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S:\HSF\PJSM24\Timeseries\Excel\Final_Table\62290 Underemployed Workers\"/>
    </mc:Choice>
  </mc:AlternateContent>
  <xr:revisionPtr revIDLastSave="0" documentId="13_ncr:1_{27218CB2-9086-4AFC-9939-93AC90C9B373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Contents" sheetId="7" r:id="rId1"/>
    <sheet name="Table 1.1" sheetId="8" r:id="rId2"/>
    <sheet name="Table 1.2" sheetId="9" r:id="rId3"/>
    <sheet name="Index" sheetId="6" r:id="rId4"/>
    <sheet name="Data1" sheetId="1" r:id="rId5"/>
    <sheet name="Data2" sheetId="2" r:id="rId6"/>
    <sheet name="Data3" sheetId="3" r:id="rId7"/>
    <sheet name="Data4" sheetId="4" r:id="rId8"/>
  </sheets>
  <definedNames>
    <definedName name="A127826907V">Data4!$CS$1:$CS$10,Data4!$CS$11:$CS$129</definedName>
    <definedName name="A127826907V_Data">Data4!$CS$11:$CS$129</definedName>
    <definedName name="A127826907V_Latest">Data4!$CS$129</definedName>
    <definedName name="A127826908W">Data4!$CJ$1:$CJ$10,Data4!$CJ$11:$CJ$129</definedName>
    <definedName name="A127826908W_Data">Data4!$CJ$11:$CJ$129</definedName>
    <definedName name="A127826908W_Latest">Data4!$CJ$129</definedName>
    <definedName name="A127826909X">Data4!$CD$1:$CD$10,Data4!$CD$11:$CD$129</definedName>
    <definedName name="A127826909X_Data">Data4!$CD$11:$CD$129</definedName>
    <definedName name="A127826909X_Latest">Data4!$CD$129</definedName>
    <definedName name="A127826910J">Data4!$CP$1:$CP$10,Data4!$CP$11:$CP$129</definedName>
    <definedName name="A127826910J_Data">Data4!$CP$11:$CP$129</definedName>
    <definedName name="A127826910J_Latest">Data4!$CP$129</definedName>
    <definedName name="A127826911K">Data4!$CA$1:$CA$10,Data4!$CA$11:$CA$129</definedName>
    <definedName name="A127826911K_Data">Data4!$CA$11:$CA$129</definedName>
    <definedName name="A127826911K_Latest">Data4!$CA$129</definedName>
    <definedName name="A127826912L">Data4!$BU$1:$BU$10,Data4!$BU$11:$BU$129</definedName>
    <definedName name="A127826912L_Data">Data4!$BU$11:$BU$129</definedName>
    <definedName name="A127826912L_Latest">Data4!$BU$129</definedName>
    <definedName name="A127826913R">Data4!$CY$1:$CY$10,Data4!$CY$11:$CY$129</definedName>
    <definedName name="A127826913R_Data">Data4!$CY$11:$CY$129</definedName>
    <definedName name="A127826913R_Latest">Data4!$CY$129</definedName>
    <definedName name="A127826914T">Data4!$CV$1:$CV$10,Data4!$CV$11:$CV$129</definedName>
    <definedName name="A127826914T_Data">Data4!$CV$11:$CV$129</definedName>
    <definedName name="A127826914T_Latest">Data4!$CV$129</definedName>
    <definedName name="A127826915V">Data4!$CM$1:$CM$10,Data4!$CM$11:$CM$129</definedName>
    <definedName name="A127826915V_Data">Data4!$CM$11:$CM$129</definedName>
    <definedName name="A127826915V_Latest">Data4!$CM$129</definedName>
    <definedName name="A127826916W">Data4!$BX$1:$BX$10,Data4!$BX$11:$BX$129</definedName>
    <definedName name="A127826916W_Data">Data4!$BX$11:$BX$129</definedName>
    <definedName name="A127826916W_Latest">Data4!$BX$129</definedName>
    <definedName name="A127826917X">Data4!$BL$1:$BL$10,Data4!$BL$11:$BL$129</definedName>
    <definedName name="A127826917X_Data">Data4!$BL$11:$BL$129</definedName>
    <definedName name="A127826917X_Latest">Data4!$BL$129</definedName>
    <definedName name="A127826918A">Data4!$BR$1:$BR$10,Data4!$BR$11:$BR$129</definedName>
    <definedName name="A127826918A_Data">Data4!$BR$11:$BR$129</definedName>
    <definedName name="A127826918A_Latest">Data4!$BR$129</definedName>
    <definedName name="A127826919C">Data4!$BO$1:$BO$10,Data4!$BO$11:$BO$129</definedName>
    <definedName name="A127826919C_Data">Data4!$BO$11:$BO$129</definedName>
    <definedName name="A127826919C_Latest">Data4!$BO$129</definedName>
    <definedName name="A127826920L">Data4!$CG$1:$CG$10,Data4!$CG$11:$CG$129</definedName>
    <definedName name="A127826920L_Data">Data4!$CG$11:$CG$129</definedName>
    <definedName name="A127826920L_Latest">Data4!$CG$129</definedName>
    <definedName name="A127826921R">Data4!$DB$1:$DB$10,Data4!$DB$11:$DB$129</definedName>
    <definedName name="A127826921R_Data">Data4!$DB$11:$DB$129</definedName>
    <definedName name="A127826921R_Latest">Data4!$DB$129</definedName>
    <definedName name="A127826997K">Data1!$CD$1:$CD$10,Data1!$CD$11:$CD$129</definedName>
    <definedName name="A127826997K_Data">Data1!$CD$11:$CD$129</definedName>
    <definedName name="A127826997K_Latest">Data1!$CD$129</definedName>
    <definedName name="A127826998L">Data1!$BU$1:$BU$10,Data1!$BU$11:$BU$129</definedName>
    <definedName name="A127826998L_Data">Data1!$BU$11:$BU$129</definedName>
    <definedName name="A127826998L_Latest">Data1!$BU$129</definedName>
    <definedName name="A127826999R">Data1!$BO$1:$BO$10,Data1!$BO$11:$BO$129</definedName>
    <definedName name="A127826999R_Data">Data1!$BO$11:$BO$129</definedName>
    <definedName name="A127826999R_Latest">Data1!$BO$129</definedName>
    <definedName name="A127827000R">Data1!$CA$1:$CA$10,Data1!$CA$11:$CA$129</definedName>
    <definedName name="A127827000R_Data">Data1!$CA$11:$CA$129</definedName>
    <definedName name="A127827000R_Latest">Data1!$CA$129</definedName>
    <definedName name="A127827001T">Data1!$BL$1:$BL$10,Data1!$BL$11:$BL$129</definedName>
    <definedName name="A127827001T_Data">Data1!$BL$11:$BL$129</definedName>
    <definedName name="A127827001T_Latest">Data1!$BL$129</definedName>
    <definedName name="A127827002V">Data1!$BF$1:$BF$10,Data1!$BF$11:$BF$129</definedName>
    <definedName name="A127827002V_Data">Data1!$BF$11:$BF$129</definedName>
    <definedName name="A127827002V_Latest">Data1!$BF$129</definedName>
    <definedName name="A127827003W">Data1!$CJ$1:$CJ$10,Data1!$CJ$11:$CJ$129</definedName>
    <definedName name="A127827003W_Data">Data1!$CJ$11:$CJ$129</definedName>
    <definedName name="A127827003W_Latest">Data1!$CJ$129</definedName>
    <definedName name="A127827004X">Data1!$CG$1:$CG$10,Data1!$CG$11:$CG$129</definedName>
    <definedName name="A127827004X_Data">Data1!$CG$11:$CG$129</definedName>
    <definedName name="A127827004X_Latest">Data1!$CG$129</definedName>
    <definedName name="A127827005A">Data1!$BX$1:$BX$10,Data1!$BX$11:$BX$129</definedName>
    <definedName name="A127827005A_Data">Data1!$BX$11:$BX$129</definedName>
    <definedName name="A127827005A_Latest">Data1!$BX$129</definedName>
    <definedName name="A127827006C">Data1!$BI$1:$BI$10,Data1!$BI$11:$BI$129</definedName>
    <definedName name="A127827006C_Data">Data1!$BI$11:$BI$129</definedName>
    <definedName name="A127827006C_Latest">Data1!$BI$129</definedName>
    <definedName name="A127827007F">Data1!$AW$1:$AW$10,Data1!$AW$11:$AW$129</definedName>
    <definedName name="A127827007F_Data">Data1!$AW$11:$AW$129</definedName>
    <definedName name="A127827007F_Latest">Data1!$AW$129</definedName>
    <definedName name="A127827008J">Data1!$BC$1:$BC$10,Data1!$BC$11:$BC$129</definedName>
    <definedName name="A127827008J_Data">Data1!$BC$11:$BC$129</definedName>
    <definedName name="A127827008J_Latest">Data1!$BC$129</definedName>
    <definedName name="A127827009K">Data1!$AZ$1:$AZ$10,Data1!$AZ$11:$AZ$129</definedName>
    <definedName name="A127827009K_Data">Data1!$AZ$11:$AZ$129</definedName>
    <definedName name="A127827009K_Latest">Data1!$AZ$129</definedName>
    <definedName name="A127827010V">Data1!$BR$1:$BR$10,Data1!$BR$11:$BR$129</definedName>
    <definedName name="A127827010V_Data">Data1!$BR$11:$BR$129</definedName>
    <definedName name="A127827010V_Latest">Data1!$BR$129</definedName>
    <definedName name="A127827011W">Data1!$CM$1:$CM$10,Data1!$CM$11:$CM$129</definedName>
    <definedName name="A127827011W_Data">Data1!$CM$11:$CM$129</definedName>
    <definedName name="A127827011W_Latest">Data1!$CM$129</definedName>
    <definedName name="A127827027R">Data2!$GJ$1:$GJ$10,Data2!$GJ$11:$GJ$129</definedName>
    <definedName name="A127827027R_Data">Data2!$GJ$11:$GJ$129</definedName>
    <definedName name="A127827027R_Latest">Data2!$GJ$129</definedName>
    <definedName name="A127827028T">Data2!$GA$1:$GA$10,Data2!$GA$11:$GA$129</definedName>
    <definedName name="A127827028T_Data">Data2!$GA$11:$GA$129</definedName>
    <definedName name="A127827028T_Latest">Data2!$GA$129</definedName>
    <definedName name="A127827029V">Data2!$FU$1:$FU$10,Data2!$FU$11:$FU$129</definedName>
    <definedName name="A127827029V_Data">Data2!$FU$11:$FU$129</definedName>
    <definedName name="A127827029V_Latest">Data2!$FU$129</definedName>
    <definedName name="A127827030C">Data2!$GG$1:$GG$10,Data2!$GG$11:$GG$129</definedName>
    <definedName name="A127827030C_Data">Data2!$GG$11:$GG$129</definedName>
    <definedName name="A127827030C_Latest">Data2!$GG$129</definedName>
    <definedName name="A127827031F">Data2!$FR$1:$FR$10,Data2!$FR$11:$FR$129</definedName>
    <definedName name="A127827031F_Data">Data2!$FR$11:$FR$129</definedName>
    <definedName name="A127827031F_Latest">Data2!$FR$129</definedName>
    <definedName name="A127827032J">Data2!$FL$1:$FL$10,Data2!$FL$11:$FL$129</definedName>
    <definedName name="A127827032J_Data">Data2!$FL$11:$FL$129</definedName>
    <definedName name="A127827032J_Latest">Data2!$FL$129</definedName>
    <definedName name="A127827033K">Data2!$GP$1:$GP$10,Data2!$GP$11:$GP$129</definedName>
    <definedName name="A127827033K_Data">Data2!$GP$11:$GP$129</definedName>
    <definedName name="A127827033K_Latest">Data2!$GP$129</definedName>
    <definedName name="A127827034L">Data2!$GM$1:$GM$10,Data2!$GM$11:$GM$129</definedName>
    <definedName name="A127827034L_Data">Data2!$GM$11:$GM$129</definedName>
    <definedName name="A127827034L_Latest">Data2!$GM$129</definedName>
    <definedName name="A127827035R">Data2!$GD$1:$GD$10,Data2!$GD$11:$GD$129</definedName>
    <definedName name="A127827035R_Data">Data2!$GD$11:$GD$129</definedName>
    <definedName name="A127827035R_Latest">Data2!$GD$129</definedName>
    <definedName name="A127827036T">Data2!$FO$1:$FO$10,Data2!$FO$11:$FO$129</definedName>
    <definedName name="A127827036T_Data">Data2!$FO$11:$FO$129</definedName>
    <definedName name="A127827036T_Latest">Data2!$FO$129</definedName>
    <definedName name="A127827037V">Data2!$FC$1:$FC$10,Data2!$FC$11:$FC$129</definedName>
    <definedName name="A127827037V_Data">Data2!$FC$11:$FC$129</definedName>
    <definedName name="A127827037V_Latest">Data2!$FC$129</definedName>
    <definedName name="A127827038W">Data2!$FI$1:$FI$10,Data2!$FI$11:$FI$129</definedName>
    <definedName name="A127827038W_Data">Data2!$FI$11:$FI$129</definedName>
    <definedName name="A127827038W_Latest">Data2!$FI$129</definedName>
    <definedName name="A127827039X">Data2!$FF$1:$FF$10,Data2!$FF$11:$FF$129</definedName>
    <definedName name="A127827039X_Data">Data2!$FF$11:$FF$129</definedName>
    <definedName name="A127827039X_Latest">Data2!$FF$129</definedName>
    <definedName name="A127827040J">Data2!$FX$1:$FX$10,Data2!$FX$11:$FX$129</definedName>
    <definedName name="A127827040J_Data">Data2!$FX$11:$FX$129</definedName>
    <definedName name="A127827040J_Latest">Data2!$FX$129</definedName>
    <definedName name="A127827041K">Data2!$GS$1:$GS$10,Data2!$GS$11:$GS$129</definedName>
    <definedName name="A127827041K_Data">Data2!$GS$11:$GS$129</definedName>
    <definedName name="A127827041K_Latest">Data2!$GS$129</definedName>
    <definedName name="A127827057C">Data2!$EQ$1:$EQ$10,Data2!$EQ$11:$EQ$129</definedName>
    <definedName name="A127827057C_Data">Data2!$EQ$11:$EQ$129</definedName>
    <definedName name="A127827057C_Latest">Data2!$EQ$129</definedName>
    <definedName name="A127827058F">Data2!$EH$1:$EH$10,Data2!$EH$11:$EH$129</definedName>
    <definedName name="A127827058F_Data">Data2!$EH$11:$EH$129</definedName>
    <definedName name="A127827058F_Latest">Data2!$EH$129</definedName>
    <definedName name="A127827059J">Data2!$EB$1:$EB$10,Data2!$EB$11:$EB$129</definedName>
    <definedName name="A127827059J_Data">Data2!$EB$11:$EB$129</definedName>
    <definedName name="A127827059J_Latest">Data2!$EB$129</definedName>
    <definedName name="A127827060T">Data2!$EN$1:$EN$10,Data2!$EN$11:$EN$129</definedName>
    <definedName name="A127827060T_Data">Data2!$EN$11:$EN$129</definedName>
    <definedName name="A127827060T_Latest">Data2!$EN$129</definedName>
    <definedName name="A127827061V">Data2!$DY$1:$DY$10,Data2!$DY$11:$DY$129</definedName>
    <definedName name="A127827061V_Data">Data2!$DY$11:$DY$129</definedName>
    <definedName name="A127827061V_Latest">Data2!$DY$129</definedName>
    <definedName name="A127827062W">Data2!$DS$1:$DS$10,Data2!$DS$11:$DS$129</definedName>
    <definedName name="A127827062W_Data">Data2!$DS$11:$DS$129</definedName>
    <definedName name="A127827062W_Latest">Data2!$DS$129</definedName>
    <definedName name="A127827063X">Data2!$EW$1:$EW$10,Data2!$EW$11:$EW$129</definedName>
    <definedName name="A127827063X_Data">Data2!$EW$11:$EW$129</definedName>
    <definedName name="A127827063X_Latest">Data2!$EW$129</definedName>
    <definedName name="A127827064A">Data2!$ET$1:$ET$10,Data2!$ET$11:$ET$129</definedName>
    <definedName name="A127827064A_Data">Data2!$ET$11:$ET$129</definedName>
    <definedName name="A127827064A_Latest">Data2!$ET$129</definedName>
    <definedName name="A127827065C">Data2!$EK$1:$EK$10,Data2!$EK$11:$EK$129</definedName>
    <definedName name="A127827065C_Data">Data2!$EK$11:$EK$129</definedName>
    <definedName name="A127827065C_Latest">Data2!$EK$129</definedName>
    <definedName name="A127827066F">Data2!$DV$1:$DV$10,Data2!$DV$11:$DV$129</definedName>
    <definedName name="A127827066F_Data">Data2!$DV$11:$DV$129</definedName>
    <definedName name="A127827066F_Latest">Data2!$DV$129</definedName>
    <definedName name="A127827067J">Data2!$DJ$1:$DJ$10,Data2!$DJ$11:$DJ$129</definedName>
    <definedName name="A127827067J_Data">Data2!$DJ$11:$DJ$129</definedName>
    <definedName name="A127827067J_Latest">Data2!$DJ$129</definedName>
    <definedName name="A127827068K">Data2!$DP$1:$DP$10,Data2!$DP$11:$DP$129</definedName>
    <definedName name="A127827068K_Data">Data2!$DP$11:$DP$129</definedName>
    <definedName name="A127827068K_Latest">Data2!$DP$129</definedName>
    <definedName name="A127827069L">Data2!$DM$1:$DM$10,Data2!$DM$11:$DM$129</definedName>
    <definedName name="A127827069L_Data">Data2!$DM$11:$DM$129</definedName>
    <definedName name="A127827069L_Latest">Data2!$DM$129</definedName>
    <definedName name="A127827070W">Data2!$EE$1:$EE$10,Data2!$EE$11:$EE$129</definedName>
    <definedName name="A127827070W_Data">Data2!$EE$11:$EE$129</definedName>
    <definedName name="A127827070W_Latest">Data2!$EE$129</definedName>
    <definedName name="A127827071X">Data2!$EZ$1:$EZ$10,Data2!$EZ$11:$EZ$129</definedName>
    <definedName name="A127827071X_Data">Data2!$EZ$11:$EZ$129</definedName>
    <definedName name="A127827071X_Latest">Data2!$EZ$129</definedName>
    <definedName name="A127827087T">Data1!$HI$1:$HI$10,Data1!$HI$11:$HI$129</definedName>
    <definedName name="A127827087T_Data">Data1!$HI$11:$HI$129</definedName>
    <definedName name="A127827087T_Latest">Data1!$HI$129</definedName>
    <definedName name="A127827088V">Data1!$GZ$1:$GZ$10,Data1!$GZ$11:$GZ$129</definedName>
    <definedName name="A127827088V_Data">Data1!$GZ$11:$GZ$129</definedName>
    <definedName name="A127827088V_Latest">Data1!$GZ$129</definedName>
    <definedName name="A127827089W">Data1!$GT$1:$GT$10,Data1!$GT$11:$GT$129</definedName>
    <definedName name="A127827089W_Data">Data1!$GT$11:$GT$129</definedName>
    <definedName name="A127827089W_Latest">Data1!$GT$129</definedName>
    <definedName name="A127827090F">Data1!$HF$1:$HF$10,Data1!$HF$11:$HF$129</definedName>
    <definedName name="A127827090F_Data">Data1!$HF$11:$HF$129</definedName>
    <definedName name="A127827090F_Latest">Data1!$HF$129</definedName>
    <definedName name="A127827091J">Data1!$GQ$1:$GQ$10,Data1!$GQ$11:$GQ$129</definedName>
    <definedName name="A127827091J_Data">Data1!$GQ$11:$GQ$129</definedName>
    <definedName name="A127827091J_Latest">Data1!$GQ$129</definedName>
    <definedName name="A127827092K">Data1!$GK$1:$GK$10,Data1!$GK$11:$GK$129</definedName>
    <definedName name="A127827092K_Data">Data1!$GK$11:$GK$129</definedName>
    <definedName name="A127827092K_Latest">Data1!$GK$129</definedName>
    <definedName name="A127827093L">Data1!$HO$1:$HO$10,Data1!$HO$11:$HO$129</definedName>
    <definedName name="A127827093L_Data">Data1!$HO$11:$HO$129</definedName>
    <definedName name="A127827093L_Latest">Data1!$HO$129</definedName>
    <definedName name="A127827094R">Data1!$HL$1:$HL$10,Data1!$HL$11:$HL$129</definedName>
    <definedName name="A127827094R_Data">Data1!$HL$11:$HL$129</definedName>
    <definedName name="A127827094R_Latest">Data1!$HL$129</definedName>
    <definedName name="A127827095T">Data1!$HC$1:$HC$10,Data1!$HC$11:$HC$129</definedName>
    <definedName name="A127827095T_Data">Data1!$HC$11:$HC$129</definedName>
    <definedName name="A127827095T_Latest">Data1!$HC$129</definedName>
    <definedName name="A127827096V">Data1!$GN$1:$GN$10,Data1!$GN$11:$GN$129</definedName>
    <definedName name="A127827096V_Data">Data1!$GN$11:$GN$129</definedName>
    <definedName name="A127827096V_Latest">Data1!$GN$129</definedName>
    <definedName name="A127827097W">Data1!$GB$1:$GB$10,Data1!$GB$11:$GB$129</definedName>
    <definedName name="A127827097W_Data">Data1!$GB$11:$GB$129</definedName>
    <definedName name="A127827097W_Latest">Data1!$GB$129</definedName>
    <definedName name="A127827098X">Data1!$GH$1:$GH$10,Data1!$GH$11:$GH$129</definedName>
    <definedName name="A127827098X_Data">Data1!$GH$11:$GH$129</definedName>
    <definedName name="A127827098X_Latest">Data1!$GH$129</definedName>
    <definedName name="A127827099A">Data1!$GE$1:$GE$10,Data1!$GE$11:$GE$129</definedName>
    <definedName name="A127827099A_Data">Data1!$GE$11:$GE$129</definedName>
    <definedName name="A127827099A_Latest">Data1!$GE$129</definedName>
    <definedName name="A127827100X">Data1!$GW$1:$GW$10,Data1!$GW$11:$GW$129</definedName>
    <definedName name="A127827100X_Data">Data1!$GW$11:$GW$129</definedName>
    <definedName name="A127827100X_Latest">Data1!$GW$129</definedName>
    <definedName name="A127827101A">Data1!$HR$1:$HR$10,Data1!$HR$11:$HR$129</definedName>
    <definedName name="A127827101A_Data">Data1!$HR$11:$HR$129</definedName>
    <definedName name="A127827101A_Latest">Data1!$HR$129</definedName>
    <definedName name="A127827117V">Data1!$FP$1:$FP$10,Data1!$FP$11:$FP$129</definedName>
    <definedName name="A127827117V_Data">Data1!$FP$11:$FP$129</definedName>
    <definedName name="A127827117V_Latest">Data1!$FP$129</definedName>
    <definedName name="A127827118W">Data1!$FG$1:$FG$10,Data1!$FG$11:$FG$129</definedName>
    <definedName name="A127827118W_Data">Data1!$FG$11:$FG$129</definedName>
    <definedName name="A127827118W_Latest">Data1!$FG$129</definedName>
    <definedName name="A127827119X">Data1!$FA$1:$FA$10,Data1!$FA$11:$FA$129</definedName>
    <definedName name="A127827119X_Data">Data1!$FA$11:$FA$129</definedName>
    <definedName name="A127827119X_Latest">Data1!$FA$129</definedName>
    <definedName name="A127827120J">Data1!$FM$1:$FM$10,Data1!$FM$11:$FM$129</definedName>
    <definedName name="A127827120J_Data">Data1!$FM$11:$FM$129</definedName>
    <definedName name="A127827120J_Latest">Data1!$FM$129</definedName>
    <definedName name="A127827121K">Data1!$EX$1:$EX$10,Data1!$EX$11:$EX$129</definedName>
    <definedName name="A127827121K_Data">Data1!$EX$11:$EX$129</definedName>
    <definedName name="A127827121K_Latest">Data1!$EX$129</definedName>
    <definedName name="A127827122L">Data1!$ER$1:$ER$10,Data1!$ER$11:$ER$129</definedName>
    <definedName name="A127827122L_Data">Data1!$ER$11:$ER$129</definedName>
    <definedName name="A127827122L_Latest">Data1!$ER$129</definedName>
    <definedName name="A127827123R">Data1!$FV$1:$FV$10,Data1!$FV$11:$FV$129</definedName>
    <definedName name="A127827123R_Data">Data1!$FV$11:$FV$129</definedName>
    <definedName name="A127827123R_Latest">Data1!$FV$129</definedName>
    <definedName name="A127827124T">Data1!$FS$1:$FS$10,Data1!$FS$11:$FS$129</definedName>
    <definedName name="A127827124T_Data">Data1!$FS$11:$FS$129</definedName>
    <definedName name="A127827124T_Latest">Data1!$FS$129</definedName>
    <definedName name="A127827125V">Data1!$FJ$1:$FJ$10,Data1!$FJ$11:$FJ$129</definedName>
    <definedName name="A127827125V_Data">Data1!$FJ$11:$FJ$129</definedName>
    <definedName name="A127827125V_Latest">Data1!$FJ$129</definedName>
    <definedName name="A127827126W">Data1!$EU$1:$EU$10,Data1!$EU$11:$EU$129</definedName>
    <definedName name="A127827126W_Data">Data1!$EU$11:$EU$129</definedName>
    <definedName name="A127827126W_Latest">Data1!$EU$129</definedName>
    <definedName name="A127827127X">Data1!$EI$1:$EI$10,Data1!$EI$11:$EI$129</definedName>
    <definedName name="A127827127X_Data">Data1!$EI$11:$EI$129</definedName>
    <definedName name="A127827127X_Latest">Data1!$EI$129</definedName>
    <definedName name="A127827128A">Data1!$EO$1:$EO$10,Data1!$EO$11:$EO$129</definedName>
    <definedName name="A127827128A_Data">Data1!$EO$11:$EO$129</definedName>
    <definedName name="A127827128A_Latest">Data1!$EO$129</definedName>
    <definedName name="A127827129C">Data1!$EL$1:$EL$10,Data1!$EL$11:$EL$129</definedName>
    <definedName name="A127827129C_Data">Data1!$EL$11:$EL$129</definedName>
    <definedName name="A127827129C_Latest">Data1!$EL$129</definedName>
    <definedName name="A127827130L">Data1!$FD$1:$FD$10,Data1!$FD$11:$FD$129</definedName>
    <definedName name="A127827130L_Data">Data1!$FD$11:$FD$129</definedName>
    <definedName name="A127827130L_Latest">Data1!$FD$129</definedName>
    <definedName name="A127827131R">Data1!$FY$1:$FY$10,Data1!$FY$11:$FY$129</definedName>
    <definedName name="A127827131R_Data">Data1!$FY$11:$FY$129</definedName>
    <definedName name="A127827131R_Latest">Data1!$FY$129</definedName>
    <definedName name="A127827147J">Data2!$IC$1:$IC$10,Data2!$IC$11:$IC$129</definedName>
    <definedName name="A127827147J_Data">Data2!$IC$11:$IC$129</definedName>
    <definedName name="A127827147J_Latest">Data2!$IC$129</definedName>
    <definedName name="A127827148K">Data2!$HT$1:$HT$10,Data2!$HT$11:$HT$129</definedName>
    <definedName name="A127827148K_Data">Data2!$HT$11:$HT$129</definedName>
    <definedName name="A127827148K_Latest">Data2!$HT$129</definedName>
    <definedName name="A127827149L">Data2!$HN$1:$HN$10,Data2!$HN$11:$HN$129</definedName>
    <definedName name="A127827149L_Data">Data2!$HN$11:$HN$129</definedName>
    <definedName name="A127827149L_Latest">Data2!$HN$129</definedName>
    <definedName name="A127827150W">Data2!$HZ$1:$HZ$10,Data2!$HZ$11:$HZ$129</definedName>
    <definedName name="A127827150W_Data">Data2!$HZ$11:$HZ$129</definedName>
    <definedName name="A127827150W_Latest">Data2!$HZ$129</definedName>
    <definedName name="A127827151X">Data2!$HK$1:$HK$10,Data2!$HK$11:$HK$129</definedName>
    <definedName name="A127827151X_Data">Data2!$HK$11:$HK$129</definedName>
    <definedName name="A127827151X_Latest">Data2!$HK$129</definedName>
    <definedName name="A127827152A">Data2!$HE$1:$HE$10,Data2!$HE$11:$HE$129</definedName>
    <definedName name="A127827152A_Data">Data2!$HE$11:$HE$129</definedName>
    <definedName name="A127827152A_Latest">Data2!$HE$129</definedName>
    <definedName name="A127827153C">Data2!$II$1:$II$10,Data2!$II$11:$II$129</definedName>
    <definedName name="A127827153C_Data">Data2!$II$11:$II$129</definedName>
    <definedName name="A127827153C_Latest">Data2!$II$129</definedName>
    <definedName name="A127827154F">Data2!$IF$1:$IF$10,Data2!$IF$11:$IF$129</definedName>
    <definedName name="A127827154F_Data">Data2!$IF$11:$IF$129</definedName>
    <definedName name="A127827154F_Latest">Data2!$IF$129</definedName>
    <definedName name="A127827155J">Data2!$HW$1:$HW$10,Data2!$HW$11:$HW$129</definedName>
    <definedName name="A127827155J_Data">Data2!$HW$11:$HW$129</definedName>
    <definedName name="A127827155J_Latest">Data2!$HW$129</definedName>
    <definedName name="A127827156K">Data2!$HH$1:$HH$10,Data2!$HH$11:$HH$129</definedName>
    <definedName name="A127827156K_Data">Data2!$HH$11:$HH$129</definedName>
    <definedName name="A127827156K_Latest">Data2!$HH$129</definedName>
    <definedName name="A127827157L">Data2!$GV$1:$GV$10,Data2!$GV$11:$GV$129</definedName>
    <definedName name="A127827157L_Data">Data2!$GV$11:$GV$129</definedName>
    <definedName name="A127827157L_Latest">Data2!$GV$129</definedName>
    <definedName name="A127827158R">Data2!$HB$1:$HB$10,Data2!$HB$11:$HB$129</definedName>
    <definedName name="A127827158R_Data">Data2!$HB$11:$HB$129</definedName>
    <definedName name="A127827158R_Latest">Data2!$HB$129</definedName>
    <definedName name="A127827159T">Data2!$GY$1:$GY$10,Data2!$GY$11:$GY$129</definedName>
    <definedName name="A127827159T_Data">Data2!$GY$11:$GY$129</definedName>
    <definedName name="A127827159T_Latest">Data2!$GY$129</definedName>
    <definedName name="A127827160A">Data2!$HQ$1:$HQ$10,Data2!$HQ$11:$HQ$129</definedName>
    <definedName name="A127827160A_Data">Data2!$HQ$11:$HQ$129</definedName>
    <definedName name="A127827160A_Latest">Data2!$HQ$129</definedName>
    <definedName name="A127827161C">Data2!$IL$1:$IL$10,Data2!$IL$11:$IL$129</definedName>
    <definedName name="A127827161C_Data">Data2!$IL$11:$IL$129</definedName>
    <definedName name="A127827161C_Latest">Data2!$IL$129</definedName>
    <definedName name="A127827177W">Data1!$DW$1:$DW$10,Data1!$DW$11:$DW$129</definedName>
    <definedName name="A127827177W_Data">Data1!$DW$11:$DW$129</definedName>
    <definedName name="A127827177W_Latest">Data1!$DW$129</definedName>
    <definedName name="A127827178X">Data1!$DN$1:$DN$10,Data1!$DN$11:$DN$129</definedName>
    <definedName name="A127827178X_Data">Data1!$DN$11:$DN$129</definedName>
    <definedName name="A127827178X_Latest">Data1!$DN$129</definedName>
    <definedName name="A127827179A">Data1!$DH$1:$DH$10,Data1!$DH$11:$DH$129</definedName>
    <definedName name="A127827179A_Data">Data1!$DH$11:$DH$129</definedName>
    <definedName name="A127827179A_Latest">Data1!$DH$129</definedName>
    <definedName name="A127827180K">Data1!$DT$1:$DT$10,Data1!$DT$11:$DT$129</definedName>
    <definedName name="A127827180K_Data">Data1!$DT$11:$DT$129</definedName>
    <definedName name="A127827180K_Latest">Data1!$DT$129</definedName>
    <definedName name="A127827181L">Data1!$DE$1:$DE$10,Data1!$DE$11:$DE$129</definedName>
    <definedName name="A127827181L_Data">Data1!$DE$11:$DE$129</definedName>
    <definedName name="A127827181L_Latest">Data1!$DE$129</definedName>
    <definedName name="A127827182R">Data1!$CY$1:$CY$10,Data1!$CY$11:$CY$129</definedName>
    <definedName name="A127827182R_Data">Data1!$CY$11:$CY$129</definedName>
    <definedName name="A127827182R_Latest">Data1!$CY$129</definedName>
    <definedName name="A127827183T">Data1!$EC$1:$EC$10,Data1!$EC$11:$EC$129</definedName>
    <definedName name="A127827183T_Data">Data1!$EC$11:$EC$129</definedName>
    <definedName name="A127827183T_Latest">Data1!$EC$129</definedName>
    <definedName name="A127827184V">Data1!$DZ$1:$DZ$10,Data1!$DZ$11:$DZ$129</definedName>
    <definedName name="A127827184V_Data">Data1!$DZ$11:$DZ$129</definedName>
    <definedName name="A127827184V_Latest">Data1!$DZ$129</definedName>
    <definedName name="A127827185W">Data1!$DQ$1:$DQ$10,Data1!$DQ$11:$DQ$129</definedName>
    <definedName name="A127827185W_Data">Data1!$DQ$11:$DQ$129</definedName>
    <definedName name="A127827185W_Latest">Data1!$DQ$129</definedName>
    <definedName name="A127827186X">Data1!$DB$1:$DB$10,Data1!$DB$11:$DB$129</definedName>
    <definedName name="A127827186X_Data">Data1!$DB$11:$DB$129</definedName>
    <definedName name="A127827186X_Latest">Data1!$DB$129</definedName>
    <definedName name="A127827187A">Data1!$CP$1:$CP$10,Data1!$CP$11:$CP$129</definedName>
    <definedName name="A127827187A_Data">Data1!$CP$11:$CP$129</definedName>
    <definedName name="A127827187A_Latest">Data1!$CP$129</definedName>
    <definedName name="A127827188C">Data1!$CV$1:$CV$10,Data1!$CV$11:$CV$129</definedName>
    <definedName name="A127827188C_Data">Data1!$CV$11:$CV$129</definedName>
    <definedName name="A127827188C_Latest">Data1!$CV$129</definedName>
    <definedName name="A127827189F">Data1!$CS$1:$CS$10,Data1!$CS$11:$CS$129</definedName>
    <definedName name="A127827189F_Data">Data1!$CS$11:$CS$129</definedName>
    <definedName name="A127827189F_Latest">Data1!$CS$129</definedName>
    <definedName name="A127827190R">Data1!$DK$1:$DK$10,Data1!$DK$11:$DK$129</definedName>
    <definedName name="A127827190R_Data">Data1!$DK$11:$DK$129</definedName>
    <definedName name="A127827190R_Latest">Data1!$DK$129</definedName>
    <definedName name="A127827191T">Data1!$EF$1:$EF$10,Data1!$EF$11:$EF$129</definedName>
    <definedName name="A127827191T_Data">Data1!$EF$11:$EF$129</definedName>
    <definedName name="A127827191T_Latest">Data1!$EF$129</definedName>
    <definedName name="A127827207X">Data2!$CX$1:$CX$10,Data2!$CX$11:$CX$129</definedName>
    <definedName name="A127827207X_Data">Data2!$CX$11:$CX$129</definedName>
    <definedName name="A127827207X_Latest">Data2!$CX$129</definedName>
    <definedName name="A127827208A">Data2!$CO$1:$CO$10,Data2!$CO$11:$CO$129</definedName>
    <definedName name="A127827208A_Data">Data2!$CO$11:$CO$129</definedName>
    <definedName name="A127827208A_Latest">Data2!$CO$129</definedName>
    <definedName name="A127827209C">Data2!$CI$1:$CI$10,Data2!$CI$11:$CI$129</definedName>
    <definedName name="A127827209C_Data">Data2!$CI$11:$CI$129</definedName>
    <definedName name="A127827209C_Latest">Data2!$CI$129</definedName>
    <definedName name="A127827210L">Data2!$CU$1:$CU$10,Data2!$CU$11:$CU$129</definedName>
    <definedName name="A127827210L_Data">Data2!$CU$11:$CU$129</definedName>
    <definedName name="A127827210L_Latest">Data2!$CU$129</definedName>
    <definedName name="A127827211R">Data2!$CF$1:$CF$10,Data2!$CF$11:$CF$129</definedName>
    <definedName name="A127827211R_Data">Data2!$CF$11:$CF$129</definedName>
    <definedName name="A127827211R_Latest">Data2!$CF$129</definedName>
    <definedName name="A127827212T">Data2!$BZ$1:$BZ$10,Data2!$BZ$11:$BZ$129</definedName>
    <definedName name="A127827212T_Data">Data2!$BZ$11:$BZ$129</definedName>
    <definedName name="A127827212T_Latest">Data2!$BZ$129</definedName>
    <definedName name="A127827213V">Data2!$DD$1:$DD$10,Data2!$DD$11:$DD$129</definedName>
    <definedName name="A127827213V_Data">Data2!$DD$11:$DD$129</definedName>
    <definedName name="A127827213V_Latest">Data2!$DD$129</definedName>
    <definedName name="A127827214W">Data2!$DA$1:$DA$10,Data2!$DA$11:$DA$129</definedName>
    <definedName name="A127827214W_Data">Data2!$DA$11:$DA$129</definedName>
    <definedName name="A127827214W_Latest">Data2!$DA$129</definedName>
    <definedName name="A127827215X">Data2!$CR$1:$CR$10,Data2!$CR$11:$CR$129</definedName>
    <definedName name="A127827215X_Data">Data2!$CR$11:$CR$129</definedName>
    <definedName name="A127827215X_Latest">Data2!$CR$129</definedName>
    <definedName name="A127827216A">Data2!$CC$1:$CC$10,Data2!$CC$11:$CC$129</definedName>
    <definedName name="A127827216A_Data">Data2!$CC$11:$CC$129</definedName>
    <definedName name="A127827216A_Latest">Data2!$CC$129</definedName>
    <definedName name="A127827217C">Data2!$BQ$1:$BQ$10,Data2!$BQ$11:$BQ$129</definedName>
    <definedName name="A127827217C_Data">Data2!$BQ$11:$BQ$129</definedName>
    <definedName name="A127827217C_Latest">Data2!$BQ$129</definedName>
    <definedName name="A127827218F">Data2!$BW$1:$BW$10,Data2!$BW$11:$BW$129</definedName>
    <definedName name="A127827218F_Data">Data2!$BW$11:$BW$129</definedName>
    <definedName name="A127827218F_Latest">Data2!$BW$129</definedName>
    <definedName name="A127827219J">Data2!$BT$1:$BT$10,Data2!$BT$11:$BT$129</definedName>
    <definedName name="A127827219J_Data">Data2!$BT$11:$BT$129</definedName>
    <definedName name="A127827219J_Latest">Data2!$BT$129</definedName>
    <definedName name="A127827220T">Data2!$CL$1:$CL$10,Data2!$CL$11:$CL$129</definedName>
    <definedName name="A127827220T_Data">Data2!$CL$11:$CL$129</definedName>
    <definedName name="A127827220T_Latest">Data2!$CL$129</definedName>
    <definedName name="A127827221V">Data2!$DG$1:$DG$10,Data2!$DG$11:$DG$129</definedName>
    <definedName name="A127827221V_Data">Data2!$DG$11:$DG$129</definedName>
    <definedName name="A127827221V_Latest">Data2!$DG$129</definedName>
    <definedName name="A127827237L">Data1!$AK$1:$AK$10,Data1!$AK$11:$AK$129</definedName>
    <definedName name="A127827237L_Data">Data1!$AK$11:$AK$129</definedName>
    <definedName name="A127827237L_Latest">Data1!$AK$129</definedName>
    <definedName name="A127827238R">Data1!$AB$1:$AB$10,Data1!$AB$11:$AB$129</definedName>
    <definedName name="A127827238R_Data">Data1!$AB$11:$AB$129</definedName>
    <definedName name="A127827238R_Latest">Data1!$AB$129</definedName>
    <definedName name="A127827239T">Data1!$V$1:$V$10,Data1!$V$11:$V$129</definedName>
    <definedName name="A127827239T_Data">Data1!$V$11:$V$129</definedName>
    <definedName name="A127827239T_Latest">Data1!$V$129</definedName>
    <definedName name="A127827240A">Data1!$AH$1:$AH$10,Data1!$AH$11:$AH$129</definedName>
    <definedName name="A127827240A_Data">Data1!$AH$11:$AH$129</definedName>
    <definedName name="A127827240A_Latest">Data1!$AH$129</definedName>
    <definedName name="A127827241C">Data1!$S$1:$S$10,Data1!$S$11:$S$129</definedName>
    <definedName name="A127827241C_Data">Data1!$S$11:$S$129</definedName>
    <definedName name="A127827241C_Latest">Data1!$S$129</definedName>
    <definedName name="A127827242F">Data1!$M$1:$M$10,Data1!$M$11:$M$129</definedName>
    <definedName name="A127827242F_Data">Data1!$M$11:$M$129</definedName>
    <definedName name="A127827242F_Latest">Data1!$M$129</definedName>
    <definedName name="A127827243J">Data1!$AQ$1:$AQ$10,Data1!$AQ$11:$AQ$129</definedName>
    <definedName name="A127827243J_Data">Data1!$AQ$11:$AQ$129</definedName>
    <definedName name="A127827243J_Latest">Data1!$AQ$129</definedName>
    <definedName name="A127827244K">Data1!$AN$1:$AN$10,Data1!$AN$11:$AN$129</definedName>
    <definedName name="A127827244K_Data">Data1!$AN$11:$AN$129</definedName>
    <definedName name="A127827244K_Latest">Data1!$AN$129</definedName>
    <definedName name="A127827245L">Data1!$AE$1:$AE$10,Data1!$AE$11:$AE$129</definedName>
    <definedName name="A127827245L_Data">Data1!$AE$11:$AE$129</definedName>
    <definedName name="A127827245L_Latest">Data1!$AE$129</definedName>
    <definedName name="A127827246R">Data1!$P$1:$P$10,Data1!$P$11:$P$129</definedName>
    <definedName name="A127827246R_Data">Data1!$P$11:$P$129</definedName>
    <definedName name="A127827246R_Latest">Data1!$P$129</definedName>
    <definedName name="A127827247T">Data1!$D$1:$D$10,Data1!$D$11:$D$129</definedName>
    <definedName name="A127827247T_Data">Data1!$D$11:$D$129</definedName>
    <definedName name="A127827247T_Latest">Data1!$D$129</definedName>
    <definedName name="A127827248V">Data1!$J$1:$J$10,Data1!$J$11:$J$129</definedName>
    <definedName name="A127827248V_Data">Data1!$J$11:$J$129</definedName>
    <definedName name="A127827248V_Latest">Data1!$J$129</definedName>
    <definedName name="A127827249W">Data1!$G$1:$G$10,Data1!$G$11:$G$129</definedName>
    <definedName name="A127827249W_Data">Data1!$G$11:$G$129</definedName>
    <definedName name="A127827249W_Latest">Data1!$G$129</definedName>
    <definedName name="A127827250F">Data1!$Y$1:$Y$10,Data1!$Y$11:$Y$129</definedName>
    <definedName name="A127827250F_Data">Data1!$Y$11:$Y$129</definedName>
    <definedName name="A127827250F_Latest">Data1!$Y$129</definedName>
    <definedName name="A127827251J">Data1!$AT$1:$AT$10,Data1!$AT$11:$AT$129</definedName>
    <definedName name="A127827251J_Data">Data1!$AT$11:$AT$129</definedName>
    <definedName name="A127827251J_Latest">Data1!$AT$129</definedName>
    <definedName name="A127827267A">Data2!$L$1:$L$10,Data2!$L$11:$L$129</definedName>
    <definedName name="A127827267A_Data">Data2!$L$11:$L$129</definedName>
    <definedName name="A127827267A_Latest">Data2!$L$129</definedName>
    <definedName name="A127827268C">Data2!$C$1:$C$10,Data2!$C$11:$C$129</definedName>
    <definedName name="A127827268C_Data">Data2!$C$11:$C$129</definedName>
    <definedName name="A127827268C_Latest">Data2!$C$129</definedName>
    <definedName name="A127827269F">Data1!$IM$1:$IM$10,Data1!$IM$11:$IM$129</definedName>
    <definedName name="A127827269F_Data">Data1!$IM$11:$IM$129</definedName>
    <definedName name="A127827269F_Latest">Data1!$IM$129</definedName>
    <definedName name="A127827270R">Data2!$I$1:$I$10,Data2!$I$11:$I$129</definedName>
    <definedName name="A127827270R_Data">Data2!$I$11:$I$129</definedName>
    <definedName name="A127827270R_Latest">Data2!$I$129</definedName>
    <definedName name="A127827271T">Data1!$IJ$1:$IJ$10,Data1!$IJ$11:$IJ$129</definedName>
    <definedName name="A127827271T_Data">Data1!$IJ$11:$IJ$129</definedName>
    <definedName name="A127827271T_Latest">Data1!$IJ$129</definedName>
    <definedName name="A127827272V">Data1!$ID$1:$ID$10,Data1!$ID$11:$ID$129</definedName>
    <definedName name="A127827272V_Data">Data1!$ID$11:$ID$129</definedName>
    <definedName name="A127827272V_Latest">Data1!$ID$129</definedName>
    <definedName name="A127827273W">Data2!$R$1:$R$10,Data2!$R$11:$R$129</definedName>
    <definedName name="A127827273W_Data">Data2!$R$11:$R$129</definedName>
    <definedName name="A127827273W_Latest">Data2!$R$129</definedName>
    <definedName name="A127827274X">Data2!$O$1:$O$10,Data2!$O$11:$O$129</definedName>
    <definedName name="A127827274X_Data">Data2!$O$11:$O$129</definedName>
    <definedName name="A127827274X_Latest">Data2!$O$129</definedName>
    <definedName name="A127827275A">Data2!$F$1:$F$10,Data2!$F$11:$F$129</definedName>
    <definedName name="A127827275A_Data">Data2!$F$11:$F$129</definedName>
    <definedName name="A127827275A_Latest">Data2!$F$129</definedName>
    <definedName name="A127827276C">Data1!$IG$1:$IG$10,Data1!$IG$11:$IG$129</definedName>
    <definedName name="A127827276C_Data">Data1!$IG$11:$IG$129</definedName>
    <definedName name="A127827276C_Latest">Data1!$IG$129</definedName>
    <definedName name="A127827277F">Data1!$HU$1:$HU$10,Data1!$HU$11:$HU$129</definedName>
    <definedName name="A127827277F_Data">Data1!$HU$11:$HU$129</definedName>
    <definedName name="A127827277F_Latest">Data1!$HU$129</definedName>
    <definedName name="A127827278J">Data1!$IA$1:$IA$10,Data1!$IA$11:$IA$129</definedName>
    <definedName name="A127827278J_Data">Data1!$IA$11:$IA$129</definedName>
    <definedName name="A127827278J_Latest">Data1!$IA$129</definedName>
    <definedName name="A127827279K">Data1!$HX$1:$HX$10,Data1!$HX$11:$HX$129</definedName>
    <definedName name="A127827279K_Data">Data1!$HX$11:$HX$129</definedName>
    <definedName name="A127827279K_Latest">Data1!$HX$129</definedName>
    <definedName name="A127827280V">Data1!$IP$1:$IP$10,Data1!$IP$11:$IP$129</definedName>
    <definedName name="A127827280V_Data">Data1!$IP$11:$IP$129</definedName>
    <definedName name="A127827280V_Latest">Data1!$IP$129</definedName>
    <definedName name="A127827281W">Data2!$U$1:$U$10,Data2!$U$11:$U$129</definedName>
    <definedName name="A127827281W_Data">Data2!$U$11:$U$129</definedName>
    <definedName name="A127827281W_Latest">Data2!$U$129</definedName>
    <definedName name="A127827297R">Data2!$BE$1:$BE$10,Data2!$BE$11:$BE$129</definedName>
    <definedName name="A127827297R_Data">Data2!$BE$11:$BE$129</definedName>
    <definedName name="A127827297R_Latest">Data2!$BE$129</definedName>
    <definedName name="A127827298T">Data2!$AV$1:$AV$10,Data2!$AV$11:$AV$129</definedName>
    <definedName name="A127827298T_Data">Data2!$AV$11:$AV$129</definedName>
    <definedName name="A127827298T_Latest">Data2!$AV$129</definedName>
    <definedName name="A127827299V">Data2!$AP$1:$AP$10,Data2!$AP$11:$AP$129</definedName>
    <definedName name="A127827299V_Data">Data2!$AP$11:$AP$129</definedName>
    <definedName name="A127827299V_Latest">Data2!$AP$129</definedName>
    <definedName name="A127827300T">Data2!$BB$1:$BB$10,Data2!$BB$11:$BB$129</definedName>
    <definedName name="A127827300T_Data">Data2!$BB$11:$BB$129</definedName>
    <definedName name="A127827300T_Latest">Data2!$BB$129</definedName>
    <definedName name="A127827301V">Data2!$AM$1:$AM$10,Data2!$AM$11:$AM$129</definedName>
    <definedName name="A127827301V_Data">Data2!$AM$11:$AM$129</definedName>
    <definedName name="A127827301V_Latest">Data2!$AM$129</definedName>
    <definedName name="A127827302W">Data2!$AG$1:$AG$10,Data2!$AG$11:$AG$129</definedName>
    <definedName name="A127827302W_Data">Data2!$AG$11:$AG$129</definedName>
    <definedName name="A127827302W_Latest">Data2!$AG$129</definedName>
    <definedName name="A127827303X">Data2!$BK$1:$BK$10,Data2!$BK$11:$BK$129</definedName>
    <definedName name="A127827303X_Data">Data2!$BK$11:$BK$129</definedName>
    <definedName name="A127827303X_Latest">Data2!$BK$129</definedName>
    <definedName name="A127827304A">Data2!$BH$1:$BH$10,Data2!$BH$11:$BH$129</definedName>
    <definedName name="A127827304A_Data">Data2!$BH$11:$BH$129</definedName>
    <definedName name="A127827304A_Latest">Data2!$BH$129</definedName>
    <definedName name="A127827305C">Data2!$AY$1:$AY$10,Data2!$AY$11:$AY$129</definedName>
    <definedName name="A127827305C_Data">Data2!$AY$11:$AY$129</definedName>
    <definedName name="A127827305C_Latest">Data2!$AY$129</definedName>
    <definedName name="A127827306F">Data2!$AJ$1:$AJ$10,Data2!$AJ$11:$AJ$129</definedName>
    <definedName name="A127827306F_Data">Data2!$AJ$11:$AJ$129</definedName>
    <definedName name="A127827306F_Latest">Data2!$AJ$129</definedName>
    <definedName name="A127827307J">Data2!$X$1:$X$10,Data2!$X$11:$X$129</definedName>
    <definedName name="A127827307J_Data">Data2!$X$11:$X$129</definedName>
    <definedName name="A127827307J_Latest">Data2!$X$129</definedName>
    <definedName name="A127827308K">Data2!$AD$1:$AD$10,Data2!$AD$11:$AD$129</definedName>
    <definedName name="A127827308K_Data">Data2!$AD$11:$AD$129</definedName>
    <definedName name="A127827308K_Latest">Data2!$AD$129</definedName>
    <definedName name="A127827309L">Data2!$AA$1:$AA$10,Data2!$AA$11:$AA$129</definedName>
    <definedName name="A127827309L_Data">Data2!$AA$11:$AA$129</definedName>
    <definedName name="A127827309L_Latest">Data2!$AA$129</definedName>
    <definedName name="A127827310W">Data2!$AS$1:$AS$10,Data2!$AS$11:$AS$129</definedName>
    <definedName name="A127827310W_Data">Data2!$AS$11:$AS$129</definedName>
    <definedName name="A127827310W_Latest">Data2!$AS$129</definedName>
    <definedName name="A127827311X">Data2!$BN$1:$BN$10,Data2!$BN$11:$BN$129</definedName>
    <definedName name="A127827311X_Data">Data2!$BN$11:$BN$129</definedName>
    <definedName name="A127827311X_Latest">Data2!$BN$129</definedName>
    <definedName name="A127827567C">Data3!$BY$1:$BY$10,Data3!$BY$11:$BY$129</definedName>
    <definedName name="A127827567C_Data">Data3!$BY$11:$BY$129</definedName>
    <definedName name="A127827567C_Latest">Data3!$BY$129</definedName>
    <definedName name="A127827568F">Data3!$BP$1:$BP$10,Data3!$BP$11:$BP$129</definedName>
    <definedName name="A127827568F_Data">Data3!$BP$11:$BP$129</definedName>
    <definedName name="A127827568F_Latest">Data3!$BP$129</definedName>
    <definedName name="A127827569J">Data3!$BJ$1:$BJ$10,Data3!$BJ$11:$BJ$129</definedName>
    <definedName name="A127827569J_Data">Data3!$BJ$11:$BJ$129</definedName>
    <definedName name="A127827569J_Latest">Data3!$BJ$129</definedName>
    <definedName name="A127827570T">Data3!$BV$1:$BV$10,Data3!$BV$11:$BV$129</definedName>
    <definedName name="A127827570T_Data">Data3!$BV$11:$BV$129</definedName>
    <definedName name="A127827570T_Latest">Data3!$BV$129</definedName>
    <definedName name="A127827571V">Data3!$BG$1:$BG$10,Data3!$BG$11:$BG$129</definedName>
    <definedName name="A127827571V_Data">Data3!$BG$11:$BG$129</definedName>
    <definedName name="A127827571V_Latest">Data3!$BG$129</definedName>
    <definedName name="A127827572W">Data3!$BA$1:$BA$10,Data3!$BA$11:$BA$129</definedName>
    <definedName name="A127827572W_Data">Data3!$BA$11:$BA$129</definedName>
    <definedName name="A127827572W_Latest">Data3!$BA$129</definedName>
    <definedName name="A127827573X">Data3!$CE$1:$CE$10,Data3!$CE$11:$CE$129</definedName>
    <definedName name="A127827573X_Data">Data3!$CE$11:$CE$129</definedName>
    <definedName name="A127827573X_Latest">Data3!$CE$129</definedName>
    <definedName name="A127827574A">Data3!$CB$1:$CB$10,Data3!$CB$11:$CB$129</definedName>
    <definedName name="A127827574A_Data">Data3!$CB$11:$CB$129</definedName>
    <definedName name="A127827574A_Latest">Data3!$CB$129</definedName>
    <definedName name="A127827575C">Data3!$BS$1:$BS$10,Data3!$BS$11:$BS$129</definedName>
    <definedName name="A127827575C_Data">Data3!$BS$11:$BS$129</definedName>
    <definedName name="A127827575C_Latest">Data3!$BS$129</definedName>
    <definedName name="A127827576F">Data3!$BD$1:$BD$10,Data3!$BD$11:$BD$129</definedName>
    <definedName name="A127827576F_Data">Data3!$BD$11:$BD$129</definedName>
    <definedName name="A127827576F_Latest">Data3!$BD$129</definedName>
    <definedName name="A127827577J">Data3!$AR$1:$AR$10,Data3!$AR$11:$AR$129</definedName>
    <definedName name="A127827577J_Data">Data3!$AR$11:$AR$129</definedName>
    <definedName name="A127827577J_Latest">Data3!$AR$129</definedName>
    <definedName name="A127827578K">Data3!$AX$1:$AX$10,Data3!$AX$11:$AX$129</definedName>
    <definedName name="A127827578K_Data">Data3!$AX$11:$AX$129</definedName>
    <definedName name="A127827578K_Latest">Data3!$AX$129</definedName>
    <definedName name="A127827579L">Data3!$AU$1:$AU$10,Data3!$AU$11:$AU$129</definedName>
    <definedName name="A127827579L_Data">Data3!$AU$11:$AU$129</definedName>
    <definedName name="A127827579L_Latest">Data3!$AU$129</definedName>
    <definedName name="A127827580W">Data3!$BM$1:$BM$10,Data3!$BM$11:$BM$129</definedName>
    <definedName name="A127827580W_Data">Data3!$BM$11:$BM$129</definedName>
    <definedName name="A127827580W_Latest">Data3!$BM$129</definedName>
    <definedName name="A127827581X">Data3!$CH$1:$CH$10,Data3!$CH$11:$CH$129</definedName>
    <definedName name="A127827581X_Data">Data3!$CH$11:$CH$129</definedName>
    <definedName name="A127827581X_Latest">Data3!$CH$129</definedName>
    <definedName name="A127827897V">Data3!$HD$1:$HD$10,Data3!$HD$11:$HD$129</definedName>
    <definedName name="A127827897V_Data">Data3!$HD$11:$HD$129</definedName>
    <definedName name="A127827897V_Latest">Data3!$HD$129</definedName>
    <definedName name="A127827898W">Data3!$GU$1:$GU$10,Data3!$GU$11:$GU$129</definedName>
    <definedName name="A127827898W_Data">Data3!$GU$11:$GU$129</definedName>
    <definedName name="A127827898W_Latest">Data3!$GU$129</definedName>
    <definedName name="A127827899X">Data3!$GO$1:$GO$10,Data3!$GO$11:$GO$129</definedName>
    <definedName name="A127827899X_Data">Data3!$GO$11:$GO$129</definedName>
    <definedName name="A127827899X_Latest">Data3!$GO$129</definedName>
    <definedName name="A127827900W">Data3!$HA$1:$HA$10,Data3!$HA$11:$HA$129</definedName>
    <definedName name="A127827900W_Data">Data3!$HA$11:$HA$129</definedName>
    <definedName name="A127827900W_Latest">Data3!$HA$129</definedName>
    <definedName name="A127827901X">Data3!$GL$1:$GL$10,Data3!$GL$11:$GL$129</definedName>
    <definedName name="A127827901X_Data">Data3!$GL$11:$GL$129</definedName>
    <definedName name="A127827901X_Latest">Data3!$GL$129</definedName>
    <definedName name="A127827902A">Data3!$GF$1:$GF$10,Data3!$GF$11:$GF$129</definedName>
    <definedName name="A127827902A_Data">Data3!$GF$11:$GF$129</definedName>
    <definedName name="A127827902A_Latest">Data3!$GF$129</definedName>
    <definedName name="A127827903C">Data3!$HJ$1:$HJ$10,Data3!$HJ$11:$HJ$129</definedName>
    <definedName name="A127827903C_Data">Data3!$HJ$11:$HJ$129</definedName>
    <definedName name="A127827903C_Latest">Data3!$HJ$129</definedName>
    <definedName name="A127827904F">Data3!$HG$1:$HG$10,Data3!$HG$11:$HG$129</definedName>
    <definedName name="A127827904F_Data">Data3!$HG$11:$HG$129</definedName>
    <definedName name="A127827904F_Latest">Data3!$HG$129</definedName>
    <definedName name="A127827905J">Data3!$GX$1:$GX$10,Data3!$GX$11:$GX$129</definedName>
    <definedName name="A127827905J_Data">Data3!$GX$11:$GX$129</definedName>
    <definedName name="A127827905J_Latest">Data3!$GX$129</definedName>
    <definedName name="A127827906K">Data3!$GI$1:$GI$10,Data3!$GI$11:$GI$129</definedName>
    <definedName name="A127827906K_Data">Data3!$GI$11:$GI$129</definedName>
    <definedName name="A127827906K_Latest">Data3!$GI$129</definedName>
    <definedName name="A127827907L">Data3!$FW$1:$FW$10,Data3!$FW$11:$FW$129</definedName>
    <definedName name="A127827907L_Data">Data3!$FW$11:$FW$129</definedName>
    <definedName name="A127827907L_Latest">Data3!$FW$129</definedName>
    <definedName name="A127827908R">Data3!$GC$1:$GC$10,Data3!$GC$11:$GC$129</definedName>
    <definedName name="A127827908R_Data">Data3!$GC$11:$GC$129</definedName>
    <definedName name="A127827908R_Latest">Data3!$GC$129</definedName>
    <definedName name="A127827909T">Data3!$FZ$1:$FZ$10,Data3!$FZ$11:$FZ$129</definedName>
    <definedName name="A127827909T_Data">Data3!$FZ$11:$FZ$129</definedName>
    <definedName name="A127827909T_Latest">Data3!$FZ$129</definedName>
    <definedName name="A127827910A">Data3!$GR$1:$GR$10,Data3!$GR$11:$GR$129</definedName>
    <definedName name="A127827910A_Data">Data3!$GR$11:$GR$129</definedName>
    <definedName name="A127827910A_Latest">Data3!$GR$129</definedName>
    <definedName name="A127827911C">Data3!$HM$1:$HM$10,Data3!$HM$11:$HM$129</definedName>
    <definedName name="A127827911C_Data">Data3!$HM$11:$HM$129</definedName>
    <definedName name="A127827911C_Latest">Data3!$HM$129</definedName>
    <definedName name="A127828227A">Data4!$G$1:$G$10,Data4!$G$11:$G$129</definedName>
    <definedName name="A127828227A_Data">Data4!$G$11:$G$129</definedName>
    <definedName name="A127828227A_Latest">Data4!$G$129</definedName>
    <definedName name="A127828228C">Data3!$IN$1:$IN$10,Data3!$IN$11:$IN$129</definedName>
    <definedName name="A127828228C_Data">Data3!$IN$11:$IN$129</definedName>
    <definedName name="A127828228C_Latest">Data3!$IN$129</definedName>
    <definedName name="A127828229F">Data3!$IH$1:$IH$10,Data3!$IH$11:$IH$129</definedName>
    <definedName name="A127828229F_Data">Data3!$IH$11:$IH$129</definedName>
    <definedName name="A127828229F_Latest">Data3!$IH$129</definedName>
    <definedName name="A127828230R">Data4!$D$1:$D$10,Data4!$D$11:$D$129</definedName>
    <definedName name="A127828230R_Data">Data4!$D$11:$D$129</definedName>
    <definedName name="A127828230R_Latest">Data4!$D$129</definedName>
    <definedName name="A127828231T">Data3!$IE$1:$IE$10,Data3!$IE$11:$IE$129</definedName>
    <definedName name="A127828231T_Data">Data3!$IE$11:$IE$129</definedName>
    <definedName name="A127828231T_Latest">Data3!$IE$129</definedName>
    <definedName name="A127828232V">Data3!$HY$1:$HY$10,Data3!$HY$11:$HY$129</definedName>
    <definedName name="A127828232V_Data">Data3!$HY$11:$HY$129</definedName>
    <definedName name="A127828232V_Latest">Data3!$HY$129</definedName>
    <definedName name="A127828233W">Data4!$M$1:$M$10,Data4!$M$11:$M$129</definedName>
    <definedName name="A127828233W_Data">Data4!$M$11:$M$129</definedName>
    <definedName name="A127828233W_Latest">Data4!$M$129</definedName>
    <definedName name="A127828234X">Data4!$J$1:$J$10,Data4!$J$11:$J$129</definedName>
    <definedName name="A127828234X_Data">Data4!$J$11:$J$129</definedName>
    <definedName name="A127828234X_Latest">Data4!$J$129</definedName>
    <definedName name="A127828235A">Data3!$IQ$1:$IQ$10,Data3!$IQ$11:$IQ$129</definedName>
    <definedName name="A127828235A_Data">Data3!$IQ$11:$IQ$129</definedName>
    <definedName name="A127828235A_Latest">Data3!$IQ$129</definedName>
    <definedName name="A127828236C">Data3!$IB$1:$IB$10,Data3!$IB$11:$IB$129</definedName>
    <definedName name="A127828236C_Data">Data3!$IB$11:$IB$129</definedName>
    <definedName name="A127828236C_Latest">Data3!$IB$129</definedName>
    <definedName name="A127828237F">Data3!$HP$1:$HP$10,Data3!$HP$11:$HP$129</definedName>
    <definedName name="A127828237F_Data">Data3!$HP$11:$HP$129</definedName>
    <definedName name="A127828237F_Latest">Data3!$HP$129</definedName>
    <definedName name="A127828238J">Data3!$HV$1:$HV$10,Data3!$HV$11:$HV$129</definedName>
    <definedName name="A127828238J_Data">Data3!$HV$11:$HV$129</definedName>
    <definedName name="A127828238J_Latest">Data3!$HV$129</definedName>
    <definedName name="A127828239K">Data3!$HS$1:$HS$10,Data3!$HS$11:$HS$129</definedName>
    <definedName name="A127828239K_Data">Data3!$HS$11:$HS$129</definedName>
    <definedName name="A127828239K_Latest">Data3!$HS$129</definedName>
    <definedName name="A127828240V">Data3!$IK$1:$IK$10,Data3!$IK$11:$IK$129</definedName>
    <definedName name="A127828240V_Data">Data3!$IK$11:$IK$129</definedName>
    <definedName name="A127828240V_Latest">Data3!$IK$129</definedName>
    <definedName name="A127828241W">Data4!$P$1:$P$10,Data4!$P$11:$P$129</definedName>
    <definedName name="A127828241W_Data">Data4!$P$11:$P$129</definedName>
    <definedName name="A127828241W_Latest">Data4!$P$129</definedName>
    <definedName name="A127828557T">Data4!$AZ$1:$AZ$10,Data4!$AZ$11:$AZ$129</definedName>
    <definedName name="A127828557T_Data">Data4!$AZ$11:$AZ$129</definedName>
    <definedName name="A127828557T_Latest">Data4!$AZ$129</definedName>
    <definedName name="A127828558V">Data4!$AQ$1:$AQ$10,Data4!$AQ$11:$AQ$129</definedName>
    <definedName name="A127828558V_Data">Data4!$AQ$11:$AQ$129</definedName>
    <definedName name="A127828558V_Latest">Data4!$AQ$129</definedName>
    <definedName name="A127828559W">Data4!$AK$1:$AK$10,Data4!$AK$11:$AK$129</definedName>
    <definedName name="A127828559W_Data">Data4!$AK$11:$AK$129</definedName>
    <definedName name="A127828559W_Latest">Data4!$AK$129</definedName>
    <definedName name="A127828560F">Data4!$AW$1:$AW$10,Data4!$AW$11:$AW$129</definedName>
    <definedName name="A127828560F_Data">Data4!$AW$11:$AW$129</definedName>
    <definedName name="A127828560F_Latest">Data4!$AW$129</definedName>
    <definedName name="A127828561J">Data4!$AH$1:$AH$10,Data4!$AH$11:$AH$129</definedName>
    <definedName name="A127828561J_Data">Data4!$AH$11:$AH$129</definedName>
    <definedName name="A127828561J_Latest">Data4!$AH$129</definedName>
    <definedName name="A127828562K">Data4!$AB$1:$AB$10,Data4!$AB$11:$AB$129</definedName>
    <definedName name="A127828562K_Data">Data4!$AB$11:$AB$129</definedName>
    <definedName name="A127828562K_Latest">Data4!$AB$129</definedName>
    <definedName name="A127828563L">Data4!$BF$1:$BF$10,Data4!$BF$11:$BF$129</definedName>
    <definedName name="A127828563L_Data">Data4!$BF$11:$BF$129</definedName>
    <definedName name="A127828563L_Latest">Data4!$BF$129</definedName>
    <definedName name="A127828564R">Data4!$BC$1:$BC$10,Data4!$BC$11:$BC$129</definedName>
    <definedName name="A127828564R_Data">Data4!$BC$11:$BC$129</definedName>
    <definedName name="A127828564R_Latest">Data4!$BC$129</definedName>
    <definedName name="A127828565T">Data4!$AT$1:$AT$10,Data4!$AT$11:$AT$129</definedName>
    <definedName name="A127828565T_Data">Data4!$AT$11:$AT$129</definedName>
    <definedName name="A127828565T_Latest">Data4!$AT$129</definedName>
    <definedName name="A127828566V">Data4!$AE$1:$AE$10,Data4!$AE$11:$AE$129</definedName>
    <definedName name="A127828566V_Data">Data4!$AE$11:$AE$129</definedName>
    <definedName name="A127828566V_Latest">Data4!$AE$129</definedName>
    <definedName name="A127828567W">Data4!$S$1:$S$10,Data4!$S$11:$S$129</definedName>
    <definedName name="A127828567W_Data">Data4!$S$11:$S$129</definedName>
    <definedName name="A127828567W_Latest">Data4!$S$129</definedName>
    <definedName name="A127828568X">Data4!$Y$1:$Y$10,Data4!$Y$11:$Y$129</definedName>
    <definedName name="A127828568X_Data">Data4!$Y$11:$Y$129</definedName>
    <definedName name="A127828568X_Latest">Data4!$Y$129</definedName>
    <definedName name="A127828569A">Data4!$V$1:$V$10,Data4!$V$11:$V$129</definedName>
    <definedName name="A127828569A_Data">Data4!$V$11:$V$129</definedName>
    <definedName name="A127828569A_Latest">Data4!$V$129</definedName>
    <definedName name="A127828570K">Data4!$AN$1:$AN$10,Data4!$AN$11:$AN$129</definedName>
    <definedName name="A127828570K_Data">Data4!$AN$11:$AN$129</definedName>
    <definedName name="A127828570K_Latest">Data4!$AN$129</definedName>
    <definedName name="A127828571L">Data4!$BI$1:$BI$10,Data4!$BI$11:$BI$129</definedName>
    <definedName name="A127828571L_Data">Data4!$BI$11:$BI$129</definedName>
    <definedName name="A127828571L_Latest">Data4!$BI$129</definedName>
    <definedName name="A127828887J">Data3!$AF$1:$AF$10,Data3!$AF$11:$AF$129</definedName>
    <definedName name="A127828887J_Data">Data3!$AF$11:$AF$129</definedName>
    <definedName name="A127828887J_Latest">Data3!$AF$129</definedName>
    <definedName name="A127828888K">Data3!$W$1:$W$10,Data3!$W$11:$W$129</definedName>
    <definedName name="A127828888K_Data">Data3!$W$11:$W$129</definedName>
    <definedName name="A127828888K_Latest">Data3!$W$129</definedName>
    <definedName name="A127828889L">Data3!$Q$1:$Q$10,Data3!$Q$11:$Q$129</definedName>
    <definedName name="A127828889L_Data">Data3!$Q$11:$Q$129</definedName>
    <definedName name="A127828889L_Latest">Data3!$Q$129</definedName>
    <definedName name="A127828890W">Data3!$AC$1:$AC$10,Data3!$AC$11:$AC$129</definedName>
    <definedName name="A127828890W_Data">Data3!$AC$11:$AC$129</definedName>
    <definedName name="A127828890W_Latest">Data3!$AC$129</definedName>
    <definedName name="A127828891X">Data3!$N$1:$N$10,Data3!$N$11:$N$129</definedName>
    <definedName name="A127828891X_Data">Data3!$N$11:$N$129</definedName>
    <definedName name="A127828891X_Latest">Data3!$N$129</definedName>
    <definedName name="A127828892A">Data3!$H$1:$H$10,Data3!$H$11:$H$129</definedName>
    <definedName name="A127828892A_Data">Data3!$H$11:$H$129</definedName>
    <definedName name="A127828892A_Latest">Data3!$H$129</definedName>
    <definedName name="A127828893C">Data3!$AL$1:$AL$10,Data3!$AL$11:$AL$129</definedName>
    <definedName name="A127828893C_Data">Data3!$AL$11:$AL$129</definedName>
    <definedName name="A127828893C_Latest">Data3!$AL$129</definedName>
    <definedName name="A127828894F">Data3!$AI$1:$AI$10,Data3!$AI$11:$AI$129</definedName>
    <definedName name="A127828894F_Data">Data3!$AI$11:$AI$129</definedName>
    <definedName name="A127828894F_Latest">Data3!$AI$129</definedName>
    <definedName name="A127828895J">Data3!$Z$1:$Z$10,Data3!$Z$11:$Z$129</definedName>
    <definedName name="A127828895J_Data">Data3!$Z$11:$Z$129</definedName>
    <definedName name="A127828895J_Latest">Data3!$Z$129</definedName>
    <definedName name="A127828896K">Data3!$K$1:$K$10,Data3!$K$11:$K$129</definedName>
    <definedName name="A127828896K_Data">Data3!$K$11:$K$129</definedName>
    <definedName name="A127828896K_Latest">Data3!$K$129</definedName>
    <definedName name="A127828897L">Data2!$IO$1:$IO$10,Data2!$IO$11:$IO$129</definedName>
    <definedName name="A127828897L_Data">Data2!$IO$11:$IO$129</definedName>
    <definedName name="A127828897L_Latest">Data2!$IO$129</definedName>
    <definedName name="A127828898R">Data3!$E$1:$E$10,Data3!$E$11:$E$129</definedName>
    <definedName name="A127828898R_Data">Data3!$E$11:$E$129</definedName>
    <definedName name="A127828898R_Latest">Data3!$E$129</definedName>
    <definedName name="A127828899T">Data3!$B$1:$B$10,Data3!$B$11:$B$129</definedName>
    <definedName name="A127828899T_Data">Data3!$B$11:$B$129</definedName>
    <definedName name="A127828899T_Latest">Data3!$B$129</definedName>
    <definedName name="A127828900R">Data3!$T$1:$T$10,Data3!$T$11:$T$129</definedName>
    <definedName name="A127828900R_Data">Data3!$T$11:$T$129</definedName>
    <definedName name="A127828900R_Latest">Data3!$T$129</definedName>
    <definedName name="A127828901T">Data3!$AO$1:$AO$10,Data3!$AO$11:$AO$129</definedName>
    <definedName name="A127828901T_Data">Data3!$AO$11:$AO$129</definedName>
    <definedName name="A127828901T_Latest">Data3!$AO$129</definedName>
    <definedName name="A127829217R">Data3!$DR$1:$DR$10,Data3!$DR$11:$DR$129</definedName>
    <definedName name="A127829217R_Data">Data3!$DR$11:$DR$129</definedName>
    <definedName name="A127829217R_Latest">Data3!$DR$129</definedName>
    <definedName name="A127829218T">Data3!$DI$1:$DI$10,Data3!$DI$11:$DI$129</definedName>
    <definedName name="A127829218T_Data">Data3!$DI$11:$DI$129</definedName>
    <definedName name="A127829218T_Latest">Data3!$DI$129</definedName>
    <definedName name="A127829219V">Data3!$DC$1:$DC$10,Data3!$DC$11:$DC$129</definedName>
    <definedName name="A127829219V_Data">Data3!$DC$11:$DC$129</definedName>
    <definedName name="A127829219V_Latest">Data3!$DC$129</definedName>
    <definedName name="A127829220C">Data3!$DO$1:$DO$10,Data3!$DO$11:$DO$129</definedName>
    <definedName name="A127829220C_Data">Data3!$DO$11:$DO$129</definedName>
    <definedName name="A127829220C_Latest">Data3!$DO$129</definedName>
    <definedName name="A127829221F">Data3!$CZ$1:$CZ$10,Data3!$CZ$11:$CZ$129</definedName>
    <definedName name="A127829221F_Data">Data3!$CZ$11:$CZ$129</definedName>
    <definedName name="A127829221F_Latest">Data3!$CZ$129</definedName>
    <definedName name="A127829222J">Data3!$CT$1:$CT$10,Data3!$CT$11:$CT$129</definedName>
    <definedName name="A127829222J_Data">Data3!$CT$11:$CT$129</definedName>
    <definedName name="A127829222J_Latest">Data3!$CT$129</definedName>
    <definedName name="A127829223K">Data3!$DX$1:$DX$10,Data3!$DX$11:$DX$129</definedName>
    <definedName name="A127829223K_Data">Data3!$DX$11:$DX$129</definedName>
    <definedName name="A127829223K_Latest">Data3!$DX$129</definedName>
    <definedName name="A127829224L">Data3!$DU$1:$DU$10,Data3!$DU$11:$DU$129</definedName>
    <definedName name="A127829224L_Data">Data3!$DU$11:$DU$129</definedName>
    <definedName name="A127829224L_Latest">Data3!$DU$129</definedName>
    <definedName name="A127829225R">Data3!$DL$1:$DL$10,Data3!$DL$11:$DL$129</definedName>
    <definedName name="A127829225R_Data">Data3!$DL$11:$DL$129</definedName>
    <definedName name="A127829225R_Latest">Data3!$DL$129</definedName>
    <definedName name="A127829226T">Data3!$CW$1:$CW$10,Data3!$CW$11:$CW$129</definedName>
    <definedName name="A127829226T_Data">Data3!$CW$11:$CW$129</definedName>
    <definedName name="A127829226T_Latest">Data3!$CW$129</definedName>
    <definedName name="A127829227V">Data3!$CK$1:$CK$10,Data3!$CK$11:$CK$129</definedName>
    <definedName name="A127829227V_Data">Data3!$CK$11:$CK$129</definedName>
    <definedName name="A127829227V_Latest">Data3!$CK$129</definedName>
    <definedName name="A127829228W">Data3!$CQ$1:$CQ$10,Data3!$CQ$11:$CQ$129</definedName>
    <definedName name="A127829228W_Data">Data3!$CQ$11:$CQ$129</definedName>
    <definedName name="A127829228W_Latest">Data3!$CQ$129</definedName>
    <definedName name="A127829229X">Data3!$CN$1:$CN$10,Data3!$CN$11:$CN$129</definedName>
    <definedName name="A127829229X_Data">Data3!$CN$11:$CN$129</definedName>
    <definedName name="A127829229X_Latest">Data3!$CN$129</definedName>
    <definedName name="A127829230J">Data3!$DF$1:$DF$10,Data3!$DF$11:$DF$129</definedName>
    <definedName name="A127829230J_Data">Data3!$DF$11:$DF$129</definedName>
    <definedName name="A127829230J_Latest">Data3!$DF$129</definedName>
    <definedName name="A127829231K">Data3!$EA$1:$EA$10,Data3!$EA$11:$EA$129</definedName>
    <definedName name="A127829231K_Data">Data3!$EA$11:$EA$129</definedName>
    <definedName name="A127829231K_Latest">Data3!$EA$129</definedName>
    <definedName name="A127829547F">Data3!$FK$1:$FK$10,Data3!$FK$11:$FK$129</definedName>
    <definedName name="A127829547F_Data">Data3!$FK$11:$FK$129</definedName>
    <definedName name="A127829547F_Latest">Data3!$FK$129</definedName>
    <definedName name="A127829548J">Data3!$FB$1:$FB$10,Data3!$FB$11:$FB$129</definedName>
    <definedName name="A127829548J_Data">Data3!$FB$11:$FB$129</definedName>
    <definedName name="A127829548J_Latest">Data3!$FB$129</definedName>
    <definedName name="A127829549K">Data3!$EV$1:$EV$10,Data3!$EV$11:$EV$129</definedName>
    <definedName name="A127829549K_Data">Data3!$EV$11:$EV$129</definedName>
    <definedName name="A127829549K_Latest">Data3!$EV$129</definedName>
    <definedName name="A127829550V">Data3!$FH$1:$FH$10,Data3!$FH$11:$FH$129</definedName>
    <definedName name="A127829550V_Data">Data3!$FH$11:$FH$129</definedName>
    <definedName name="A127829550V_Latest">Data3!$FH$129</definedName>
    <definedName name="A127829551W">Data3!$ES$1:$ES$10,Data3!$ES$11:$ES$129</definedName>
    <definedName name="A127829551W_Data">Data3!$ES$11:$ES$129</definedName>
    <definedName name="A127829551W_Latest">Data3!$ES$129</definedName>
    <definedName name="A127829552X">Data3!$EM$1:$EM$10,Data3!$EM$11:$EM$129</definedName>
    <definedName name="A127829552X_Data">Data3!$EM$11:$EM$129</definedName>
    <definedName name="A127829552X_Latest">Data3!$EM$129</definedName>
    <definedName name="A127829553A">Data3!$FQ$1:$FQ$10,Data3!$FQ$11:$FQ$129</definedName>
    <definedName name="A127829553A_Data">Data3!$FQ$11:$FQ$129</definedName>
    <definedName name="A127829553A_Latest">Data3!$FQ$129</definedName>
    <definedName name="A127829554C">Data3!$FN$1:$FN$10,Data3!$FN$11:$FN$129</definedName>
    <definedName name="A127829554C_Data">Data3!$FN$11:$FN$129</definedName>
    <definedName name="A127829554C_Latest">Data3!$FN$129</definedName>
    <definedName name="A127829555F">Data3!$FE$1:$FE$10,Data3!$FE$11:$FE$129</definedName>
    <definedName name="A127829555F_Data">Data3!$FE$11:$FE$129</definedName>
    <definedName name="A127829555F_Latest">Data3!$FE$129</definedName>
    <definedName name="A127829556J">Data3!$EP$1:$EP$10,Data3!$EP$11:$EP$129</definedName>
    <definedName name="A127829556J_Data">Data3!$EP$11:$EP$129</definedName>
    <definedName name="A127829556J_Latest">Data3!$EP$129</definedName>
    <definedName name="A127829557K">Data3!$ED$1:$ED$10,Data3!$ED$11:$ED$129</definedName>
    <definedName name="A127829557K_Data">Data3!$ED$11:$ED$129</definedName>
    <definedName name="A127829557K_Latest">Data3!$ED$129</definedName>
    <definedName name="A127829558L">Data3!$EJ$1:$EJ$10,Data3!$EJ$11:$EJ$129</definedName>
    <definedName name="A127829558L_Data">Data3!$EJ$11:$EJ$129</definedName>
    <definedName name="A127829558L_Latest">Data3!$EJ$129</definedName>
    <definedName name="A127829559R">Data3!$EG$1:$EG$10,Data3!$EG$11:$EG$129</definedName>
    <definedName name="A127829559R_Data">Data3!$EG$11:$EG$129</definedName>
    <definedName name="A127829559R_Latest">Data3!$EG$129</definedName>
    <definedName name="A127829560X">Data3!$EY$1:$EY$10,Data3!$EY$11:$EY$129</definedName>
    <definedName name="A127829560X_Data">Data3!$EY$11:$EY$129</definedName>
    <definedName name="A127829560X_Latest">Data3!$EY$129</definedName>
    <definedName name="A127829561A">Data3!$FT$1:$FT$10,Data3!$FT$11:$FT$129</definedName>
    <definedName name="A127829561A_Data">Data3!$FT$11:$FT$129</definedName>
    <definedName name="A127829561A_Latest">Data3!$FT$129</definedName>
    <definedName name="A127829877W">Data4!$CR$1:$CR$10,Data4!$CR$11:$CR$129</definedName>
    <definedName name="A127829877W_Data">Data4!$CR$11:$CR$129</definedName>
    <definedName name="A127829877W_Latest">Data4!$CR$129</definedName>
    <definedName name="A127829878X">Data4!$CI$1:$CI$10,Data4!$CI$11:$CI$129</definedName>
    <definedName name="A127829878X_Data">Data4!$CI$11:$CI$129</definedName>
    <definedName name="A127829878X_Latest">Data4!$CI$129</definedName>
    <definedName name="A127829879A">Data4!$CC$1:$CC$10,Data4!$CC$11:$CC$129</definedName>
    <definedName name="A127829879A_Data">Data4!$CC$11:$CC$129</definedName>
    <definedName name="A127829879A_Latest">Data4!$CC$129</definedName>
    <definedName name="A127829880K">Data4!$CO$1:$CO$10,Data4!$CO$11:$CO$129</definedName>
    <definedName name="A127829880K_Data">Data4!$CO$11:$CO$129</definedName>
    <definedName name="A127829880K_Latest">Data4!$CO$129</definedName>
    <definedName name="A127829881L">Data4!$BZ$1:$BZ$10,Data4!$BZ$11:$BZ$129</definedName>
    <definedName name="A127829881L_Data">Data4!$BZ$11:$BZ$129</definedName>
    <definedName name="A127829881L_Latest">Data4!$BZ$129</definedName>
    <definedName name="A127829882R">Data4!$BT$1:$BT$10,Data4!$BT$11:$BT$129</definedName>
    <definedName name="A127829882R_Data">Data4!$BT$11:$BT$129</definedName>
    <definedName name="A127829882R_Latest">Data4!$BT$129</definedName>
    <definedName name="A127829883T">Data4!$CX$1:$CX$10,Data4!$CX$11:$CX$129</definedName>
    <definedName name="A127829883T_Data">Data4!$CX$11:$CX$129</definedName>
    <definedName name="A127829883T_Latest">Data4!$CX$129</definedName>
    <definedName name="A127829884V">Data4!$CU$1:$CU$10,Data4!$CU$11:$CU$129</definedName>
    <definedName name="A127829884V_Data">Data4!$CU$11:$CU$129</definedName>
    <definedName name="A127829884V_Latest">Data4!$CU$129</definedName>
    <definedName name="A127829885W">Data4!$CL$1:$CL$10,Data4!$CL$11:$CL$129</definedName>
    <definedName name="A127829885W_Data">Data4!$CL$11:$CL$129</definedName>
    <definedName name="A127829885W_Latest">Data4!$CL$129</definedName>
    <definedName name="A127829886X">Data4!$BW$1:$BW$10,Data4!$BW$11:$BW$129</definedName>
    <definedName name="A127829886X_Data">Data4!$BW$11:$BW$129</definedName>
    <definedName name="A127829886X_Latest">Data4!$BW$129</definedName>
    <definedName name="A127829887A">Data4!$BK$1:$BK$10,Data4!$BK$11:$BK$129</definedName>
    <definedName name="A127829887A_Data">Data4!$BK$11:$BK$129</definedName>
    <definedName name="A127829887A_Latest">Data4!$BK$129</definedName>
    <definedName name="A127829888C">Data4!$BQ$1:$BQ$10,Data4!$BQ$11:$BQ$129</definedName>
    <definedName name="A127829888C_Data">Data4!$BQ$11:$BQ$129</definedName>
    <definedName name="A127829888C_Latest">Data4!$BQ$129</definedName>
    <definedName name="A127829889F">Data4!$BN$1:$BN$10,Data4!$BN$11:$BN$129</definedName>
    <definedName name="A127829889F_Data">Data4!$BN$11:$BN$129</definedName>
    <definedName name="A127829889F_Latest">Data4!$BN$129</definedName>
    <definedName name="A127829890R">Data4!$CF$1:$CF$10,Data4!$CF$11:$CF$129</definedName>
    <definedName name="A127829890R_Data">Data4!$CF$11:$CF$129</definedName>
    <definedName name="A127829890R_Latest">Data4!$CF$129</definedName>
    <definedName name="A127829891T">Data4!$DA$1:$DA$10,Data4!$DA$11:$DA$129</definedName>
    <definedName name="A127829891T_Data">Data4!$DA$11:$DA$129</definedName>
    <definedName name="A127829891T_Latest">Data4!$DA$129</definedName>
    <definedName name="A127829967A">Data1!$CC$1:$CC$10,Data1!$CC$11:$CC$129</definedName>
    <definedName name="A127829967A_Data">Data1!$CC$11:$CC$129</definedName>
    <definedName name="A127829967A_Latest">Data1!$CC$129</definedName>
    <definedName name="A127829968C">Data1!$BT$1:$BT$10,Data1!$BT$11:$BT$129</definedName>
    <definedName name="A127829968C_Data">Data1!$BT$11:$BT$129</definedName>
    <definedName name="A127829968C_Latest">Data1!$BT$129</definedName>
    <definedName name="A127829969F">Data1!$BN$1:$BN$10,Data1!$BN$11:$BN$129</definedName>
    <definedName name="A127829969F_Data">Data1!$BN$11:$BN$129</definedName>
    <definedName name="A127829969F_Latest">Data1!$BN$129</definedName>
    <definedName name="A127829970R">Data1!$BZ$1:$BZ$10,Data1!$BZ$11:$BZ$129</definedName>
    <definedName name="A127829970R_Data">Data1!$BZ$11:$BZ$129</definedName>
    <definedName name="A127829970R_Latest">Data1!$BZ$129</definedName>
    <definedName name="A127829971T">Data1!$BK$1:$BK$10,Data1!$BK$11:$BK$129</definedName>
    <definedName name="A127829971T_Data">Data1!$BK$11:$BK$129</definedName>
    <definedName name="A127829971T_Latest">Data1!$BK$129</definedName>
    <definedName name="A127829972V">Data1!$BE$1:$BE$10,Data1!$BE$11:$BE$129</definedName>
    <definedName name="A127829972V_Data">Data1!$BE$11:$BE$129</definedName>
    <definedName name="A127829972V_Latest">Data1!$BE$129</definedName>
    <definedName name="A127829973W">Data1!$CI$1:$CI$10,Data1!$CI$11:$CI$129</definedName>
    <definedName name="A127829973W_Data">Data1!$CI$11:$CI$129</definedName>
    <definedName name="A127829973W_Latest">Data1!$CI$129</definedName>
    <definedName name="A127829974X">Data1!$CF$1:$CF$10,Data1!$CF$11:$CF$129</definedName>
    <definedName name="A127829974X_Data">Data1!$CF$11:$CF$129</definedName>
    <definedName name="A127829974X_Latest">Data1!$CF$129</definedName>
    <definedName name="A127829975A">Data1!$BW$1:$BW$10,Data1!$BW$11:$BW$129</definedName>
    <definedName name="A127829975A_Data">Data1!$BW$11:$BW$129</definedName>
    <definedName name="A127829975A_Latest">Data1!$BW$129</definedName>
    <definedName name="A127829976C">Data1!$BH$1:$BH$10,Data1!$BH$11:$BH$129</definedName>
    <definedName name="A127829976C_Data">Data1!$BH$11:$BH$129</definedName>
    <definedName name="A127829976C_Latest">Data1!$BH$129</definedName>
    <definedName name="A127829977F">Data1!$AV$1:$AV$10,Data1!$AV$11:$AV$129</definedName>
    <definedName name="A127829977F_Data">Data1!$AV$11:$AV$129</definedName>
    <definedName name="A127829977F_Latest">Data1!$AV$129</definedName>
    <definedName name="A127829978J">Data1!$BB$1:$BB$10,Data1!$BB$11:$BB$129</definedName>
    <definedName name="A127829978J_Data">Data1!$BB$11:$BB$129</definedName>
    <definedName name="A127829978J_Latest">Data1!$BB$129</definedName>
    <definedName name="A127829979K">Data1!$AY$1:$AY$10,Data1!$AY$11:$AY$129</definedName>
    <definedName name="A127829979K_Data">Data1!$AY$11:$AY$129</definedName>
    <definedName name="A127829979K_Latest">Data1!$AY$129</definedName>
    <definedName name="A127829980V">Data1!$BQ$1:$BQ$10,Data1!$BQ$11:$BQ$129</definedName>
    <definedName name="A127829980V_Data">Data1!$BQ$11:$BQ$129</definedName>
    <definedName name="A127829980V_Latest">Data1!$BQ$129</definedName>
    <definedName name="A127829981W">Data1!$CL$1:$CL$10,Data1!$CL$11:$CL$129</definedName>
    <definedName name="A127829981W_Data">Data1!$CL$11:$CL$129</definedName>
    <definedName name="A127829981W_Latest">Data1!$CL$129</definedName>
    <definedName name="A127829997R">Data2!$GI$1:$GI$10,Data2!$GI$11:$GI$129</definedName>
    <definedName name="A127829997R_Data">Data2!$GI$11:$GI$129</definedName>
    <definedName name="A127829997R_Latest">Data2!$GI$129</definedName>
    <definedName name="A127829998T">Data2!$FZ$1:$FZ$10,Data2!$FZ$11:$FZ$129</definedName>
    <definedName name="A127829998T_Data">Data2!$FZ$11:$FZ$129</definedName>
    <definedName name="A127829998T_Latest">Data2!$FZ$129</definedName>
    <definedName name="A127829999V">Data2!$FT$1:$FT$10,Data2!$FT$11:$FT$129</definedName>
    <definedName name="A127829999V_Data">Data2!$FT$11:$FT$129</definedName>
    <definedName name="A127829999V_Latest">Data2!$FT$129</definedName>
    <definedName name="A127830000X">Data2!$GF$1:$GF$10,Data2!$GF$11:$GF$129</definedName>
    <definedName name="A127830000X_Data">Data2!$GF$11:$GF$129</definedName>
    <definedName name="A127830000X_Latest">Data2!$GF$129</definedName>
    <definedName name="A127830001A">Data2!$FQ$1:$FQ$10,Data2!$FQ$11:$FQ$129</definedName>
    <definedName name="A127830001A_Data">Data2!$FQ$11:$FQ$129</definedName>
    <definedName name="A127830001A_Latest">Data2!$FQ$129</definedName>
    <definedName name="A127830002C">Data2!$FK$1:$FK$10,Data2!$FK$11:$FK$129</definedName>
    <definedName name="A127830002C_Data">Data2!$FK$11:$FK$129</definedName>
    <definedName name="A127830002C_Latest">Data2!$FK$129</definedName>
    <definedName name="A127830003F">Data2!$GO$1:$GO$10,Data2!$GO$11:$GO$129</definedName>
    <definedName name="A127830003F_Data">Data2!$GO$11:$GO$129</definedName>
    <definedName name="A127830003F_Latest">Data2!$GO$129</definedName>
    <definedName name="A127830004J">Data2!$GL$1:$GL$10,Data2!$GL$11:$GL$129</definedName>
    <definedName name="A127830004J_Data">Data2!$GL$11:$GL$129</definedName>
    <definedName name="A127830004J_Latest">Data2!$GL$129</definedName>
    <definedName name="A127830005K">Data2!$GC$1:$GC$10,Data2!$GC$11:$GC$129</definedName>
    <definedName name="A127830005K_Data">Data2!$GC$11:$GC$129</definedName>
    <definedName name="A127830005K_Latest">Data2!$GC$129</definedName>
    <definedName name="A127830006L">Data2!$FN$1:$FN$10,Data2!$FN$11:$FN$129</definedName>
    <definedName name="A127830006L_Data">Data2!$FN$11:$FN$129</definedName>
    <definedName name="A127830006L_Latest">Data2!$FN$129</definedName>
    <definedName name="A127830007R">Data2!$FB$1:$FB$10,Data2!$FB$11:$FB$129</definedName>
    <definedName name="A127830007R_Data">Data2!$FB$11:$FB$129</definedName>
    <definedName name="A127830007R_Latest">Data2!$FB$129</definedName>
    <definedName name="A127830008T">Data2!$FH$1:$FH$10,Data2!$FH$11:$FH$129</definedName>
    <definedName name="A127830008T_Data">Data2!$FH$11:$FH$129</definedName>
    <definedName name="A127830008T_Latest">Data2!$FH$129</definedName>
    <definedName name="A127830009V">Data2!$FE$1:$FE$10,Data2!$FE$11:$FE$129</definedName>
    <definedName name="A127830009V_Data">Data2!$FE$11:$FE$129</definedName>
    <definedName name="A127830009V_Latest">Data2!$FE$129</definedName>
    <definedName name="A127830010C">Data2!$FW$1:$FW$10,Data2!$FW$11:$FW$129</definedName>
    <definedName name="A127830010C_Data">Data2!$FW$11:$FW$129</definedName>
    <definedName name="A127830010C_Latest">Data2!$FW$129</definedName>
    <definedName name="A127830011F">Data2!$GR$1:$GR$10,Data2!$GR$11:$GR$129</definedName>
    <definedName name="A127830011F_Data">Data2!$GR$11:$GR$129</definedName>
    <definedName name="A127830011F_Latest">Data2!$GR$129</definedName>
    <definedName name="A127830027X">Data2!$EP$1:$EP$10,Data2!$EP$11:$EP$129</definedName>
    <definedName name="A127830027X_Data">Data2!$EP$11:$EP$129</definedName>
    <definedName name="A127830027X_Latest">Data2!$EP$129</definedName>
    <definedName name="A127830028A">Data2!$EG$1:$EG$10,Data2!$EG$11:$EG$129</definedName>
    <definedName name="A127830028A_Data">Data2!$EG$11:$EG$129</definedName>
    <definedName name="A127830028A_Latest">Data2!$EG$129</definedName>
    <definedName name="A127830029C">Data2!$EA$1:$EA$10,Data2!$EA$11:$EA$129</definedName>
    <definedName name="A127830029C_Data">Data2!$EA$11:$EA$129</definedName>
    <definedName name="A127830029C_Latest">Data2!$EA$129</definedName>
    <definedName name="A127830030L">Data2!$EM$1:$EM$10,Data2!$EM$11:$EM$129</definedName>
    <definedName name="A127830030L_Data">Data2!$EM$11:$EM$129</definedName>
    <definedName name="A127830030L_Latest">Data2!$EM$129</definedName>
    <definedName name="A127830031R">Data2!$DX$1:$DX$10,Data2!$DX$11:$DX$129</definedName>
    <definedName name="A127830031R_Data">Data2!$DX$11:$DX$129</definedName>
    <definedName name="A127830031R_Latest">Data2!$DX$129</definedName>
    <definedName name="A127830032T">Data2!$DR$1:$DR$10,Data2!$DR$11:$DR$129</definedName>
    <definedName name="A127830032T_Data">Data2!$DR$11:$DR$129</definedName>
    <definedName name="A127830032T_Latest">Data2!$DR$129</definedName>
    <definedName name="A127830033V">Data2!$EV$1:$EV$10,Data2!$EV$11:$EV$129</definedName>
    <definedName name="A127830033V_Data">Data2!$EV$11:$EV$129</definedName>
    <definedName name="A127830033V_Latest">Data2!$EV$129</definedName>
    <definedName name="A127830034W">Data2!$ES$1:$ES$10,Data2!$ES$11:$ES$129</definedName>
    <definedName name="A127830034W_Data">Data2!$ES$11:$ES$129</definedName>
    <definedName name="A127830034W_Latest">Data2!$ES$129</definedName>
    <definedName name="A127830035X">Data2!$EJ$1:$EJ$10,Data2!$EJ$11:$EJ$129</definedName>
    <definedName name="A127830035X_Data">Data2!$EJ$11:$EJ$129</definedName>
    <definedName name="A127830035X_Latest">Data2!$EJ$129</definedName>
    <definedName name="A127830036A">Data2!$DU$1:$DU$10,Data2!$DU$11:$DU$129</definedName>
    <definedName name="A127830036A_Data">Data2!$DU$11:$DU$129</definedName>
    <definedName name="A127830036A_Latest">Data2!$DU$129</definedName>
    <definedName name="A127830037C">Data2!$DI$1:$DI$10,Data2!$DI$11:$DI$129</definedName>
    <definedName name="A127830037C_Data">Data2!$DI$11:$DI$129</definedName>
    <definedName name="A127830037C_Latest">Data2!$DI$129</definedName>
    <definedName name="A127830038F">Data2!$DO$1:$DO$10,Data2!$DO$11:$DO$129</definedName>
    <definedName name="A127830038F_Data">Data2!$DO$11:$DO$129</definedName>
    <definedName name="A127830038F_Latest">Data2!$DO$129</definedName>
    <definedName name="A127830039J">Data2!$DL$1:$DL$10,Data2!$DL$11:$DL$129</definedName>
    <definedName name="A127830039J_Data">Data2!$DL$11:$DL$129</definedName>
    <definedName name="A127830039J_Latest">Data2!$DL$129</definedName>
    <definedName name="A127830040T">Data2!$ED$1:$ED$10,Data2!$ED$11:$ED$129</definedName>
    <definedName name="A127830040T_Data">Data2!$ED$11:$ED$129</definedName>
    <definedName name="A127830040T_Latest">Data2!$ED$129</definedName>
    <definedName name="A127830041V">Data2!$EY$1:$EY$10,Data2!$EY$11:$EY$129</definedName>
    <definedName name="A127830041V_Data">Data2!$EY$11:$EY$129</definedName>
    <definedName name="A127830041V_Latest">Data2!$EY$129</definedName>
    <definedName name="A127830057L">Data1!$HH$1:$HH$10,Data1!$HH$11:$HH$129</definedName>
    <definedName name="A127830057L_Data">Data1!$HH$11:$HH$129</definedName>
    <definedName name="A127830057L_Latest">Data1!$HH$129</definedName>
    <definedName name="A127830058R">Data1!$GY$1:$GY$10,Data1!$GY$11:$GY$129</definedName>
    <definedName name="A127830058R_Data">Data1!$GY$11:$GY$129</definedName>
    <definedName name="A127830058R_Latest">Data1!$GY$129</definedName>
    <definedName name="A127830059T">Data1!$GS$1:$GS$10,Data1!$GS$11:$GS$129</definedName>
    <definedName name="A127830059T_Data">Data1!$GS$11:$GS$129</definedName>
    <definedName name="A127830059T_Latest">Data1!$GS$129</definedName>
    <definedName name="A127830060A">Data1!$HE$1:$HE$10,Data1!$HE$11:$HE$129</definedName>
    <definedName name="A127830060A_Data">Data1!$HE$11:$HE$129</definedName>
    <definedName name="A127830060A_Latest">Data1!$HE$129</definedName>
    <definedName name="A127830061C">Data1!$GP$1:$GP$10,Data1!$GP$11:$GP$129</definedName>
    <definedName name="A127830061C_Data">Data1!$GP$11:$GP$129</definedName>
    <definedName name="A127830061C_Latest">Data1!$GP$129</definedName>
    <definedName name="A127830062F">Data1!$GJ$1:$GJ$10,Data1!$GJ$11:$GJ$129</definedName>
    <definedName name="A127830062F_Data">Data1!$GJ$11:$GJ$129</definedName>
    <definedName name="A127830062F_Latest">Data1!$GJ$129</definedName>
    <definedName name="A127830063J">Data1!$HN$1:$HN$10,Data1!$HN$11:$HN$129</definedName>
    <definedName name="A127830063J_Data">Data1!$HN$11:$HN$129</definedName>
    <definedName name="A127830063J_Latest">Data1!$HN$129</definedName>
    <definedName name="A127830064K">Data1!$HK$1:$HK$10,Data1!$HK$11:$HK$129</definedName>
    <definedName name="A127830064K_Data">Data1!$HK$11:$HK$129</definedName>
    <definedName name="A127830064K_Latest">Data1!$HK$129</definedName>
    <definedName name="A127830065L">Data1!$HB$1:$HB$10,Data1!$HB$11:$HB$129</definedName>
    <definedName name="A127830065L_Data">Data1!$HB$11:$HB$129</definedName>
    <definedName name="A127830065L_Latest">Data1!$HB$129</definedName>
    <definedName name="A127830066R">Data1!$GM$1:$GM$10,Data1!$GM$11:$GM$129</definedName>
    <definedName name="A127830066R_Data">Data1!$GM$11:$GM$129</definedName>
    <definedName name="A127830066R_Latest">Data1!$GM$129</definedName>
    <definedName name="A127830067T">Data1!$GA$1:$GA$10,Data1!$GA$11:$GA$129</definedName>
    <definedName name="A127830067T_Data">Data1!$GA$11:$GA$129</definedName>
    <definedName name="A127830067T_Latest">Data1!$GA$129</definedName>
    <definedName name="A127830068V">Data1!$GG$1:$GG$10,Data1!$GG$11:$GG$129</definedName>
    <definedName name="A127830068V_Data">Data1!$GG$11:$GG$129</definedName>
    <definedName name="A127830068V_Latest">Data1!$GG$129</definedName>
    <definedName name="A127830069W">Data1!$GD$1:$GD$10,Data1!$GD$11:$GD$129</definedName>
    <definedName name="A127830069W_Data">Data1!$GD$11:$GD$129</definedName>
    <definedName name="A127830069W_Latest">Data1!$GD$129</definedName>
    <definedName name="A127830070F">Data1!$GV$1:$GV$10,Data1!$GV$11:$GV$129</definedName>
    <definedName name="A127830070F_Data">Data1!$GV$11:$GV$129</definedName>
    <definedName name="A127830070F_Latest">Data1!$GV$129</definedName>
    <definedName name="A127830071J">Data1!$HQ$1:$HQ$10,Data1!$HQ$11:$HQ$129</definedName>
    <definedName name="A127830071J_Data">Data1!$HQ$11:$HQ$129</definedName>
    <definedName name="A127830071J_Latest">Data1!$HQ$129</definedName>
    <definedName name="A127830087A">Data1!$FO$1:$FO$10,Data1!$FO$11:$FO$129</definedName>
    <definedName name="A127830087A_Data">Data1!$FO$11:$FO$129</definedName>
    <definedName name="A127830087A_Latest">Data1!$FO$129</definedName>
    <definedName name="A127830088C">Data1!$FF$1:$FF$10,Data1!$FF$11:$FF$129</definedName>
    <definedName name="A127830088C_Data">Data1!$FF$11:$FF$129</definedName>
    <definedName name="A127830088C_Latest">Data1!$FF$129</definedName>
    <definedName name="A127830089F">Data1!$EZ$1:$EZ$10,Data1!$EZ$11:$EZ$129</definedName>
    <definedName name="A127830089F_Data">Data1!$EZ$11:$EZ$129</definedName>
    <definedName name="A127830089F_Latest">Data1!$EZ$129</definedName>
    <definedName name="A127830090R">Data1!$FL$1:$FL$10,Data1!$FL$11:$FL$129</definedName>
    <definedName name="A127830090R_Data">Data1!$FL$11:$FL$129</definedName>
    <definedName name="A127830090R_Latest">Data1!$FL$129</definedName>
    <definedName name="A127830091T">Data1!$EW$1:$EW$10,Data1!$EW$11:$EW$129</definedName>
    <definedName name="A127830091T_Data">Data1!$EW$11:$EW$129</definedName>
    <definedName name="A127830091T_Latest">Data1!$EW$129</definedName>
    <definedName name="A127830092V">Data1!$EQ$1:$EQ$10,Data1!$EQ$11:$EQ$129</definedName>
    <definedName name="A127830092V_Data">Data1!$EQ$11:$EQ$129</definedName>
    <definedName name="A127830092V_Latest">Data1!$EQ$129</definedName>
    <definedName name="A127830093W">Data1!$FU$1:$FU$10,Data1!$FU$11:$FU$129</definedName>
    <definedName name="A127830093W_Data">Data1!$FU$11:$FU$129</definedName>
    <definedName name="A127830093W_Latest">Data1!$FU$129</definedName>
    <definedName name="A127830094X">Data1!$FR$1:$FR$10,Data1!$FR$11:$FR$129</definedName>
    <definedName name="A127830094X_Data">Data1!$FR$11:$FR$129</definedName>
    <definedName name="A127830094X_Latest">Data1!$FR$129</definedName>
    <definedName name="A127830095A">Data1!$FI$1:$FI$10,Data1!$FI$11:$FI$129</definedName>
    <definedName name="A127830095A_Data">Data1!$FI$11:$FI$129</definedName>
    <definedName name="A127830095A_Latest">Data1!$FI$129</definedName>
    <definedName name="A127830096C">Data1!$ET$1:$ET$10,Data1!$ET$11:$ET$129</definedName>
    <definedName name="A127830096C_Data">Data1!$ET$11:$ET$129</definedName>
    <definedName name="A127830096C_Latest">Data1!$ET$129</definedName>
    <definedName name="A127830097F">Data1!$EH$1:$EH$10,Data1!$EH$11:$EH$129</definedName>
    <definedName name="A127830097F_Data">Data1!$EH$11:$EH$129</definedName>
    <definedName name="A127830097F_Latest">Data1!$EH$129</definedName>
    <definedName name="A127830098J">Data1!$EN$1:$EN$10,Data1!$EN$11:$EN$129</definedName>
    <definedName name="A127830098J_Data">Data1!$EN$11:$EN$129</definedName>
    <definedName name="A127830098J_Latest">Data1!$EN$129</definedName>
    <definedName name="A127830099K">Data1!$EK$1:$EK$10,Data1!$EK$11:$EK$129</definedName>
    <definedName name="A127830099K_Data">Data1!$EK$11:$EK$129</definedName>
    <definedName name="A127830099K_Latest">Data1!$EK$129</definedName>
    <definedName name="A127830100J">Data1!$FC$1:$FC$10,Data1!$FC$11:$FC$129</definedName>
    <definedName name="A127830100J_Data">Data1!$FC$11:$FC$129</definedName>
    <definedName name="A127830100J_Latest">Data1!$FC$129</definedName>
    <definedName name="A127830101K">Data1!$FX$1:$FX$10,Data1!$FX$11:$FX$129</definedName>
    <definedName name="A127830101K_Data">Data1!$FX$11:$FX$129</definedName>
    <definedName name="A127830101K_Latest">Data1!$FX$129</definedName>
    <definedName name="A127830117C">Data2!$IB$1:$IB$10,Data2!$IB$11:$IB$129</definedName>
    <definedName name="A127830117C_Data">Data2!$IB$11:$IB$129</definedName>
    <definedName name="A127830117C_Latest">Data2!$IB$129</definedName>
    <definedName name="A127830118F">Data2!$HS$1:$HS$10,Data2!$HS$11:$HS$129</definedName>
    <definedName name="A127830118F_Data">Data2!$HS$11:$HS$129</definedName>
    <definedName name="A127830118F_Latest">Data2!$HS$129</definedName>
    <definedName name="A127830119J">Data2!$HM$1:$HM$10,Data2!$HM$11:$HM$129</definedName>
    <definedName name="A127830119J_Data">Data2!$HM$11:$HM$129</definedName>
    <definedName name="A127830119J_Latest">Data2!$HM$129</definedName>
    <definedName name="A127830120T">Data2!$HY$1:$HY$10,Data2!$HY$11:$HY$129</definedName>
    <definedName name="A127830120T_Data">Data2!$HY$11:$HY$129</definedName>
    <definedName name="A127830120T_Latest">Data2!$HY$129</definedName>
    <definedName name="A127830121V">Data2!$HJ$1:$HJ$10,Data2!$HJ$11:$HJ$129</definedName>
    <definedName name="A127830121V_Data">Data2!$HJ$11:$HJ$129</definedName>
    <definedName name="A127830121V_Latest">Data2!$HJ$129</definedName>
    <definedName name="A127830122W">Data2!$HD$1:$HD$10,Data2!$HD$11:$HD$129</definedName>
    <definedName name="A127830122W_Data">Data2!$HD$11:$HD$129</definedName>
    <definedName name="A127830122W_Latest">Data2!$HD$129</definedName>
    <definedName name="A127830123X">Data2!$IH$1:$IH$10,Data2!$IH$11:$IH$129</definedName>
    <definedName name="A127830123X_Data">Data2!$IH$11:$IH$129</definedName>
    <definedName name="A127830123X_Latest">Data2!$IH$129</definedName>
    <definedName name="A127830124A">Data2!$IE$1:$IE$10,Data2!$IE$11:$IE$129</definedName>
    <definedName name="A127830124A_Data">Data2!$IE$11:$IE$129</definedName>
    <definedName name="A127830124A_Latest">Data2!$IE$129</definedName>
    <definedName name="A127830125C">Data2!$HV$1:$HV$10,Data2!$HV$11:$HV$129</definedName>
    <definedName name="A127830125C_Data">Data2!$HV$11:$HV$129</definedName>
    <definedName name="A127830125C_Latest">Data2!$HV$129</definedName>
    <definedName name="A127830126F">Data2!$HG$1:$HG$10,Data2!$HG$11:$HG$129</definedName>
    <definedName name="A127830126F_Data">Data2!$HG$11:$HG$129</definedName>
    <definedName name="A127830126F_Latest">Data2!$HG$129</definedName>
    <definedName name="A127830127J">Data2!$GU$1:$GU$10,Data2!$GU$11:$GU$129</definedName>
    <definedName name="A127830127J_Data">Data2!$GU$11:$GU$129</definedName>
    <definedName name="A127830127J_Latest">Data2!$GU$129</definedName>
    <definedName name="A127830128K">Data2!$HA$1:$HA$10,Data2!$HA$11:$HA$129</definedName>
    <definedName name="A127830128K_Data">Data2!$HA$11:$HA$129</definedName>
    <definedName name="A127830128K_Latest">Data2!$HA$129</definedName>
    <definedName name="A127830129L">Data2!$GX$1:$GX$10,Data2!$GX$11:$GX$129</definedName>
    <definedName name="A127830129L_Data">Data2!$GX$11:$GX$129</definedName>
    <definedName name="A127830129L_Latest">Data2!$GX$129</definedName>
    <definedName name="A127830130W">Data2!$HP$1:$HP$10,Data2!$HP$11:$HP$129</definedName>
    <definedName name="A127830130W_Data">Data2!$HP$11:$HP$129</definedName>
    <definedName name="A127830130W_Latest">Data2!$HP$129</definedName>
    <definedName name="A127830131X">Data2!$IK$1:$IK$10,Data2!$IK$11:$IK$129</definedName>
    <definedName name="A127830131X_Data">Data2!$IK$11:$IK$129</definedName>
    <definedName name="A127830131X_Latest">Data2!$IK$129</definedName>
    <definedName name="A127830147T">Data1!$DV$1:$DV$10,Data1!$DV$11:$DV$129</definedName>
    <definedName name="A127830147T_Data">Data1!$DV$11:$DV$129</definedName>
    <definedName name="A127830147T_Latest">Data1!$DV$129</definedName>
    <definedName name="A127830148V">Data1!$DM$1:$DM$10,Data1!$DM$11:$DM$129</definedName>
    <definedName name="A127830148V_Data">Data1!$DM$11:$DM$129</definedName>
    <definedName name="A127830148V_Latest">Data1!$DM$129</definedName>
    <definedName name="A127830149W">Data1!$DG$1:$DG$10,Data1!$DG$11:$DG$129</definedName>
    <definedName name="A127830149W_Data">Data1!$DG$11:$DG$129</definedName>
    <definedName name="A127830149W_Latest">Data1!$DG$129</definedName>
    <definedName name="A127830150F">Data1!$DS$1:$DS$10,Data1!$DS$11:$DS$129</definedName>
    <definedName name="A127830150F_Data">Data1!$DS$11:$DS$129</definedName>
    <definedName name="A127830150F_Latest">Data1!$DS$129</definedName>
    <definedName name="A127830151J">Data1!$DD$1:$DD$10,Data1!$DD$11:$DD$129</definedName>
    <definedName name="A127830151J_Data">Data1!$DD$11:$DD$129</definedName>
    <definedName name="A127830151J_Latest">Data1!$DD$129</definedName>
    <definedName name="A127830152K">Data1!$CX$1:$CX$10,Data1!$CX$11:$CX$129</definedName>
    <definedName name="A127830152K_Data">Data1!$CX$11:$CX$129</definedName>
    <definedName name="A127830152K_Latest">Data1!$CX$129</definedName>
    <definedName name="A127830153L">Data1!$EB$1:$EB$10,Data1!$EB$11:$EB$129</definedName>
    <definedName name="A127830153L_Data">Data1!$EB$11:$EB$129</definedName>
    <definedName name="A127830153L_Latest">Data1!$EB$129</definedName>
    <definedName name="A127830154R">Data1!$DY$1:$DY$10,Data1!$DY$11:$DY$129</definedName>
    <definedName name="A127830154R_Data">Data1!$DY$11:$DY$129</definedName>
    <definedName name="A127830154R_Latest">Data1!$DY$129</definedName>
    <definedName name="A127830155T">Data1!$DP$1:$DP$10,Data1!$DP$11:$DP$129</definedName>
    <definedName name="A127830155T_Data">Data1!$DP$11:$DP$129</definedName>
    <definedName name="A127830155T_Latest">Data1!$DP$129</definedName>
    <definedName name="A127830156V">Data1!$DA$1:$DA$10,Data1!$DA$11:$DA$129</definedName>
    <definedName name="A127830156V_Data">Data1!$DA$11:$DA$129</definedName>
    <definedName name="A127830156V_Latest">Data1!$DA$129</definedName>
    <definedName name="A127830157W">Data1!$CO$1:$CO$10,Data1!$CO$11:$CO$129</definedName>
    <definedName name="A127830157W_Data">Data1!$CO$11:$CO$129</definedName>
    <definedName name="A127830157W_Latest">Data1!$CO$129</definedName>
    <definedName name="A127830158X">Data1!$CU$1:$CU$10,Data1!$CU$11:$CU$129</definedName>
    <definedName name="A127830158X_Data">Data1!$CU$11:$CU$129</definedName>
    <definedName name="A127830158X_Latest">Data1!$CU$129</definedName>
    <definedName name="A127830159A">Data1!$CR$1:$CR$10,Data1!$CR$11:$CR$129</definedName>
    <definedName name="A127830159A_Data">Data1!$CR$11:$CR$129</definedName>
    <definedName name="A127830159A_Latest">Data1!$CR$129</definedName>
    <definedName name="A127830160K">Data1!$DJ$1:$DJ$10,Data1!$DJ$11:$DJ$129</definedName>
    <definedName name="A127830160K_Data">Data1!$DJ$11:$DJ$129</definedName>
    <definedName name="A127830160K_Latest">Data1!$DJ$129</definedName>
    <definedName name="A127830161L">Data1!$EE$1:$EE$10,Data1!$EE$11:$EE$129</definedName>
    <definedName name="A127830161L_Data">Data1!$EE$11:$EE$129</definedName>
    <definedName name="A127830161L_Latest">Data1!$EE$129</definedName>
    <definedName name="A127830177F">Data2!$CW$1:$CW$10,Data2!$CW$11:$CW$129</definedName>
    <definedName name="A127830177F_Data">Data2!$CW$11:$CW$129</definedName>
    <definedName name="A127830177F_Latest">Data2!$CW$129</definedName>
    <definedName name="A127830178J">Data2!$CN$1:$CN$10,Data2!$CN$11:$CN$129</definedName>
    <definedName name="A127830178J_Data">Data2!$CN$11:$CN$129</definedName>
    <definedName name="A127830178J_Latest">Data2!$CN$129</definedName>
    <definedName name="A127830179K">Data2!$CH$1:$CH$10,Data2!$CH$11:$CH$129</definedName>
    <definedName name="A127830179K_Data">Data2!$CH$11:$CH$129</definedName>
    <definedName name="A127830179K_Latest">Data2!$CH$129</definedName>
    <definedName name="A127830180V">Data2!$CT$1:$CT$10,Data2!$CT$11:$CT$129</definedName>
    <definedName name="A127830180V_Data">Data2!$CT$11:$CT$129</definedName>
    <definedName name="A127830180V_Latest">Data2!$CT$129</definedName>
    <definedName name="A127830181W">Data2!$CE$1:$CE$10,Data2!$CE$11:$CE$129</definedName>
    <definedName name="A127830181W_Data">Data2!$CE$11:$CE$129</definedName>
    <definedName name="A127830181W_Latest">Data2!$CE$129</definedName>
    <definedName name="A127830182X">Data2!$BY$1:$BY$10,Data2!$BY$11:$BY$129</definedName>
    <definedName name="A127830182X_Data">Data2!$BY$11:$BY$129</definedName>
    <definedName name="A127830182X_Latest">Data2!$BY$129</definedName>
    <definedName name="A127830183A">Data2!$DC$1:$DC$10,Data2!$DC$11:$DC$129</definedName>
    <definedName name="A127830183A_Data">Data2!$DC$11:$DC$129</definedName>
    <definedName name="A127830183A_Latest">Data2!$DC$129</definedName>
    <definedName name="A127830184C">Data2!$CZ$1:$CZ$10,Data2!$CZ$11:$CZ$129</definedName>
    <definedName name="A127830184C_Data">Data2!$CZ$11:$CZ$129</definedName>
    <definedName name="A127830184C_Latest">Data2!$CZ$129</definedName>
    <definedName name="A127830185F">Data2!$CQ$1:$CQ$10,Data2!$CQ$11:$CQ$129</definedName>
    <definedName name="A127830185F_Data">Data2!$CQ$11:$CQ$129</definedName>
    <definedName name="A127830185F_Latest">Data2!$CQ$129</definedName>
    <definedName name="A127830186J">Data2!$CB$1:$CB$10,Data2!$CB$11:$CB$129</definedName>
    <definedName name="A127830186J_Data">Data2!$CB$11:$CB$129</definedName>
    <definedName name="A127830186J_Latest">Data2!$CB$129</definedName>
    <definedName name="A127830187K">Data2!$BP$1:$BP$10,Data2!$BP$11:$BP$129</definedName>
    <definedName name="A127830187K_Data">Data2!$BP$11:$BP$129</definedName>
    <definedName name="A127830187K_Latest">Data2!$BP$129</definedName>
    <definedName name="A127830188L">Data2!$BV$1:$BV$10,Data2!$BV$11:$BV$129</definedName>
    <definedName name="A127830188L_Data">Data2!$BV$11:$BV$129</definedName>
    <definedName name="A127830188L_Latest">Data2!$BV$129</definedName>
    <definedName name="A127830189R">Data2!$BS$1:$BS$10,Data2!$BS$11:$BS$129</definedName>
    <definedName name="A127830189R_Data">Data2!$BS$11:$BS$129</definedName>
    <definedName name="A127830189R_Latest">Data2!$BS$129</definedName>
    <definedName name="A127830190X">Data2!$CK$1:$CK$10,Data2!$CK$11:$CK$129</definedName>
    <definedName name="A127830190X_Data">Data2!$CK$11:$CK$129</definedName>
    <definedName name="A127830190X_Latest">Data2!$CK$129</definedName>
    <definedName name="A127830191A">Data2!$DF$1:$DF$10,Data2!$DF$11:$DF$129</definedName>
    <definedName name="A127830191A_Data">Data2!$DF$11:$DF$129</definedName>
    <definedName name="A127830191A_Latest">Data2!$DF$129</definedName>
    <definedName name="A127830207J">Data1!$AJ$1:$AJ$10,Data1!$AJ$11:$AJ$129</definedName>
    <definedName name="A127830207J_Data">Data1!$AJ$11:$AJ$129</definedName>
    <definedName name="A127830207J_Latest">Data1!$AJ$129</definedName>
    <definedName name="A127830208K">Data1!$AA$1:$AA$10,Data1!$AA$11:$AA$129</definedName>
    <definedName name="A127830208K_Data">Data1!$AA$11:$AA$129</definedName>
    <definedName name="A127830208K_Latest">Data1!$AA$129</definedName>
    <definedName name="A127830209L">Data1!$U$1:$U$10,Data1!$U$11:$U$129</definedName>
    <definedName name="A127830209L_Data">Data1!$U$11:$U$129</definedName>
    <definedName name="A127830209L_Latest">Data1!$U$129</definedName>
    <definedName name="A127830210W">Data1!$AG$1:$AG$10,Data1!$AG$11:$AG$129</definedName>
    <definedName name="A127830210W_Data">Data1!$AG$11:$AG$129</definedName>
    <definedName name="A127830210W_Latest">Data1!$AG$129</definedName>
    <definedName name="A127830211X">Data1!$R$1:$R$10,Data1!$R$11:$R$129</definedName>
    <definedName name="A127830211X_Data">Data1!$R$11:$R$129</definedName>
    <definedName name="A127830211X_Latest">Data1!$R$129</definedName>
    <definedName name="A127830212A">Data1!$L$1:$L$10,Data1!$L$11:$L$129</definedName>
    <definedName name="A127830212A_Data">Data1!$L$11:$L$129</definedName>
    <definedName name="A127830212A_Latest">Data1!$L$129</definedName>
    <definedName name="A127830213C">Data1!$AP$1:$AP$10,Data1!$AP$11:$AP$129</definedName>
    <definedName name="A127830213C_Data">Data1!$AP$11:$AP$129</definedName>
    <definedName name="A127830213C_Latest">Data1!$AP$129</definedName>
    <definedName name="A127830214F">Data1!$AM$1:$AM$10,Data1!$AM$11:$AM$129</definedName>
    <definedName name="A127830214F_Data">Data1!$AM$11:$AM$129</definedName>
    <definedName name="A127830214F_Latest">Data1!$AM$129</definedName>
    <definedName name="A127830215J">Data1!$AD$1:$AD$10,Data1!$AD$11:$AD$129</definedName>
    <definedName name="A127830215J_Data">Data1!$AD$11:$AD$129</definedName>
    <definedName name="A127830215J_Latest">Data1!$AD$129</definedName>
    <definedName name="A127830216K">Data1!$O$1:$O$10,Data1!$O$11:$O$129</definedName>
    <definedName name="A127830216K_Data">Data1!$O$11:$O$129</definedName>
    <definedName name="A127830216K_Latest">Data1!$O$129</definedName>
    <definedName name="A127830217L">Data1!$C$1:$C$10,Data1!$C$11:$C$129</definedName>
    <definedName name="A127830217L_Data">Data1!$C$11:$C$129</definedName>
    <definedName name="A127830217L_Latest">Data1!$C$129</definedName>
    <definedName name="A127830218R">Data1!$I$1:$I$10,Data1!$I$11:$I$129</definedName>
    <definedName name="A127830218R_Data">Data1!$I$11:$I$129</definedName>
    <definedName name="A127830218R_Latest">Data1!$I$129</definedName>
    <definedName name="A127830219T">Data1!$F$1:$F$10,Data1!$F$11:$F$129</definedName>
    <definedName name="A127830219T_Data">Data1!$F$11:$F$129</definedName>
    <definedName name="A127830219T_Latest">Data1!$F$129</definedName>
    <definedName name="A127830220A">Data1!$X$1:$X$10,Data1!$X$11:$X$129</definedName>
    <definedName name="A127830220A_Data">Data1!$X$11:$X$129</definedName>
    <definedName name="A127830220A_Latest">Data1!$X$129</definedName>
    <definedName name="A127830221C">Data1!$AS$1:$AS$10,Data1!$AS$11:$AS$129</definedName>
    <definedName name="A127830221C_Data">Data1!$AS$11:$AS$129</definedName>
    <definedName name="A127830221C_Latest">Data1!$AS$129</definedName>
    <definedName name="A127830237W">Data2!$K$1:$K$10,Data2!$K$11:$K$129</definedName>
    <definedName name="A127830237W_Data">Data2!$K$11:$K$129</definedName>
    <definedName name="A127830237W_Latest">Data2!$K$129</definedName>
    <definedName name="A127830238X">Data2!$B$1:$B$10,Data2!$B$11:$B$129</definedName>
    <definedName name="A127830238X_Data">Data2!$B$11:$B$129</definedName>
    <definedName name="A127830238X_Latest">Data2!$B$129</definedName>
    <definedName name="A127830239A">Data1!$IL$1:$IL$10,Data1!$IL$11:$IL$129</definedName>
    <definedName name="A127830239A_Data">Data1!$IL$11:$IL$129</definedName>
    <definedName name="A127830239A_Latest">Data1!$IL$129</definedName>
    <definedName name="A127830240K">Data2!$H$1:$H$10,Data2!$H$11:$H$129</definedName>
    <definedName name="A127830240K_Data">Data2!$H$11:$H$129</definedName>
    <definedName name="A127830240K_Latest">Data2!$H$129</definedName>
    <definedName name="A127830241L">Data1!$II$1:$II$10,Data1!$II$11:$II$129</definedName>
    <definedName name="A127830241L_Data">Data1!$II$11:$II$129</definedName>
    <definedName name="A127830241L_Latest">Data1!$II$129</definedName>
    <definedName name="A127830242R">Data1!$IC$1:$IC$10,Data1!$IC$11:$IC$129</definedName>
    <definedName name="A127830242R_Data">Data1!$IC$11:$IC$129</definedName>
    <definedName name="A127830242R_Latest">Data1!$IC$129</definedName>
    <definedName name="A127830243T">Data2!$Q$1:$Q$10,Data2!$Q$11:$Q$129</definedName>
    <definedName name="A127830243T_Data">Data2!$Q$11:$Q$129</definedName>
    <definedName name="A127830243T_Latest">Data2!$Q$129</definedName>
    <definedName name="A127830244V">Data2!$N$1:$N$10,Data2!$N$11:$N$129</definedName>
    <definedName name="A127830244V_Data">Data2!$N$11:$N$129</definedName>
    <definedName name="A127830244V_Latest">Data2!$N$129</definedName>
    <definedName name="A127830245W">Data2!$E$1:$E$10,Data2!$E$11:$E$129</definedName>
    <definedName name="A127830245W_Data">Data2!$E$11:$E$129</definedName>
    <definedName name="A127830245W_Latest">Data2!$E$129</definedName>
    <definedName name="A127830246X">Data1!$IF$1:$IF$10,Data1!$IF$11:$IF$129</definedName>
    <definedName name="A127830246X_Data">Data1!$IF$11:$IF$129</definedName>
    <definedName name="A127830246X_Latest">Data1!$IF$129</definedName>
    <definedName name="A127830247A">Data1!$HT$1:$HT$10,Data1!$HT$11:$HT$129</definedName>
    <definedName name="A127830247A_Data">Data1!$HT$11:$HT$129</definedName>
    <definedName name="A127830247A_Latest">Data1!$HT$129</definedName>
    <definedName name="A127830248C">Data1!$HZ$1:$HZ$10,Data1!$HZ$11:$HZ$129</definedName>
    <definedName name="A127830248C_Data">Data1!$HZ$11:$HZ$129</definedName>
    <definedName name="A127830248C_Latest">Data1!$HZ$129</definedName>
    <definedName name="A127830249F">Data1!$HW$1:$HW$10,Data1!$HW$11:$HW$129</definedName>
    <definedName name="A127830249F_Data">Data1!$HW$11:$HW$129</definedName>
    <definedName name="A127830249F_Latest">Data1!$HW$129</definedName>
    <definedName name="A127830250R">Data1!$IO$1:$IO$10,Data1!$IO$11:$IO$129</definedName>
    <definedName name="A127830250R_Data">Data1!$IO$11:$IO$129</definedName>
    <definedName name="A127830250R_Latest">Data1!$IO$129</definedName>
    <definedName name="A127830251T">Data2!$T$1:$T$10,Data2!$T$11:$T$129</definedName>
    <definedName name="A127830251T_Data">Data2!$T$11:$T$129</definedName>
    <definedName name="A127830251T_Latest">Data2!$T$129</definedName>
    <definedName name="A127830267K">Data2!$BD$1:$BD$10,Data2!$BD$11:$BD$129</definedName>
    <definedName name="A127830267K_Data">Data2!$BD$11:$BD$129</definedName>
    <definedName name="A127830267K_Latest">Data2!$BD$129</definedName>
    <definedName name="A127830268L">Data2!$AU$1:$AU$10,Data2!$AU$11:$AU$129</definedName>
    <definedName name="A127830268L_Data">Data2!$AU$11:$AU$129</definedName>
    <definedName name="A127830268L_Latest">Data2!$AU$129</definedName>
    <definedName name="A127830269R">Data2!$AO$1:$AO$10,Data2!$AO$11:$AO$129</definedName>
    <definedName name="A127830269R_Data">Data2!$AO$11:$AO$129</definedName>
    <definedName name="A127830269R_Latest">Data2!$AO$129</definedName>
    <definedName name="A127830270X">Data2!$BA$1:$BA$10,Data2!$BA$11:$BA$129</definedName>
    <definedName name="A127830270X_Data">Data2!$BA$11:$BA$129</definedName>
    <definedName name="A127830270X_Latest">Data2!$BA$129</definedName>
    <definedName name="A127830271A">Data2!$AL$1:$AL$10,Data2!$AL$11:$AL$129</definedName>
    <definedName name="A127830271A_Data">Data2!$AL$11:$AL$129</definedName>
    <definedName name="A127830271A_Latest">Data2!$AL$129</definedName>
    <definedName name="A127830272C">Data2!$AF$1:$AF$10,Data2!$AF$11:$AF$129</definedName>
    <definedName name="A127830272C_Data">Data2!$AF$11:$AF$129</definedName>
    <definedName name="A127830272C_Latest">Data2!$AF$129</definedName>
    <definedName name="A127830273F">Data2!$BJ$1:$BJ$10,Data2!$BJ$11:$BJ$129</definedName>
    <definedName name="A127830273F_Data">Data2!$BJ$11:$BJ$129</definedName>
    <definedName name="A127830273F_Latest">Data2!$BJ$129</definedName>
    <definedName name="A127830274J">Data2!$BG$1:$BG$10,Data2!$BG$11:$BG$129</definedName>
    <definedName name="A127830274J_Data">Data2!$BG$11:$BG$129</definedName>
    <definedName name="A127830274J_Latest">Data2!$BG$129</definedName>
    <definedName name="A127830275K">Data2!$AX$1:$AX$10,Data2!$AX$11:$AX$129</definedName>
    <definedName name="A127830275K_Data">Data2!$AX$11:$AX$129</definedName>
    <definedName name="A127830275K_Latest">Data2!$AX$129</definedName>
    <definedName name="A127830276L">Data2!$AI$1:$AI$10,Data2!$AI$11:$AI$129</definedName>
    <definedName name="A127830276L_Data">Data2!$AI$11:$AI$129</definedName>
    <definedName name="A127830276L_Latest">Data2!$AI$129</definedName>
    <definedName name="A127830277R">Data2!$W$1:$W$10,Data2!$W$11:$W$129</definedName>
    <definedName name="A127830277R_Data">Data2!$W$11:$W$129</definedName>
    <definedName name="A127830277R_Latest">Data2!$W$129</definedName>
    <definedName name="A127830278T">Data2!$AC$1:$AC$10,Data2!$AC$11:$AC$129</definedName>
    <definedName name="A127830278T_Data">Data2!$AC$11:$AC$129</definedName>
    <definedName name="A127830278T_Latest">Data2!$AC$129</definedName>
    <definedName name="A127830279V">Data2!$Z$1:$Z$10,Data2!$Z$11:$Z$129</definedName>
    <definedName name="A127830279V_Data">Data2!$Z$11:$Z$129</definedName>
    <definedName name="A127830279V_Latest">Data2!$Z$129</definedName>
    <definedName name="A127830280C">Data2!$AR$1:$AR$10,Data2!$AR$11:$AR$129</definedName>
    <definedName name="A127830280C_Data">Data2!$AR$11:$AR$129</definedName>
    <definedName name="A127830280C_Latest">Data2!$AR$129</definedName>
    <definedName name="A127830281F">Data2!$BM$1:$BM$10,Data2!$BM$11:$BM$129</definedName>
    <definedName name="A127830281F_Data">Data2!$BM$11:$BM$129</definedName>
    <definedName name="A127830281F_Latest">Data2!$BM$129</definedName>
    <definedName name="A127830537X">Data3!$BX$1:$BX$10,Data3!$BX$11:$BX$129</definedName>
    <definedName name="A127830537X_Data">Data3!$BX$11:$BX$129</definedName>
    <definedName name="A127830537X_Latest">Data3!$BX$129</definedName>
    <definedName name="A127830538A">Data3!$BO$1:$BO$10,Data3!$BO$11:$BO$129</definedName>
    <definedName name="A127830538A_Data">Data3!$BO$11:$BO$129</definedName>
    <definedName name="A127830538A_Latest">Data3!$BO$129</definedName>
    <definedName name="A127830539C">Data3!$BI$1:$BI$10,Data3!$BI$11:$BI$129</definedName>
    <definedName name="A127830539C_Data">Data3!$BI$11:$BI$129</definedName>
    <definedName name="A127830539C_Latest">Data3!$BI$129</definedName>
    <definedName name="A127830540L">Data3!$BU$1:$BU$10,Data3!$BU$11:$BU$129</definedName>
    <definedName name="A127830540L_Data">Data3!$BU$11:$BU$129</definedName>
    <definedName name="A127830540L_Latest">Data3!$BU$129</definedName>
    <definedName name="A127830541R">Data3!$BF$1:$BF$10,Data3!$BF$11:$BF$129</definedName>
    <definedName name="A127830541R_Data">Data3!$BF$11:$BF$129</definedName>
    <definedName name="A127830541R_Latest">Data3!$BF$129</definedName>
    <definedName name="A127830542T">Data3!$AZ$1:$AZ$10,Data3!$AZ$11:$AZ$129</definedName>
    <definedName name="A127830542T_Data">Data3!$AZ$11:$AZ$129</definedName>
    <definedName name="A127830542T_Latest">Data3!$AZ$129</definedName>
    <definedName name="A127830543V">Data3!$CD$1:$CD$10,Data3!$CD$11:$CD$129</definedName>
    <definedName name="A127830543V_Data">Data3!$CD$11:$CD$129</definedName>
    <definedName name="A127830543V_Latest">Data3!$CD$129</definedName>
    <definedName name="A127830544W">Data3!$CA$1:$CA$10,Data3!$CA$11:$CA$129</definedName>
    <definedName name="A127830544W_Data">Data3!$CA$11:$CA$129</definedName>
    <definedName name="A127830544W_Latest">Data3!$CA$129</definedName>
    <definedName name="A127830545X">Data3!$BR$1:$BR$10,Data3!$BR$11:$BR$129</definedName>
    <definedName name="A127830545X_Data">Data3!$BR$11:$BR$129</definedName>
    <definedName name="A127830545X_Latest">Data3!$BR$129</definedName>
    <definedName name="A127830546A">Data3!$BC$1:$BC$10,Data3!$BC$11:$BC$129</definedName>
    <definedName name="A127830546A_Data">Data3!$BC$11:$BC$129</definedName>
    <definedName name="A127830546A_Latest">Data3!$BC$129</definedName>
    <definedName name="A127830547C">Data3!$AQ$1:$AQ$10,Data3!$AQ$11:$AQ$129</definedName>
    <definedName name="A127830547C_Data">Data3!$AQ$11:$AQ$129</definedName>
    <definedName name="A127830547C_Latest">Data3!$AQ$129</definedName>
    <definedName name="A127830548F">Data3!$AW$1:$AW$10,Data3!$AW$11:$AW$129</definedName>
    <definedName name="A127830548F_Data">Data3!$AW$11:$AW$129</definedName>
    <definedName name="A127830548F_Latest">Data3!$AW$129</definedName>
    <definedName name="A127830549J">Data3!$AT$1:$AT$10,Data3!$AT$11:$AT$129</definedName>
    <definedName name="A127830549J_Data">Data3!$AT$11:$AT$129</definedName>
    <definedName name="A127830549J_Latest">Data3!$AT$129</definedName>
    <definedName name="A127830550T">Data3!$BL$1:$BL$10,Data3!$BL$11:$BL$129</definedName>
    <definedName name="A127830550T_Data">Data3!$BL$11:$BL$129</definedName>
    <definedName name="A127830550T_Latest">Data3!$BL$129</definedName>
    <definedName name="A127830551V">Data3!$CG$1:$CG$10,Data3!$CG$11:$CG$129</definedName>
    <definedName name="A127830551V_Data">Data3!$CG$11:$CG$129</definedName>
    <definedName name="A127830551V_Latest">Data3!$CG$129</definedName>
    <definedName name="A127830867R">Data3!$HC$1:$HC$10,Data3!$HC$11:$HC$129</definedName>
    <definedName name="A127830867R_Data">Data3!$HC$11:$HC$129</definedName>
    <definedName name="A127830867R_Latest">Data3!$HC$129</definedName>
    <definedName name="A127830868T">Data3!$GT$1:$GT$10,Data3!$GT$11:$GT$129</definedName>
    <definedName name="A127830868T_Data">Data3!$GT$11:$GT$129</definedName>
    <definedName name="A127830868T_Latest">Data3!$GT$129</definedName>
    <definedName name="A127830869V">Data3!$GN$1:$GN$10,Data3!$GN$11:$GN$129</definedName>
    <definedName name="A127830869V_Data">Data3!$GN$11:$GN$129</definedName>
    <definedName name="A127830869V_Latest">Data3!$GN$129</definedName>
    <definedName name="A127830870C">Data3!$GZ$1:$GZ$10,Data3!$GZ$11:$GZ$129</definedName>
    <definedName name="A127830870C_Data">Data3!$GZ$11:$GZ$129</definedName>
    <definedName name="A127830870C_Latest">Data3!$GZ$129</definedName>
    <definedName name="A127830871F">Data3!$GK$1:$GK$10,Data3!$GK$11:$GK$129</definedName>
    <definedName name="A127830871F_Data">Data3!$GK$11:$GK$129</definedName>
    <definedName name="A127830871F_Latest">Data3!$GK$129</definedName>
    <definedName name="A127830872J">Data3!$GE$1:$GE$10,Data3!$GE$11:$GE$129</definedName>
    <definedName name="A127830872J_Data">Data3!$GE$11:$GE$129</definedName>
    <definedName name="A127830872J_Latest">Data3!$GE$129</definedName>
    <definedName name="A127830873K">Data3!$HI$1:$HI$10,Data3!$HI$11:$HI$129</definedName>
    <definedName name="A127830873K_Data">Data3!$HI$11:$HI$129</definedName>
    <definedName name="A127830873K_Latest">Data3!$HI$129</definedName>
    <definedName name="A127830874L">Data3!$HF$1:$HF$10,Data3!$HF$11:$HF$129</definedName>
    <definedName name="A127830874L_Data">Data3!$HF$11:$HF$129</definedName>
    <definedName name="A127830874L_Latest">Data3!$HF$129</definedName>
    <definedName name="A127830875R">Data3!$GW$1:$GW$10,Data3!$GW$11:$GW$129</definedName>
    <definedName name="A127830875R_Data">Data3!$GW$11:$GW$129</definedName>
    <definedName name="A127830875R_Latest">Data3!$GW$129</definedName>
    <definedName name="A127830876T">Data3!$GH$1:$GH$10,Data3!$GH$11:$GH$129</definedName>
    <definedName name="A127830876T_Data">Data3!$GH$11:$GH$129</definedName>
    <definedName name="A127830876T_Latest">Data3!$GH$129</definedName>
    <definedName name="A127830877V">Data3!$FV$1:$FV$10,Data3!$FV$11:$FV$129</definedName>
    <definedName name="A127830877V_Data">Data3!$FV$11:$FV$129</definedName>
    <definedName name="A127830877V_Latest">Data3!$FV$129</definedName>
    <definedName name="A127830878W">Data3!$GB$1:$GB$10,Data3!$GB$11:$GB$129</definedName>
    <definedName name="A127830878W_Data">Data3!$GB$11:$GB$129</definedName>
    <definedName name="A127830878W_Latest">Data3!$GB$129</definedName>
    <definedName name="A127830879X">Data3!$FY$1:$FY$10,Data3!$FY$11:$FY$129</definedName>
    <definedName name="A127830879X_Data">Data3!$FY$11:$FY$129</definedName>
    <definedName name="A127830879X_Latest">Data3!$FY$129</definedName>
    <definedName name="A127830880J">Data3!$GQ$1:$GQ$10,Data3!$GQ$11:$GQ$129</definedName>
    <definedName name="A127830880J_Data">Data3!$GQ$11:$GQ$129</definedName>
    <definedName name="A127830880J_Latest">Data3!$GQ$129</definedName>
    <definedName name="A127830881K">Data3!$HL$1:$HL$10,Data3!$HL$11:$HL$129</definedName>
    <definedName name="A127830881K_Data">Data3!$HL$11:$HL$129</definedName>
    <definedName name="A127830881K_Latest">Data3!$HL$129</definedName>
    <definedName name="A127831197J">Data4!$F$1:$F$10,Data4!$F$11:$F$129</definedName>
    <definedName name="A127831197J_Data">Data4!$F$11:$F$129</definedName>
    <definedName name="A127831197J_Latest">Data4!$F$129</definedName>
    <definedName name="A127831198K">Data3!$IM$1:$IM$10,Data3!$IM$11:$IM$129</definedName>
    <definedName name="A127831198K_Data">Data3!$IM$11:$IM$129</definedName>
    <definedName name="A127831198K_Latest">Data3!$IM$129</definedName>
    <definedName name="A127831199L">Data3!$IG$1:$IG$10,Data3!$IG$11:$IG$129</definedName>
    <definedName name="A127831199L_Data">Data3!$IG$11:$IG$129</definedName>
    <definedName name="A127831199L_Latest">Data3!$IG$129</definedName>
    <definedName name="A127831200K">Data4!$C$1:$C$10,Data4!$C$11:$C$129</definedName>
    <definedName name="A127831200K_Data">Data4!$C$11:$C$129</definedName>
    <definedName name="A127831200K_Latest">Data4!$C$129</definedName>
    <definedName name="A127831201L">Data3!$ID$1:$ID$10,Data3!$ID$11:$ID$129</definedName>
    <definedName name="A127831201L_Data">Data3!$ID$11:$ID$129</definedName>
    <definedName name="A127831201L_Latest">Data3!$ID$129</definedName>
    <definedName name="A127831202R">Data3!$HX$1:$HX$10,Data3!$HX$11:$HX$129</definedName>
    <definedName name="A127831202R_Data">Data3!$HX$11:$HX$129</definedName>
    <definedName name="A127831202R_Latest">Data3!$HX$129</definedName>
    <definedName name="A127831203T">Data4!$L$1:$L$10,Data4!$L$11:$L$129</definedName>
    <definedName name="A127831203T_Data">Data4!$L$11:$L$129</definedName>
    <definedName name="A127831203T_Latest">Data4!$L$129</definedName>
    <definedName name="A127831204V">Data4!$I$1:$I$10,Data4!$I$11:$I$129</definedName>
    <definedName name="A127831204V_Data">Data4!$I$11:$I$129</definedName>
    <definedName name="A127831204V_Latest">Data4!$I$129</definedName>
    <definedName name="A127831205W">Data3!$IP$1:$IP$10,Data3!$IP$11:$IP$129</definedName>
    <definedName name="A127831205W_Data">Data3!$IP$11:$IP$129</definedName>
    <definedName name="A127831205W_Latest">Data3!$IP$129</definedName>
    <definedName name="A127831206X">Data3!$IA$1:$IA$10,Data3!$IA$11:$IA$129</definedName>
    <definedName name="A127831206X_Data">Data3!$IA$11:$IA$129</definedName>
    <definedName name="A127831206X_Latest">Data3!$IA$129</definedName>
    <definedName name="A127831207A">Data3!$HO$1:$HO$10,Data3!$HO$11:$HO$129</definedName>
    <definedName name="A127831207A_Data">Data3!$HO$11:$HO$129</definedName>
    <definedName name="A127831207A_Latest">Data3!$HO$129</definedName>
    <definedName name="A127831208C">Data3!$HU$1:$HU$10,Data3!$HU$11:$HU$129</definedName>
    <definedName name="A127831208C_Data">Data3!$HU$11:$HU$129</definedName>
    <definedName name="A127831208C_Latest">Data3!$HU$129</definedName>
    <definedName name="A127831209F">Data3!$HR$1:$HR$10,Data3!$HR$11:$HR$129</definedName>
    <definedName name="A127831209F_Data">Data3!$HR$11:$HR$129</definedName>
    <definedName name="A127831209F_Latest">Data3!$HR$129</definedName>
    <definedName name="A127831210R">Data3!$IJ$1:$IJ$10,Data3!$IJ$11:$IJ$129</definedName>
    <definedName name="A127831210R_Data">Data3!$IJ$11:$IJ$129</definedName>
    <definedName name="A127831210R_Latest">Data3!$IJ$129</definedName>
    <definedName name="A127831211T">Data4!$O$1:$O$10,Data4!$O$11:$O$129</definedName>
    <definedName name="A127831211T_Data">Data4!$O$11:$O$129</definedName>
    <definedName name="A127831211T_Latest">Data4!$O$129</definedName>
    <definedName name="A127831527L">Data4!$AY$1:$AY$10,Data4!$AY$11:$AY$129</definedName>
    <definedName name="A127831527L_Data">Data4!$AY$11:$AY$129</definedName>
    <definedName name="A127831527L_Latest">Data4!$AY$129</definedName>
    <definedName name="A127831528R">Data4!$AP$1:$AP$10,Data4!$AP$11:$AP$129</definedName>
    <definedName name="A127831528R_Data">Data4!$AP$11:$AP$129</definedName>
    <definedName name="A127831528R_Latest">Data4!$AP$129</definedName>
    <definedName name="A127831529T">Data4!$AJ$1:$AJ$10,Data4!$AJ$11:$AJ$129</definedName>
    <definedName name="A127831529T_Data">Data4!$AJ$11:$AJ$129</definedName>
    <definedName name="A127831529T_Latest">Data4!$AJ$129</definedName>
    <definedName name="A127831530A">Data4!$AV$1:$AV$10,Data4!$AV$11:$AV$129</definedName>
    <definedName name="A127831530A_Data">Data4!$AV$11:$AV$129</definedName>
    <definedName name="A127831530A_Latest">Data4!$AV$129</definedName>
    <definedName name="A127831531C">Data4!$AG$1:$AG$10,Data4!$AG$11:$AG$129</definedName>
    <definedName name="A127831531C_Data">Data4!$AG$11:$AG$129</definedName>
    <definedName name="A127831531C_Latest">Data4!$AG$129</definedName>
    <definedName name="A127831532F">Data4!$AA$1:$AA$10,Data4!$AA$11:$AA$129</definedName>
    <definedName name="A127831532F_Data">Data4!$AA$11:$AA$129</definedName>
    <definedName name="A127831532F_Latest">Data4!$AA$129</definedName>
    <definedName name="A127831533J">Data4!$BE$1:$BE$10,Data4!$BE$11:$BE$129</definedName>
    <definedName name="A127831533J_Data">Data4!$BE$11:$BE$129</definedName>
    <definedName name="A127831533J_Latest">Data4!$BE$129</definedName>
    <definedName name="A127831534K">Data4!$BB$1:$BB$10,Data4!$BB$11:$BB$129</definedName>
    <definedName name="A127831534K_Data">Data4!$BB$11:$BB$129</definedName>
    <definedName name="A127831534K_Latest">Data4!$BB$129</definedName>
    <definedName name="A127831535L">Data4!$AS$1:$AS$10,Data4!$AS$11:$AS$129</definedName>
    <definedName name="A127831535L_Data">Data4!$AS$11:$AS$129</definedName>
    <definedName name="A127831535L_Latest">Data4!$AS$129</definedName>
    <definedName name="A127831536R">Data4!$AD$1:$AD$10,Data4!$AD$11:$AD$129</definedName>
    <definedName name="A127831536R_Data">Data4!$AD$11:$AD$129</definedName>
    <definedName name="A127831536R_Latest">Data4!$AD$129</definedName>
    <definedName name="A127831537T">Data4!$R$1:$R$10,Data4!$R$11:$R$129</definedName>
    <definedName name="A127831537T_Data">Data4!$R$11:$R$129</definedName>
    <definedName name="A127831537T_Latest">Data4!$R$129</definedName>
    <definedName name="A127831538V">Data4!$X$1:$X$10,Data4!$X$11:$X$129</definedName>
    <definedName name="A127831538V_Data">Data4!$X$11:$X$129</definedName>
    <definedName name="A127831538V_Latest">Data4!$X$129</definedName>
    <definedName name="A127831539W">Data4!$U$1:$U$10,Data4!$U$11:$U$129</definedName>
    <definedName name="A127831539W_Data">Data4!$U$11:$U$129</definedName>
    <definedName name="A127831539W_Latest">Data4!$U$129</definedName>
    <definedName name="A127831540F">Data4!$AM$1:$AM$10,Data4!$AM$11:$AM$129</definedName>
    <definedName name="A127831540F_Data">Data4!$AM$11:$AM$129</definedName>
    <definedName name="A127831540F_Latest">Data4!$AM$129</definedName>
    <definedName name="A127831541J">Data4!$BH$1:$BH$10,Data4!$BH$11:$BH$129</definedName>
    <definedName name="A127831541J_Data">Data4!$BH$11:$BH$129</definedName>
    <definedName name="A127831541J_Latest">Data4!$BH$129</definedName>
    <definedName name="A127831857C">Data3!$AE$1:$AE$10,Data3!$AE$11:$AE$129</definedName>
    <definedName name="A127831857C_Data">Data3!$AE$11:$AE$129</definedName>
    <definedName name="A127831857C_Latest">Data3!$AE$129</definedName>
    <definedName name="A127831858F">Data3!$V$1:$V$10,Data3!$V$11:$V$129</definedName>
    <definedName name="A127831858F_Data">Data3!$V$11:$V$129</definedName>
    <definedName name="A127831858F_Latest">Data3!$V$129</definedName>
    <definedName name="A127831859J">Data3!$P$1:$P$10,Data3!$P$11:$P$129</definedName>
    <definedName name="A127831859J_Data">Data3!$P$11:$P$129</definedName>
    <definedName name="A127831859J_Latest">Data3!$P$129</definedName>
    <definedName name="A127831860T">Data3!$AB$1:$AB$10,Data3!$AB$11:$AB$129</definedName>
    <definedName name="A127831860T_Data">Data3!$AB$11:$AB$129</definedName>
    <definedName name="A127831860T_Latest">Data3!$AB$129</definedName>
    <definedName name="A127831861V">Data3!$M$1:$M$10,Data3!$M$11:$M$129</definedName>
    <definedName name="A127831861V_Data">Data3!$M$11:$M$129</definedName>
    <definedName name="A127831861V_Latest">Data3!$M$129</definedName>
    <definedName name="A127831862W">Data3!$G$1:$G$10,Data3!$G$11:$G$129</definedName>
    <definedName name="A127831862W_Data">Data3!$G$11:$G$129</definedName>
    <definedName name="A127831862W_Latest">Data3!$G$129</definedName>
    <definedName name="A127831863X">Data3!$AK$1:$AK$10,Data3!$AK$11:$AK$129</definedName>
    <definedName name="A127831863X_Data">Data3!$AK$11:$AK$129</definedName>
    <definedName name="A127831863X_Latest">Data3!$AK$129</definedName>
    <definedName name="A127831864A">Data3!$AH$1:$AH$10,Data3!$AH$11:$AH$129</definedName>
    <definedName name="A127831864A_Data">Data3!$AH$11:$AH$129</definedName>
    <definedName name="A127831864A_Latest">Data3!$AH$129</definedName>
    <definedName name="A127831865C">Data3!$Y$1:$Y$10,Data3!$Y$11:$Y$129</definedName>
    <definedName name="A127831865C_Data">Data3!$Y$11:$Y$129</definedName>
    <definedName name="A127831865C_Latest">Data3!$Y$129</definedName>
    <definedName name="A127831866F">Data3!$J$1:$J$10,Data3!$J$11:$J$129</definedName>
    <definedName name="A127831866F_Data">Data3!$J$11:$J$129</definedName>
    <definedName name="A127831866F_Latest">Data3!$J$129</definedName>
    <definedName name="A127831867J">Data2!$IN$1:$IN$10,Data2!$IN$11:$IN$129</definedName>
    <definedName name="A127831867J_Data">Data2!$IN$11:$IN$129</definedName>
    <definedName name="A127831867J_Latest">Data2!$IN$129</definedName>
    <definedName name="A127831868K">Data3!$D$1:$D$10,Data3!$D$11:$D$129</definedName>
    <definedName name="A127831868K_Data">Data3!$D$11:$D$129</definedName>
    <definedName name="A127831868K_Latest">Data3!$D$129</definedName>
    <definedName name="A127831869L">Data2!$IQ$1:$IQ$10,Data2!$IQ$11:$IQ$129</definedName>
    <definedName name="A127831869L_Data">Data2!$IQ$11:$IQ$129</definedName>
    <definedName name="A127831869L_Latest">Data2!$IQ$129</definedName>
    <definedName name="A127831870W">Data3!$S$1:$S$10,Data3!$S$11:$S$129</definedName>
    <definedName name="A127831870W_Data">Data3!$S$11:$S$129</definedName>
    <definedName name="A127831870W_Latest">Data3!$S$129</definedName>
    <definedName name="A127831871X">Data3!$AN$1:$AN$10,Data3!$AN$11:$AN$129</definedName>
    <definedName name="A127831871X_Data">Data3!$AN$11:$AN$129</definedName>
    <definedName name="A127831871X_Latest">Data3!$AN$129</definedName>
    <definedName name="A127832187W">Data3!$DQ$1:$DQ$10,Data3!$DQ$11:$DQ$129</definedName>
    <definedName name="A127832187W_Data">Data3!$DQ$11:$DQ$129</definedName>
    <definedName name="A127832187W_Latest">Data3!$DQ$129</definedName>
    <definedName name="A127832188X">Data3!$DH$1:$DH$10,Data3!$DH$11:$DH$129</definedName>
    <definedName name="A127832188X_Data">Data3!$DH$11:$DH$129</definedName>
    <definedName name="A127832188X_Latest">Data3!$DH$129</definedName>
    <definedName name="A127832189A">Data3!$DB$1:$DB$10,Data3!$DB$11:$DB$129</definedName>
    <definedName name="A127832189A_Data">Data3!$DB$11:$DB$129</definedName>
    <definedName name="A127832189A_Latest">Data3!$DB$129</definedName>
    <definedName name="A127832190K">Data3!$DN$1:$DN$10,Data3!$DN$11:$DN$129</definedName>
    <definedName name="A127832190K_Data">Data3!$DN$11:$DN$129</definedName>
    <definedName name="A127832190K_Latest">Data3!$DN$129</definedName>
    <definedName name="A127832191L">Data3!$CY$1:$CY$10,Data3!$CY$11:$CY$129</definedName>
    <definedName name="A127832191L_Data">Data3!$CY$11:$CY$129</definedName>
    <definedName name="A127832191L_Latest">Data3!$CY$129</definedName>
    <definedName name="A127832192R">Data3!$CS$1:$CS$10,Data3!$CS$11:$CS$129</definedName>
    <definedName name="A127832192R_Data">Data3!$CS$11:$CS$129</definedName>
    <definedName name="A127832192R_Latest">Data3!$CS$129</definedName>
    <definedName name="A127832193T">Data3!$DW$1:$DW$10,Data3!$DW$11:$DW$129</definedName>
    <definedName name="A127832193T_Data">Data3!$DW$11:$DW$129</definedName>
    <definedName name="A127832193T_Latest">Data3!$DW$129</definedName>
    <definedName name="A127832194V">Data3!$DT$1:$DT$10,Data3!$DT$11:$DT$129</definedName>
    <definedName name="A127832194V_Data">Data3!$DT$11:$DT$129</definedName>
    <definedName name="A127832194V_Latest">Data3!$DT$129</definedName>
    <definedName name="A127832195W">Data3!$DK$1:$DK$10,Data3!$DK$11:$DK$129</definedName>
    <definedName name="A127832195W_Data">Data3!$DK$11:$DK$129</definedName>
    <definedName name="A127832195W_Latest">Data3!$DK$129</definedName>
    <definedName name="A127832196X">Data3!$CV$1:$CV$10,Data3!$CV$11:$CV$129</definedName>
    <definedName name="A127832196X_Data">Data3!$CV$11:$CV$129</definedName>
    <definedName name="A127832196X_Latest">Data3!$CV$129</definedName>
    <definedName name="A127832197A">Data3!$CJ$1:$CJ$10,Data3!$CJ$11:$CJ$129</definedName>
    <definedName name="A127832197A_Data">Data3!$CJ$11:$CJ$129</definedName>
    <definedName name="A127832197A_Latest">Data3!$CJ$129</definedName>
    <definedName name="A127832198C">Data3!$CP$1:$CP$10,Data3!$CP$11:$CP$129</definedName>
    <definedName name="A127832198C_Data">Data3!$CP$11:$CP$129</definedName>
    <definedName name="A127832198C_Latest">Data3!$CP$129</definedName>
    <definedName name="A127832199F">Data3!$CM$1:$CM$10,Data3!$CM$11:$CM$129</definedName>
    <definedName name="A127832199F_Data">Data3!$CM$11:$CM$129</definedName>
    <definedName name="A127832199F_Latest">Data3!$CM$129</definedName>
    <definedName name="A127832200C">Data3!$DE$1:$DE$10,Data3!$DE$11:$DE$129</definedName>
    <definedName name="A127832200C_Data">Data3!$DE$11:$DE$129</definedName>
    <definedName name="A127832200C_Latest">Data3!$DE$129</definedName>
    <definedName name="A127832201F">Data3!$DZ$1:$DZ$10,Data3!$DZ$11:$DZ$129</definedName>
    <definedName name="A127832201F_Data">Data3!$DZ$11:$DZ$129</definedName>
    <definedName name="A127832201F_Latest">Data3!$DZ$129</definedName>
    <definedName name="A127832517A">Data3!$FJ$1:$FJ$10,Data3!$FJ$11:$FJ$129</definedName>
    <definedName name="A127832517A_Data">Data3!$FJ$11:$FJ$129</definedName>
    <definedName name="A127832517A_Latest">Data3!$FJ$129</definedName>
    <definedName name="A127832518C">Data3!$FA$1:$FA$10,Data3!$FA$11:$FA$129</definedName>
    <definedName name="A127832518C_Data">Data3!$FA$11:$FA$129</definedName>
    <definedName name="A127832518C_Latest">Data3!$FA$129</definedName>
    <definedName name="A127832519F">Data3!$EU$1:$EU$10,Data3!$EU$11:$EU$129</definedName>
    <definedName name="A127832519F_Data">Data3!$EU$11:$EU$129</definedName>
    <definedName name="A127832519F_Latest">Data3!$EU$129</definedName>
    <definedName name="A127832520R">Data3!$FG$1:$FG$10,Data3!$FG$11:$FG$129</definedName>
    <definedName name="A127832520R_Data">Data3!$FG$11:$FG$129</definedName>
    <definedName name="A127832520R_Latest">Data3!$FG$129</definedName>
    <definedName name="A127832521T">Data3!$ER$1:$ER$10,Data3!$ER$11:$ER$129</definedName>
    <definedName name="A127832521T_Data">Data3!$ER$11:$ER$129</definedName>
    <definedName name="A127832521T_Latest">Data3!$ER$129</definedName>
    <definedName name="A127832522V">Data3!$EL$1:$EL$10,Data3!$EL$11:$EL$129</definedName>
    <definedName name="A127832522V_Data">Data3!$EL$11:$EL$129</definedName>
    <definedName name="A127832522V_Latest">Data3!$EL$129</definedName>
    <definedName name="A127832523W">Data3!$FP$1:$FP$10,Data3!$FP$11:$FP$129</definedName>
    <definedName name="A127832523W_Data">Data3!$FP$11:$FP$129</definedName>
    <definedName name="A127832523W_Latest">Data3!$FP$129</definedName>
    <definedName name="A127832524X">Data3!$FM$1:$FM$10,Data3!$FM$11:$FM$129</definedName>
    <definedName name="A127832524X_Data">Data3!$FM$11:$FM$129</definedName>
    <definedName name="A127832524X_Latest">Data3!$FM$129</definedName>
    <definedName name="A127832525A">Data3!$FD$1:$FD$10,Data3!$FD$11:$FD$129</definedName>
    <definedName name="A127832525A_Data">Data3!$FD$11:$FD$129</definedName>
    <definedName name="A127832525A_Latest">Data3!$FD$129</definedName>
    <definedName name="A127832526C">Data3!$EO$1:$EO$10,Data3!$EO$11:$EO$129</definedName>
    <definedName name="A127832526C_Data">Data3!$EO$11:$EO$129</definedName>
    <definedName name="A127832526C_Latest">Data3!$EO$129</definedName>
    <definedName name="A127832527F">Data3!$EC$1:$EC$10,Data3!$EC$11:$EC$129</definedName>
    <definedName name="A127832527F_Data">Data3!$EC$11:$EC$129</definedName>
    <definedName name="A127832527F_Latest">Data3!$EC$129</definedName>
    <definedName name="A127832528J">Data3!$EI$1:$EI$10,Data3!$EI$11:$EI$129</definedName>
    <definedName name="A127832528J_Data">Data3!$EI$11:$EI$129</definedName>
    <definedName name="A127832528J_Latest">Data3!$EI$129</definedName>
    <definedName name="A127832529K">Data3!$EF$1:$EF$10,Data3!$EF$11:$EF$129</definedName>
    <definedName name="A127832529K_Data">Data3!$EF$11:$EF$129</definedName>
    <definedName name="A127832529K_Latest">Data3!$EF$129</definedName>
    <definedName name="A127832530V">Data3!$EX$1:$EX$10,Data3!$EX$11:$EX$129</definedName>
    <definedName name="A127832530V_Data">Data3!$EX$11:$EX$129</definedName>
    <definedName name="A127832530V_Latest">Data3!$EX$129</definedName>
    <definedName name="A127832531W">Data3!$FS$1:$FS$10,Data3!$FS$11:$FS$129</definedName>
    <definedName name="A127832531W_Data">Data3!$FS$11:$FS$129</definedName>
    <definedName name="A127832531W_Latest">Data3!$FS$129</definedName>
    <definedName name="A127832847T">Data4!$CQ$1:$CQ$10,Data4!$CQ$11:$CQ$129</definedName>
    <definedName name="A127832847T_Data">Data4!$CQ$11:$CQ$129</definedName>
    <definedName name="A127832847T_Latest">Data4!$CQ$129</definedName>
    <definedName name="A127832848V">Data4!$CH$1:$CH$10,Data4!$CH$11:$CH$129</definedName>
    <definedName name="A127832848V_Data">Data4!$CH$11:$CH$129</definedName>
    <definedName name="A127832848V_Latest">Data4!$CH$129</definedName>
    <definedName name="A127832849W">Data4!$CB$1:$CB$10,Data4!$CB$11:$CB$129</definedName>
    <definedName name="A127832849W_Data">Data4!$CB$11:$CB$129</definedName>
    <definedName name="A127832849W_Latest">Data4!$CB$129</definedName>
    <definedName name="A127832850F">Data4!$CN$1:$CN$10,Data4!$CN$11:$CN$129</definedName>
    <definedName name="A127832850F_Data">Data4!$CN$11:$CN$129</definedName>
    <definedName name="A127832850F_Latest">Data4!$CN$129</definedName>
    <definedName name="A127832851J">Data4!$BY$1:$BY$10,Data4!$BY$11:$BY$129</definedName>
    <definedName name="A127832851J_Data">Data4!$BY$11:$BY$129</definedName>
    <definedName name="A127832851J_Latest">Data4!$BY$129</definedName>
    <definedName name="A127832852K">Data4!$BS$1:$BS$10,Data4!$BS$11:$BS$129</definedName>
    <definedName name="A127832852K_Data">Data4!$BS$11:$BS$129</definedName>
    <definedName name="A127832852K_Latest">Data4!$BS$129</definedName>
    <definedName name="A127832853L">Data4!$CW$1:$CW$10,Data4!$CW$11:$CW$129</definedName>
    <definedName name="A127832853L_Data">Data4!$CW$11:$CW$129</definedName>
    <definedName name="A127832853L_Latest">Data4!$CW$129</definedName>
    <definedName name="A127832854R">Data4!$CT$1:$CT$10,Data4!$CT$11:$CT$129</definedName>
    <definedName name="A127832854R_Data">Data4!$CT$11:$CT$129</definedName>
    <definedName name="A127832854R_Latest">Data4!$CT$129</definedName>
    <definedName name="A127832855T">Data4!$CK$1:$CK$10,Data4!$CK$11:$CK$129</definedName>
    <definedName name="A127832855T_Data">Data4!$CK$11:$CK$129</definedName>
    <definedName name="A127832855T_Latest">Data4!$CK$129</definedName>
    <definedName name="A127832856V">Data4!$BV$1:$BV$10,Data4!$BV$11:$BV$129</definedName>
    <definedName name="A127832856V_Data">Data4!$BV$11:$BV$129</definedName>
    <definedName name="A127832856V_Latest">Data4!$BV$129</definedName>
    <definedName name="A127832857W">Data4!$BJ$1:$BJ$10,Data4!$BJ$11:$BJ$129</definedName>
    <definedName name="A127832857W_Data">Data4!$BJ$11:$BJ$129</definedName>
    <definedName name="A127832857W_Latest">Data4!$BJ$129</definedName>
    <definedName name="A127832858X">Data4!$BP$1:$BP$10,Data4!$BP$11:$BP$129</definedName>
    <definedName name="A127832858X_Data">Data4!$BP$11:$BP$129</definedName>
    <definedName name="A127832858X_Latest">Data4!$BP$129</definedName>
    <definedName name="A127832859A">Data4!$BM$1:$BM$10,Data4!$BM$11:$BM$129</definedName>
    <definedName name="A127832859A_Data">Data4!$BM$11:$BM$129</definedName>
    <definedName name="A127832859A_Latest">Data4!$BM$129</definedName>
    <definedName name="A127832860K">Data4!$CE$1:$CE$10,Data4!$CE$11:$CE$129</definedName>
    <definedName name="A127832860K_Data">Data4!$CE$11:$CE$129</definedName>
    <definedName name="A127832860K_Latest">Data4!$CE$129</definedName>
    <definedName name="A127832861L">Data4!$CZ$1:$CZ$10,Data4!$CZ$11:$CZ$129</definedName>
    <definedName name="A127832861L_Data">Data4!$CZ$11:$CZ$129</definedName>
    <definedName name="A127832861L_Latest">Data4!$CZ$129</definedName>
    <definedName name="A127832937W">Data1!$CB$1:$CB$10,Data1!$CB$11:$CB$129</definedName>
    <definedName name="A127832937W_Data">Data1!$CB$11:$CB$129</definedName>
    <definedName name="A127832937W_Latest">Data1!$CB$129</definedName>
    <definedName name="A127832938X">Data1!$BS$1:$BS$10,Data1!$BS$11:$BS$129</definedName>
    <definedName name="A127832938X_Data">Data1!$BS$11:$BS$129</definedName>
    <definedName name="A127832938X_Latest">Data1!$BS$129</definedName>
    <definedName name="A127832939A">Data1!$BM$1:$BM$10,Data1!$BM$11:$BM$129</definedName>
    <definedName name="A127832939A_Data">Data1!$BM$11:$BM$129</definedName>
    <definedName name="A127832939A_Latest">Data1!$BM$129</definedName>
    <definedName name="A127832940K">Data1!$BY$1:$BY$10,Data1!$BY$11:$BY$129</definedName>
    <definedName name="A127832940K_Data">Data1!$BY$11:$BY$129</definedName>
    <definedName name="A127832940K_Latest">Data1!$BY$129</definedName>
    <definedName name="A127832941L">Data1!$BJ$1:$BJ$10,Data1!$BJ$11:$BJ$129</definedName>
    <definedName name="A127832941L_Data">Data1!$BJ$11:$BJ$129</definedName>
    <definedName name="A127832941L_Latest">Data1!$BJ$129</definedName>
    <definedName name="A127832942R">Data1!$BD$1:$BD$10,Data1!$BD$11:$BD$129</definedName>
    <definedName name="A127832942R_Data">Data1!$BD$11:$BD$129</definedName>
    <definedName name="A127832942R_Latest">Data1!$BD$129</definedName>
    <definedName name="A127832943T">Data1!$CH$1:$CH$10,Data1!$CH$11:$CH$129</definedName>
    <definedName name="A127832943T_Data">Data1!$CH$11:$CH$129</definedName>
    <definedName name="A127832943T_Latest">Data1!$CH$129</definedName>
    <definedName name="A127832944V">Data1!$CE$1:$CE$10,Data1!$CE$11:$CE$129</definedName>
    <definedName name="A127832944V_Data">Data1!$CE$11:$CE$129</definedName>
    <definedName name="A127832944V_Latest">Data1!$CE$129</definedName>
    <definedName name="A127832945W">Data1!$BV$1:$BV$10,Data1!$BV$11:$BV$129</definedName>
    <definedName name="A127832945W_Data">Data1!$BV$11:$BV$129</definedName>
    <definedName name="A127832945W_Latest">Data1!$BV$129</definedName>
    <definedName name="A127832946X">Data1!$BG$1:$BG$10,Data1!$BG$11:$BG$129</definedName>
    <definedName name="A127832946X_Data">Data1!$BG$11:$BG$129</definedName>
    <definedName name="A127832946X_Latest">Data1!$BG$129</definedName>
    <definedName name="A127832947A">Data1!$AU$1:$AU$10,Data1!$AU$11:$AU$129</definedName>
    <definedName name="A127832947A_Data">Data1!$AU$11:$AU$129</definedName>
    <definedName name="A127832947A_Latest">Data1!$AU$129</definedName>
    <definedName name="A127832948C">Data1!$BA$1:$BA$10,Data1!$BA$11:$BA$129</definedName>
    <definedName name="A127832948C_Data">Data1!$BA$11:$BA$129</definedName>
    <definedName name="A127832948C_Latest">Data1!$BA$129</definedName>
    <definedName name="A127832949F">Data1!$AX$1:$AX$10,Data1!$AX$11:$AX$129</definedName>
    <definedName name="A127832949F_Data">Data1!$AX$11:$AX$129</definedName>
    <definedName name="A127832949F_Latest">Data1!$AX$129</definedName>
    <definedName name="A127832950R">Data1!$BP$1:$BP$10,Data1!$BP$11:$BP$129</definedName>
    <definedName name="A127832950R_Data">Data1!$BP$11:$BP$129</definedName>
    <definedName name="A127832950R_Latest">Data1!$BP$129</definedName>
    <definedName name="A127832951T">Data1!$CK$1:$CK$10,Data1!$CK$11:$CK$129</definedName>
    <definedName name="A127832951T_Data">Data1!$CK$11:$CK$129</definedName>
    <definedName name="A127832951T_Latest">Data1!$CK$129</definedName>
    <definedName name="A127832967K">Data2!$GH$1:$GH$10,Data2!$GH$11:$GH$129</definedName>
    <definedName name="A127832967K_Data">Data2!$GH$11:$GH$129</definedName>
    <definedName name="A127832967K_Latest">Data2!$GH$129</definedName>
    <definedName name="A127832968L">Data2!$FY$1:$FY$10,Data2!$FY$11:$FY$129</definedName>
    <definedName name="A127832968L_Data">Data2!$FY$11:$FY$129</definedName>
    <definedName name="A127832968L_Latest">Data2!$FY$129</definedName>
    <definedName name="A127832969R">Data2!$FS$1:$FS$10,Data2!$FS$11:$FS$129</definedName>
    <definedName name="A127832969R_Data">Data2!$FS$11:$FS$129</definedName>
    <definedName name="A127832969R_Latest">Data2!$FS$129</definedName>
    <definedName name="A127832970X">Data2!$GE$1:$GE$10,Data2!$GE$11:$GE$129</definedName>
    <definedName name="A127832970X_Data">Data2!$GE$11:$GE$129</definedName>
    <definedName name="A127832970X_Latest">Data2!$GE$129</definedName>
    <definedName name="A127832971A">Data2!$FP$1:$FP$10,Data2!$FP$11:$FP$129</definedName>
    <definedName name="A127832971A_Data">Data2!$FP$11:$FP$129</definedName>
    <definedName name="A127832971A_Latest">Data2!$FP$129</definedName>
    <definedName name="A127832972C">Data2!$FJ$1:$FJ$10,Data2!$FJ$11:$FJ$129</definedName>
    <definedName name="A127832972C_Data">Data2!$FJ$11:$FJ$129</definedName>
    <definedName name="A127832972C_Latest">Data2!$FJ$129</definedName>
    <definedName name="A127832973F">Data2!$GN$1:$GN$10,Data2!$GN$11:$GN$129</definedName>
    <definedName name="A127832973F_Data">Data2!$GN$11:$GN$129</definedName>
    <definedName name="A127832973F_Latest">Data2!$GN$129</definedName>
    <definedName name="A127832974J">Data2!$GK$1:$GK$10,Data2!$GK$11:$GK$129</definedName>
    <definedName name="A127832974J_Data">Data2!$GK$11:$GK$129</definedName>
    <definedName name="A127832974J_Latest">Data2!$GK$129</definedName>
    <definedName name="A127832975K">Data2!$GB$1:$GB$10,Data2!$GB$11:$GB$129</definedName>
    <definedName name="A127832975K_Data">Data2!$GB$11:$GB$129</definedName>
    <definedName name="A127832975K_Latest">Data2!$GB$129</definedName>
    <definedName name="A127832976L">Data2!$FM$1:$FM$10,Data2!$FM$11:$FM$129</definedName>
    <definedName name="A127832976L_Data">Data2!$FM$11:$FM$129</definedName>
    <definedName name="A127832976L_Latest">Data2!$FM$129</definedName>
    <definedName name="A127832977R">Data2!$FA$1:$FA$10,Data2!$FA$11:$FA$129</definedName>
    <definedName name="A127832977R_Data">Data2!$FA$11:$FA$129</definedName>
    <definedName name="A127832977R_Latest">Data2!$FA$129</definedName>
    <definedName name="A127832978T">Data2!$FG$1:$FG$10,Data2!$FG$11:$FG$129</definedName>
    <definedName name="A127832978T_Data">Data2!$FG$11:$FG$129</definedName>
    <definedName name="A127832978T_Latest">Data2!$FG$129</definedName>
    <definedName name="A127832979V">Data2!$FD$1:$FD$10,Data2!$FD$11:$FD$129</definedName>
    <definedName name="A127832979V_Data">Data2!$FD$11:$FD$129</definedName>
    <definedName name="A127832979V_Latest">Data2!$FD$129</definedName>
    <definedName name="A127832980C">Data2!$FV$1:$FV$10,Data2!$FV$11:$FV$129</definedName>
    <definedName name="A127832980C_Data">Data2!$FV$11:$FV$129</definedName>
    <definedName name="A127832980C_Latest">Data2!$FV$129</definedName>
    <definedName name="A127832981F">Data2!$GQ$1:$GQ$10,Data2!$GQ$11:$GQ$129</definedName>
    <definedName name="A127832981F_Data">Data2!$GQ$11:$GQ$129</definedName>
    <definedName name="A127832981F_Latest">Data2!$GQ$129</definedName>
    <definedName name="A127832997X">Data2!$EO$1:$EO$10,Data2!$EO$11:$EO$129</definedName>
    <definedName name="A127832997X_Data">Data2!$EO$11:$EO$129</definedName>
    <definedName name="A127832997X_Latest">Data2!$EO$129</definedName>
    <definedName name="A127832998A">Data2!$EF$1:$EF$10,Data2!$EF$11:$EF$129</definedName>
    <definedName name="A127832998A_Data">Data2!$EF$11:$EF$129</definedName>
    <definedName name="A127832998A_Latest">Data2!$EF$129</definedName>
    <definedName name="A127832999C">Data2!$DZ$1:$DZ$10,Data2!$DZ$11:$DZ$129</definedName>
    <definedName name="A127832999C_Data">Data2!$DZ$11:$DZ$129</definedName>
    <definedName name="A127832999C_Latest">Data2!$DZ$129</definedName>
    <definedName name="A127833000C">Data2!$EL$1:$EL$10,Data2!$EL$11:$EL$129</definedName>
    <definedName name="A127833000C_Data">Data2!$EL$11:$EL$129</definedName>
    <definedName name="A127833000C_Latest">Data2!$EL$129</definedName>
    <definedName name="A127833001F">Data2!$DW$1:$DW$10,Data2!$DW$11:$DW$129</definedName>
    <definedName name="A127833001F_Data">Data2!$DW$11:$DW$129</definedName>
    <definedName name="A127833001F_Latest">Data2!$DW$129</definedName>
    <definedName name="A127833002J">Data2!$DQ$1:$DQ$10,Data2!$DQ$11:$DQ$129</definedName>
    <definedName name="A127833002J_Data">Data2!$DQ$11:$DQ$129</definedName>
    <definedName name="A127833002J_Latest">Data2!$DQ$129</definedName>
    <definedName name="A127833003K">Data2!$EU$1:$EU$10,Data2!$EU$11:$EU$129</definedName>
    <definedName name="A127833003K_Data">Data2!$EU$11:$EU$129</definedName>
    <definedName name="A127833003K_Latest">Data2!$EU$129</definedName>
    <definedName name="A127833004L">Data2!$ER$1:$ER$10,Data2!$ER$11:$ER$129</definedName>
    <definedName name="A127833004L_Data">Data2!$ER$11:$ER$129</definedName>
    <definedName name="A127833004L_Latest">Data2!$ER$129</definedName>
    <definedName name="A127833005R">Data2!$EI$1:$EI$10,Data2!$EI$11:$EI$129</definedName>
    <definedName name="A127833005R_Data">Data2!$EI$11:$EI$129</definedName>
    <definedName name="A127833005R_Latest">Data2!$EI$129</definedName>
    <definedName name="A127833006T">Data2!$DT$1:$DT$10,Data2!$DT$11:$DT$129</definedName>
    <definedName name="A127833006T_Data">Data2!$DT$11:$DT$129</definedName>
    <definedName name="A127833006T_Latest">Data2!$DT$129</definedName>
    <definedName name="A127833007V">Data2!$DH$1:$DH$10,Data2!$DH$11:$DH$129</definedName>
    <definedName name="A127833007V_Data">Data2!$DH$11:$DH$129</definedName>
    <definedName name="A127833007V_Latest">Data2!$DH$129</definedName>
    <definedName name="A127833008W">Data2!$DN$1:$DN$10,Data2!$DN$11:$DN$129</definedName>
    <definedName name="A127833008W_Data">Data2!$DN$11:$DN$129</definedName>
    <definedName name="A127833008W_Latest">Data2!$DN$129</definedName>
    <definedName name="A127833009X">Data2!$DK$1:$DK$10,Data2!$DK$11:$DK$129</definedName>
    <definedName name="A127833009X_Data">Data2!$DK$11:$DK$129</definedName>
    <definedName name="A127833009X_Latest">Data2!$DK$129</definedName>
    <definedName name="A127833010J">Data2!$EC$1:$EC$10,Data2!$EC$11:$EC$129</definedName>
    <definedName name="A127833010J_Data">Data2!$EC$11:$EC$129</definedName>
    <definedName name="A127833010J_Latest">Data2!$EC$129</definedName>
    <definedName name="A127833011K">Data2!$EX$1:$EX$10,Data2!$EX$11:$EX$129</definedName>
    <definedName name="A127833011K_Data">Data2!$EX$11:$EX$129</definedName>
    <definedName name="A127833011K_Latest">Data2!$EX$129</definedName>
    <definedName name="A127833027C">Data1!$HG$1:$HG$10,Data1!$HG$11:$HG$129</definedName>
    <definedName name="A127833027C_Data">Data1!$HG$11:$HG$129</definedName>
    <definedName name="A127833027C_Latest">Data1!$HG$129</definedName>
    <definedName name="A127833028F">Data1!$GX$1:$GX$10,Data1!$GX$11:$GX$129</definedName>
    <definedName name="A127833028F_Data">Data1!$GX$11:$GX$129</definedName>
    <definedName name="A127833028F_Latest">Data1!$GX$129</definedName>
    <definedName name="A127833029J">Data1!$GR$1:$GR$10,Data1!$GR$11:$GR$129</definedName>
    <definedName name="A127833029J_Data">Data1!$GR$11:$GR$129</definedName>
    <definedName name="A127833029J_Latest">Data1!$GR$129</definedName>
    <definedName name="A127833030T">Data1!$HD$1:$HD$10,Data1!$HD$11:$HD$129</definedName>
    <definedName name="A127833030T_Data">Data1!$HD$11:$HD$129</definedName>
    <definedName name="A127833030T_Latest">Data1!$HD$129</definedName>
    <definedName name="A127833031V">Data1!$GO$1:$GO$10,Data1!$GO$11:$GO$129</definedName>
    <definedName name="A127833031V_Data">Data1!$GO$11:$GO$129</definedName>
    <definedName name="A127833031V_Latest">Data1!$GO$129</definedName>
    <definedName name="A127833032W">Data1!$GI$1:$GI$10,Data1!$GI$11:$GI$129</definedName>
    <definedName name="A127833032W_Data">Data1!$GI$11:$GI$129</definedName>
    <definedName name="A127833032W_Latest">Data1!$GI$129</definedName>
    <definedName name="A127833033X">Data1!$HM$1:$HM$10,Data1!$HM$11:$HM$129</definedName>
    <definedName name="A127833033X_Data">Data1!$HM$11:$HM$129</definedName>
    <definedName name="A127833033X_Latest">Data1!$HM$129</definedName>
    <definedName name="A127833034A">Data1!$HJ$1:$HJ$10,Data1!$HJ$11:$HJ$129</definedName>
    <definedName name="A127833034A_Data">Data1!$HJ$11:$HJ$129</definedName>
    <definedName name="A127833034A_Latest">Data1!$HJ$129</definedName>
    <definedName name="A127833035C">Data1!$HA$1:$HA$10,Data1!$HA$11:$HA$129</definedName>
    <definedName name="A127833035C_Data">Data1!$HA$11:$HA$129</definedName>
    <definedName name="A127833035C_Latest">Data1!$HA$129</definedName>
    <definedName name="A127833036F">Data1!$GL$1:$GL$10,Data1!$GL$11:$GL$129</definedName>
    <definedName name="A127833036F_Data">Data1!$GL$11:$GL$129</definedName>
    <definedName name="A127833036F_Latest">Data1!$GL$129</definedName>
    <definedName name="A127833037J">Data1!$FZ$1:$FZ$10,Data1!$FZ$11:$FZ$129</definedName>
    <definedName name="A127833037J_Data">Data1!$FZ$11:$FZ$129</definedName>
    <definedName name="A127833037J_Latest">Data1!$FZ$129</definedName>
    <definedName name="A127833038K">Data1!$GF$1:$GF$10,Data1!$GF$11:$GF$129</definedName>
    <definedName name="A127833038K_Data">Data1!$GF$11:$GF$129</definedName>
    <definedName name="A127833038K_Latest">Data1!$GF$129</definedName>
    <definedName name="A127833039L">Data1!$GC$1:$GC$10,Data1!$GC$11:$GC$129</definedName>
    <definedName name="A127833039L_Data">Data1!$GC$11:$GC$129</definedName>
    <definedName name="A127833039L_Latest">Data1!$GC$129</definedName>
    <definedName name="A127833040W">Data1!$GU$1:$GU$10,Data1!$GU$11:$GU$129</definedName>
    <definedName name="A127833040W_Data">Data1!$GU$11:$GU$129</definedName>
    <definedName name="A127833040W_Latest">Data1!$GU$129</definedName>
    <definedName name="A127833041X">Data1!$HP$1:$HP$10,Data1!$HP$11:$HP$129</definedName>
    <definedName name="A127833041X_Data">Data1!$HP$11:$HP$129</definedName>
    <definedName name="A127833041X_Latest">Data1!$HP$129</definedName>
    <definedName name="A127833057T">Data1!$FN$1:$FN$10,Data1!$FN$11:$FN$129</definedName>
    <definedName name="A127833057T_Data">Data1!$FN$11:$FN$129</definedName>
    <definedName name="A127833057T_Latest">Data1!$FN$129</definedName>
    <definedName name="A127833058V">Data1!$FE$1:$FE$10,Data1!$FE$11:$FE$129</definedName>
    <definedName name="A127833058V_Data">Data1!$FE$11:$FE$129</definedName>
    <definedName name="A127833058V_Latest">Data1!$FE$129</definedName>
    <definedName name="A127833059W">Data1!$EY$1:$EY$10,Data1!$EY$11:$EY$129</definedName>
    <definedName name="A127833059W_Data">Data1!$EY$11:$EY$129</definedName>
    <definedName name="A127833059W_Latest">Data1!$EY$129</definedName>
    <definedName name="A127833060F">Data1!$FK$1:$FK$10,Data1!$FK$11:$FK$129</definedName>
    <definedName name="A127833060F_Data">Data1!$FK$11:$FK$129</definedName>
    <definedName name="A127833060F_Latest">Data1!$FK$129</definedName>
    <definedName name="A127833061J">Data1!$EV$1:$EV$10,Data1!$EV$11:$EV$129</definedName>
    <definedName name="A127833061J_Data">Data1!$EV$11:$EV$129</definedName>
    <definedName name="A127833061J_Latest">Data1!$EV$129</definedName>
    <definedName name="A127833062K">Data1!$EP$1:$EP$10,Data1!$EP$11:$EP$129</definedName>
    <definedName name="A127833062K_Data">Data1!$EP$11:$EP$129</definedName>
    <definedName name="A127833062K_Latest">Data1!$EP$129</definedName>
    <definedName name="A127833063L">Data1!$FT$1:$FT$10,Data1!$FT$11:$FT$129</definedName>
    <definedName name="A127833063L_Data">Data1!$FT$11:$FT$129</definedName>
    <definedName name="A127833063L_Latest">Data1!$FT$129</definedName>
    <definedName name="A127833064R">Data1!$FQ$1:$FQ$10,Data1!$FQ$11:$FQ$129</definedName>
    <definedName name="A127833064R_Data">Data1!$FQ$11:$FQ$129</definedName>
    <definedName name="A127833064R_Latest">Data1!$FQ$129</definedName>
    <definedName name="A127833065T">Data1!$FH$1:$FH$10,Data1!$FH$11:$FH$129</definedName>
    <definedName name="A127833065T_Data">Data1!$FH$11:$FH$129</definedName>
    <definedName name="A127833065T_Latest">Data1!$FH$129</definedName>
    <definedName name="A127833066V">Data1!$ES$1:$ES$10,Data1!$ES$11:$ES$129</definedName>
    <definedName name="A127833066V_Data">Data1!$ES$11:$ES$129</definedName>
    <definedName name="A127833066V_Latest">Data1!$ES$129</definedName>
    <definedName name="A127833067W">Data1!$EG$1:$EG$10,Data1!$EG$11:$EG$129</definedName>
    <definedName name="A127833067W_Data">Data1!$EG$11:$EG$129</definedName>
    <definedName name="A127833067W_Latest">Data1!$EG$129</definedName>
    <definedName name="A127833068X">Data1!$EM$1:$EM$10,Data1!$EM$11:$EM$129</definedName>
    <definedName name="A127833068X_Data">Data1!$EM$11:$EM$129</definedName>
    <definedName name="A127833068X_Latest">Data1!$EM$129</definedName>
    <definedName name="A127833069A">Data1!$EJ$1:$EJ$10,Data1!$EJ$11:$EJ$129</definedName>
    <definedName name="A127833069A_Data">Data1!$EJ$11:$EJ$129</definedName>
    <definedName name="A127833069A_Latest">Data1!$EJ$129</definedName>
    <definedName name="A127833070K">Data1!$FB$1:$FB$10,Data1!$FB$11:$FB$129</definedName>
    <definedName name="A127833070K_Data">Data1!$FB$11:$FB$129</definedName>
    <definedName name="A127833070K_Latest">Data1!$FB$129</definedName>
    <definedName name="A127833071L">Data1!$FW$1:$FW$10,Data1!$FW$11:$FW$129</definedName>
    <definedName name="A127833071L_Data">Data1!$FW$11:$FW$129</definedName>
    <definedName name="A127833071L_Latest">Data1!$FW$129</definedName>
    <definedName name="A127833087F">Data2!$IA$1:$IA$10,Data2!$IA$11:$IA$129</definedName>
    <definedName name="A127833087F_Data">Data2!$IA$11:$IA$129</definedName>
    <definedName name="A127833087F_Latest">Data2!$IA$129</definedName>
    <definedName name="A127833088J">Data2!$HR$1:$HR$10,Data2!$HR$11:$HR$129</definedName>
    <definedName name="A127833088J_Data">Data2!$HR$11:$HR$129</definedName>
    <definedName name="A127833088J_Latest">Data2!$HR$129</definedName>
    <definedName name="A127833089K">Data2!$HL$1:$HL$10,Data2!$HL$11:$HL$129</definedName>
    <definedName name="A127833089K_Data">Data2!$HL$11:$HL$129</definedName>
    <definedName name="A127833089K_Latest">Data2!$HL$129</definedName>
    <definedName name="A127833090V">Data2!$HX$1:$HX$10,Data2!$HX$11:$HX$129</definedName>
    <definedName name="A127833090V_Data">Data2!$HX$11:$HX$129</definedName>
    <definedName name="A127833090V_Latest">Data2!$HX$129</definedName>
    <definedName name="A127833091W">Data2!$HI$1:$HI$10,Data2!$HI$11:$HI$129</definedName>
    <definedName name="A127833091W_Data">Data2!$HI$11:$HI$129</definedName>
    <definedName name="A127833091W_Latest">Data2!$HI$129</definedName>
    <definedName name="A127833092X">Data2!$HC$1:$HC$10,Data2!$HC$11:$HC$129</definedName>
    <definedName name="A127833092X_Data">Data2!$HC$11:$HC$129</definedName>
    <definedName name="A127833092X_Latest">Data2!$HC$129</definedName>
    <definedName name="A127833093A">Data2!$IG$1:$IG$10,Data2!$IG$11:$IG$129</definedName>
    <definedName name="A127833093A_Data">Data2!$IG$11:$IG$129</definedName>
    <definedName name="A127833093A_Latest">Data2!$IG$129</definedName>
    <definedName name="A127833094C">Data2!$ID$1:$ID$10,Data2!$ID$11:$ID$129</definedName>
    <definedName name="A127833094C_Data">Data2!$ID$11:$ID$129</definedName>
    <definedName name="A127833094C_Latest">Data2!$ID$129</definedName>
    <definedName name="A127833095F">Data2!$HU$1:$HU$10,Data2!$HU$11:$HU$129</definedName>
    <definedName name="A127833095F_Data">Data2!$HU$11:$HU$129</definedName>
    <definedName name="A127833095F_Latest">Data2!$HU$129</definedName>
    <definedName name="A127833096J">Data2!$HF$1:$HF$10,Data2!$HF$11:$HF$129</definedName>
    <definedName name="A127833096J_Data">Data2!$HF$11:$HF$129</definedName>
    <definedName name="A127833096J_Latest">Data2!$HF$129</definedName>
    <definedName name="A127833097K">Data2!$GT$1:$GT$10,Data2!$GT$11:$GT$129</definedName>
    <definedName name="A127833097K_Data">Data2!$GT$11:$GT$129</definedName>
    <definedName name="A127833097K_Latest">Data2!$GT$129</definedName>
    <definedName name="A127833098L">Data2!$GZ$1:$GZ$10,Data2!$GZ$11:$GZ$129</definedName>
    <definedName name="A127833098L_Data">Data2!$GZ$11:$GZ$129</definedName>
    <definedName name="A127833098L_Latest">Data2!$GZ$129</definedName>
    <definedName name="A127833099R">Data2!$GW$1:$GW$10,Data2!$GW$11:$GW$129</definedName>
    <definedName name="A127833099R_Data">Data2!$GW$11:$GW$129</definedName>
    <definedName name="A127833099R_Latest">Data2!$GW$129</definedName>
    <definedName name="A127833100L">Data2!$HO$1:$HO$10,Data2!$HO$11:$HO$129</definedName>
    <definedName name="A127833100L_Data">Data2!$HO$11:$HO$129</definedName>
    <definedName name="A127833100L_Latest">Data2!$HO$129</definedName>
    <definedName name="A127833101R">Data2!$IJ$1:$IJ$10,Data2!$IJ$11:$IJ$129</definedName>
    <definedName name="A127833101R_Data">Data2!$IJ$11:$IJ$129</definedName>
    <definedName name="A127833101R_Latest">Data2!$IJ$129</definedName>
    <definedName name="A127833117J">Data1!$DU$1:$DU$10,Data1!$DU$11:$DU$129</definedName>
    <definedName name="A127833117J_Data">Data1!$DU$11:$DU$129</definedName>
    <definedName name="A127833117J_Latest">Data1!$DU$129</definedName>
    <definedName name="A127833118K">Data1!$DL$1:$DL$10,Data1!$DL$11:$DL$129</definedName>
    <definedName name="A127833118K_Data">Data1!$DL$11:$DL$129</definedName>
    <definedName name="A127833118K_Latest">Data1!$DL$129</definedName>
    <definedName name="A127833119L">Data1!$DF$1:$DF$10,Data1!$DF$11:$DF$129</definedName>
    <definedName name="A127833119L_Data">Data1!$DF$11:$DF$129</definedName>
    <definedName name="A127833119L_Latest">Data1!$DF$129</definedName>
    <definedName name="A127833120W">Data1!$DR$1:$DR$10,Data1!$DR$11:$DR$129</definedName>
    <definedName name="A127833120W_Data">Data1!$DR$11:$DR$129</definedName>
    <definedName name="A127833120W_Latest">Data1!$DR$129</definedName>
    <definedName name="A127833121X">Data1!$DC$1:$DC$10,Data1!$DC$11:$DC$129</definedName>
    <definedName name="A127833121X_Data">Data1!$DC$11:$DC$129</definedName>
    <definedName name="A127833121X_Latest">Data1!$DC$129</definedName>
    <definedName name="A127833122A">Data1!$CW$1:$CW$10,Data1!$CW$11:$CW$129</definedName>
    <definedName name="A127833122A_Data">Data1!$CW$11:$CW$129</definedName>
    <definedName name="A127833122A_Latest">Data1!$CW$129</definedName>
    <definedName name="A127833123C">Data1!$EA$1:$EA$10,Data1!$EA$11:$EA$129</definedName>
    <definedName name="A127833123C_Data">Data1!$EA$11:$EA$129</definedName>
    <definedName name="A127833123C_Latest">Data1!$EA$129</definedName>
    <definedName name="A127833124F">Data1!$DX$1:$DX$10,Data1!$DX$11:$DX$129</definedName>
    <definedName name="A127833124F_Data">Data1!$DX$11:$DX$129</definedName>
    <definedName name="A127833124F_Latest">Data1!$DX$129</definedName>
    <definedName name="A127833125J">Data1!$DO$1:$DO$10,Data1!$DO$11:$DO$129</definedName>
    <definedName name="A127833125J_Data">Data1!$DO$11:$DO$129</definedName>
    <definedName name="A127833125J_Latest">Data1!$DO$129</definedName>
    <definedName name="A127833126K">Data1!$CZ$1:$CZ$10,Data1!$CZ$11:$CZ$129</definedName>
    <definedName name="A127833126K_Data">Data1!$CZ$11:$CZ$129</definedName>
    <definedName name="A127833126K_Latest">Data1!$CZ$129</definedName>
    <definedName name="A127833127L">Data1!$CN$1:$CN$10,Data1!$CN$11:$CN$129</definedName>
    <definedName name="A127833127L_Data">Data1!$CN$11:$CN$129</definedName>
    <definedName name="A127833127L_Latest">Data1!$CN$129</definedName>
    <definedName name="A127833128R">Data1!$CT$1:$CT$10,Data1!$CT$11:$CT$129</definedName>
    <definedName name="A127833128R_Data">Data1!$CT$11:$CT$129</definedName>
    <definedName name="A127833128R_Latest">Data1!$CT$129</definedName>
    <definedName name="A127833129T">Data1!$CQ$1:$CQ$10,Data1!$CQ$11:$CQ$129</definedName>
    <definedName name="A127833129T_Data">Data1!$CQ$11:$CQ$129</definedName>
    <definedName name="A127833129T_Latest">Data1!$CQ$129</definedName>
    <definedName name="A127833130A">Data1!$DI$1:$DI$10,Data1!$DI$11:$DI$129</definedName>
    <definedName name="A127833130A_Data">Data1!$DI$11:$DI$129</definedName>
    <definedName name="A127833130A_Latest">Data1!$DI$129</definedName>
    <definedName name="A127833131C">Data1!$ED$1:$ED$10,Data1!$ED$11:$ED$129</definedName>
    <definedName name="A127833131C_Data">Data1!$ED$11:$ED$129</definedName>
    <definedName name="A127833131C_Latest">Data1!$ED$129</definedName>
    <definedName name="A127833147W">Data2!$CV$1:$CV$10,Data2!$CV$11:$CV$129</definedName>
    <definedName name="A127833147W_Data">Data2!$CV$11:$CV$129</definedName>
    <definedName name="A127833147W_Latest">Data2!$CV$129</definedName>
    <definedName name="A127833148X">Data2!$CM$1:$CM$10,Data2!$CM$11:$CM$129</definedName>
    <definedName name="A127833148X_Data">Data2!$CM$11:$CM$129</definedName>
    <definedName name="A127833148X_Latest">Data2!$CM$129</definedName>
    <definedName name="A127833149A">Data2!$CG$1:$CG$10,Data2!$CG$11:$CG$129</definedName>
    <definedName name="A127833149A_Data">Data2!$CG$11:$CG$129</definedName>
    <definedName name="A127833149A_Latest">Data2!$CG$129</definedName>
    <definedName name="A127833150K">Data2!$CS$1:$CS$10,Data2!$CS$11:$CS$129</definedName>
    <definedName name="A127833150K_Data">Data2!$CS$11:$CS$129</definedName>
    <definedName name="A127833150K_Latest">Data2!$CS$129</definedName>
    <definedName name="A127833151L">Data2!$CD$1:$CD$10,Data2!$CD$11:$CD$129</definedName>
    <definedName name="A127833151L_Data">Data2!$CD$11:$CD$129</definedName>
    <definedName name="A127833151L_Latest">Data2!$CD$129</definedName>
    <definedName name="A127833152R">Data2!$BX$1:$BX$10,Data2!$BX$11:$BX$129</definedName>
    <definedName name="A127833152R_Data">Data2!$BX$11:$BX$129</definedName>
    <definedName name="A127833152R_Latest">Data2!$BX$129</definedName>
    <definedName name="A127833153T">Data2!$DB$1:$DB$10,Data2!$DB$11:$DB$129</definedName>
    <definedName name="A127833153T_Data">Data2!$DB$11:$DB$129</definedName>
    <definedName name="A127833153T_Latest">Data2!$DB$129</definedName>
    <definedName name="A127833154V">Data2!$CY$1:$CY$10,Data2!$CY$11:$CY$129</definedName>
    <definedName name="A127833154V_Data">Data2!$CY$11:$CY$129</definedName>
    <definedName name="A127833154V_Latest">Data2!$CY$129</definedName>
    <definedName name="A127833155W">Data2!$CP$1:$CP$10,Data2!$CP$11:$CP$129</definedName>
    <definedName name="A127833155W_Data">Data2!$CP$11:$CP$129</definedName>
    <definedName name="A127833155W_Latest">Data2!$CP$129</definedName>
    <definedName name="A127833156X">Data2!$CA$1:$CA$10,Data2!$CA$11:$CA$129</definedName>
    <definedName name="A127833156X_Data">Data2!$CA$11:$CA$129</definedName>
    <definedName name="A127833156X_Latest">Data2!$CA$129</definedName>
    <definedName name="A127833157A">Data2!$BO$1:$BO$10,Data2!$BO$11:$BO$129</definedName>
    <definedName name="A127833157A_Data">Data2!$BO$11:$BO$129</definedName>
    <definedName name="A127833157A_Latest">Data2!$BO$129</definedName>
    <definedName name="A127833158C">Data2!$BU$1:$BU$10,Data2!$BU$11:$BU$129</definedName>
    <definedName name="A127833158C_Data">Data2!$BU$11:$BU$129</definedName>
    <definedName name="A127833158C_Latest">Data2!$BU$129</definedName>
    <definedName name="A127833159F">Data2!$BR$1:$BR$10,Data2!$BR$11:$BR$129</definedName>
    <definedName name="A127833159F_Data">Data2!$BR$11:$BR$129</definedName>
    <definedName name="A127833159F_Latest">Data2!$BR$129</definedName>
    <definedName name="A127833160R">Data2!$CJ$1:$CJ$10,Data2!$CJ$11:$CJ$129</definedName>
    <definedName name="A127833160R_Data">Data2!$CJ$11:$CJ$129</definedName>
    <definedName name="A127833160R_Latest">Data2!$CJ$129</definedName>
    <definedName name="A127833161T">Data2!$DE$1:$DE$10,Data2!$DE$11:$DE$129</definedName>
    <definedName name="A127833161T_Data">Data2!$DE$11:$DE$129</definedName>
    <definedName name="A127833161T_Latest">Data2!$DE$129</definedName>
    <definedName name="A127833177K">Data1!$AI$1:$AI$10,Data1!$AI$11:$AI$129</definedName>
    <definedName name="A127833177K_Data">Data1!$AI$11:$AI$129</definedName>
    <definedName name="A127833177K_Latest">Data1!$AI$129</definedName>
    <definedName name="A127833178L">Data1!$Z$1:$Z$10,Data1!$Z$11:$Z$129</definedName>
    <definedName name="A127833178L_Data">Data1!$Z$11:$Z$129</definedName>
    <definedName name="A127833178L_Latest">Data1!$Z$129</definedName>
    <definedName name="A127833179R">Data1!$T$1:$T$10,Data1!$T$11:$T$129</definedName>
    <definedName name="A127833179R_Data">Data1!$T$11:$T$129</definedName>
    <definedName name="A127833179R_Latest">Data1!$T$129</definedName>
    <definedName name="A127833180X">Data1!$AF$1:$AF$10,Data1!$AF$11:$AF$129</definedName>
    <definedName name="A127833180X_Data">Data1!$AF$11:$AF$129</definedName>
    <definedName name="A127833180X_Latest">Data1!$AF$129</definedName>
    <definedName name="A127833181A">Data1!$Q$1:$Q$10,Data1!$Q$11:$Q$129</definedName>
    <definedName name="A127833181A_Data">Data1!$Q$11:$Q$129</definedName>
    <definedName name="A127833181A_Latest">Data1!$Q$129</definedName>
    <definedName name="A127833182C">Data1!$K$1:$K$10,Data1!$K$11:$K$129</definedName>
    <definedName name="A127833182C_Data">Data1!$K$11:$K$129</definedName>
    <definedName name="A127833182C_Latest">Data1!$K$129</definedName>
    <definedName name="A127833183F">Data1!$AO$1:$AO$10,Data1!$AO$11:$AO$129</definedName>
    <definedName name="A127833183F_Data">Data1!$AO$11:$AO$129</definedName>
    <definedName name="A127833183F_Latest">Data1!$AO$129</definedName>
    <definedName name="A127833184J">Data1!$AL$1:$AL$10,Data1!$AL$11:$AL$129</definedName>
    <definedName name="A127833184J_Data">Data1!$AL$11:$AL$129</definedName>
    <definedName name="A127833184J_Latest">Data1!$AL$129</definedName>
    <definedName name="A127833185K">Data1!$AC$1:$AC$10,Data1!$AC$11:$AC$129</definedName>
    <definedName name="A127833185K_Data">Data1!$AC$11:$AC$129</definedName>
    <definedName name="A127833185K_Latest">Data1!$AC$129</definedName>
    <definedName name="A127833186L">Data1!$N$1:$N$10,Data1!$N$11:$N$129</definedName>
    <definedName name="A127833186L_Data">Data1!$N$11:$N$129</definedName>
    <definedName name="A127833186L_Latest">Data1!$N$129</definedName>
    <definedName name="A127833187R">Data1!$B$1:$B$10,Data1!$B$11:$B$129</definedName>
    <definedName name="A127833187R_Data">Data1!$B$11:$B$129</definedName>
    <definedName name="A127833187R_Latest">Data1!$B$129</definedName>
    <definedName name="A127833188T">Data1!$H$1:$H$10,Data1!$H$11:$H$129</definedName>
    <definedName name="A127833188T_Data">Data1!$H$11:$H$129</definedName>
    <definedName name="A127833188T_Latest">Data1!$H$129</definedName>
    <definedName name="A127833189V">Data1!$E$1:$E$10,Data1!$E$11:$E$129</definedName>
    <definedName name="A127833189V_Data">Data1!$E$11:$E$129</definedName>
    <definedName name="A127833189V_Latest">Data1!$E$129</definedName>
    <definedName name="A127833190C">Data1!$W$1:$W$10,Data1!$W$11:$W$129</definedName>
    <definedName name="A127833190C_Data">Data1!$W$11:$W$129</definedName>
    <definedName name="A127833190C_Latest">Data1!$W$129</definedName>
    <definedName name="A127833191F">Data1!$AR$1:$AR$10,Data1!$AR$11:$AR$129</definedName>
    <definedName name="A127833191F_Data">Data1!$AR$11:$AR$129</definedName>
    <definedName name="A127833191F_Latest">Data1!$AR$129</definedName>
    <definedName name="A127833207L">Data2!$J$1:$J$10,Data2!$J$11:$J$129</definedName>
    <definedName name="A127833207L_Data">Data2!$J$11:$J$129</definedName>
    <definedName name="A127833207L_Latest">Data2!$J$129</definedName>
    <definedName name="A127833208R">Data1!$IQ$1:$IQ$10,Data1!$IQ$11:$IQ$129</definedName>
    <definedName name="A127833208R_Data">Data1!$IQ$11:$IQ$129</definedName>
    <definedName name="A127833208R_Latest">Data1!$IQ$129</definedName>
    <definedName name="A127833209T">Data1!$IK$1:$IK$10,Data1!$IK$11:$IK$129</definedName>
    <definedName name="A127833209T_Data">Data1!$IK$11:$IK$129</definedName>
    <definedName name="A127833209T_Latest">Data1!$IK$129</definedName>
    <definedName name="A127833210A">Data2!$G$1:$G$10,Data2!$G$11:$G$129</definedName>
    <definedName name="A127833210A_Data">Data2!$G$11:$G$129</definedName>
    <definedName name="A127833210A_Latest">Data2!$G$129</definedName>
    <definedName name="A127833211C">Data1!$IH$1:$IH$10,Data1!$IH$11:$IH$129</definedName>
    <definedName name="A127833211C_Data">Data1!$IH$11:$IH$129</definedName>
    <definedName name="A127833211C_Latest">Data1!$IH$129</definedName>
    <definedName name="A127833212F">Data1!$IB$1:$IB$10,Data1!$IB$11:$IB$129</definedName>
    <definedName name="A127833212F_Data">Data1!$IB$11:$IB$129</definedName>
    <definedName name="A127833212F_Latest">Data1!$IB$129</definedName>
    <definedName name="A127833213J">Data2!$P$1:$P$10,Data2!$P$11:$P$129</definedName>
    <definedName name="A127833213J_Data">Data2!$P$11:$P$129</definedName>
    <definedName name="A127833213J_Latest">Data2!$P$129</definedName>
    <definedName name="A127833214K">Data2!$M$1:$M$10,Data2!$M$11:$M$129</definedName>
    <definedName name="A127833214K_Data">Data2!$M$11:$M$129</definedName>
    <definedName name="A127833214K_Latest">Data2!$M$129</definedName>
    <definedName name="A127833215L">Data2!$D$1:$D$10,Data2!$D$11:$D$129</definedName>
    <definedName name="A127833215L_Data">Data2!$D$11:$D$129</definedName>
    <definedName name="A127833215L_Latest">Data2!$D$129</definedName>
    <definedName name="A127833216R">Data1!$IE$1:$IE$10,Data1!$IE$11:$IE$129</definedName>
    <definedName name="A127833216R_Data">Data1!$IE$11:$IE$129</definedName>
    <definedName name="A127833216R_Latest">Data1!$IE$129</definedName>
    <definedName name="A127833217T">Data1!$HS$1:$HS$10,Data1!$HS$11:$HS$129</definedName>
    <definedName name="A127833217T_Data">Data1!$HS$11:$HS$129</definedName>
    <definedName name="A127833217T_Latest">Data1!$HS$129</definedName>
    <definedName name="A127833218V">Data1!$HY$1:$HY$10,Data1!$HY$11:$HY$129</definedName>
    <definedName name="A127833218V_Data">Data1!$HY$11:$HY$129</definedName>
    <definedName name="A127833218V_Latest">Data1!$HY$129</definedName>
    <definedName name="A127833219W">Data1!$HV$1:$HV$10,Data1!$HV$11:$HV$129</definedName>
    <definedName name="A127833219W_Data">Data1!$HV$11:$HV$129</definedName>
    <definedName name="A127833219W_Latest">Data1!$HV$129</definedName>
    <definedName name="A127833220F">Data1!$IN$1:$IN$10,Data1!$IN$11:$IN$129</definedName>
    <definedName name="A127833220F_Data">Data1!$IN$11:$IN$129</definedName>
    <definedName name="A127833220F_Latest">Data1!$IN$129</definedName>
    <definedName name="A127833221J">Data2!$S$1:$S$10,Data2!$S$11:$S$129</definedName>
    <definedName name="A127833221J_Data">Data2!$S$11:$S$129</definedName>
    <definedName name="A127833221J_Latest">Data2!$S$129</definedName>
    <definedName name="A127833237A">Data2!$BC$1:$BC$10,Data2!$BC$11:$BC$129</definedName>
    <definedName name="A127833237A_Data">Data2!$BC$11:$BC$129</definedName>
    <definedName name="A127833237A_Latest">Data2!$BC$129</definedName>
    <definedName name="A127833238C">Data2!$AT$1:$AT$10,Data2!$AT$11:$AT$129</definedName>
    <definedName name="A127833238C_Data">Data2!$AT$11:$AT$129</definedName>
    <definedName name="A127833238C_Latest">Data2!$AT$129</definedName>
    <definedName name="A127833239F">Data2!$AN$1:$AN$10,Data2!$AN$11:$AN$129</definedName>
    <definedName name="A127833239F_Data">Data2!$AN$11:$AN$129</definedName>
    <definedName name="A127833239F_Latest">Data2!$AN$129</definedName>
    <definedName name="A127833240R">Data2!$AZ$1:$AZ$10,Data2!$AZ$11:$AZ$129</definedName>
    <definedName name="A127833240R_Data">Data2!$AZ$11:$AZ$129</definedName>
    <definedName name="A127833240R_Latest">Data2!$AZ$129</definedName>
    <definedName name="A127833241T">Data2!$AK$1:$AK$10,Data2!$AK$11:$AK$129</definedName>
    <definedName name="A127833241T_Data">Data2!$AK$11:$AK$129</definedName>
    <definedName name="A127833241T_Latest">Data2!$AK$129</definedName>
    <definedName name="A127833242V">Data2!$AE$1:$AE$10,Data2!$AE$11:$AE$129</definedName>
    <definedName name="A127833242V_Data">Data2!$AE$11:$AE$129</definedName>
    <definedName name="A127833242V_Latest">Data2!$AE$129</definedName>
    <definedName name="A127833243W">Data2!$BI$1:$BI$10,Data2!$BI$11:$BI$129</definedName>
    <definedName name="A127833243W_Data">Data2!$BI$11:$BI$129</definedName>
    <definedName name="A127833243W_Latest">Data2!$BI$129</definedName>
    <definedName name="A127833244X">Data2!$BF$1:$BF$10,Data2!$BF$11:$BF$129</definedName>
    <definedName name="A127833244X_Data">Data2!$BF$11:$BF$129</definedName>
    <definedName name="A127833244X_Latest">Data2!$BF$129</definedName>
    <definedName name="A127833245A">Data2!$AW$1:$AW$10,Data2!$AW$11:$AW$129</definedName>
    <definedName name="A127833245A_Data">Data2!$AW$11:$AW$129</definedName>
    <definedName name="A127833245A_Latest">Data2!$AW$129</definedName>
    <definedName name="A127833246C">Data2!$AH$1:$AH$10,Data2!$AH$11:$AH$129</definedName>
    <definedName name="A127833246C_Data">Data2!$AH$11:$AH$129</definedName>
    <definedName name="A127833246C_Latest">Data2!$AH$129</definedName>
    <definedName name="A127833247F">Data2!$V$1:$V$10,Data2!$V$11:$V$129</definedName>
    <definedName name="A127833247F_Data">Data2!$V$11:$V$129</definedName>
    <definedName name="A127833247F_Latest">Data2!$V$129</definedName>
    <definedName name="A127833248J">Data2!$AB$1:$AB$10,Data2!$AB$11:$AB$129</definedName>
    <definedName name="A127833248J_Data">Data2!$AB$11:$AB$129</definedName>
    <definedName name="A127833248J_Latest">Data2!$AB$129</definedName>
    <definedName name="A127833249K">Data2!$Y$1:$Y$10,Data2!$Y$11:$Y$129</definedName>
    <definedName name="A127833249K_Data">Data2!$Y$11:$Y$129</definedName>
    <definedName name="A127833249K_Latest">Data2!$Y$129</definedName>
    <definedName name="A127833250V">Data2!$AQ$1:$AQ$10,Data2!$AQ$11:$AQ$129</definedName>
    <definedName name="A127833250V_Data">Data2!$AQ$11:$AQ$129</definedName>
    <definedName name="A127833250V_Latest">Data2!$AQ$129</definedName>
    <definedName name="A127833251W">Data2!$BL$1:$BL$10,Data2!$BL$11:$BL$129</definedName>
    <definedName name="A127833251W_Data">Data2!$BL$11:$BL$129</definedName>
    <definedName name="A127833251W_Latest">Data2!$BL$129</definedName>
    <definedName name="A127833507R">Data3!$BW$1:$BW$10,Data3!$BW$11:$BW$129</definedName>
    <definedName name="A127833507R_Data">Data3!$BW$11:$BW$129</definedName>
    <definedName name="A127833507R_Latest">Data3!$BW$129</definedName>
    <definedName name="A127833508T">Data3!$BN$1:$BN$10,Data3!$BN$11:$BN$129</definedName>
    <definedName name="A127833508T_Data">Data3!$BN$11:$BN$129</definedName>
    <definedName name="A127833508T_Latest">Data3!$BN$129</definedName>
    <definedName name="A127833509V">Data3!$BH$1:$BH$10,Data3!$BH$11:$BH$129</definedName>
    <definedName name="A127833509V_Data">Data3!$BH$11:$BH$129</definedName>
    <definedName name="A127833509V_Latest">Data3!$BH$129</definedName>
    <definedName name="A127833510C">Data3!$BT$1:$BT$10,Data3!$BT$11:$BT$129</definedName>
    <definedName name="A127833510C_Data">Data3!$BT$11:$BT$129</definedName>
    <definedName name="A127833510C_Latest">Data3!$BT$129</definedName>
    <definedName name="A127833511F">Data3!$BE$1:$BE$10,Data3!$BE$11:$BE$129</definedName>
    <definedName name="A127833511F_Data">Data3!$BE$11:$BE$129</definedName>
    <definedName name="A127833511F_Latest">Data3!$BE$129</definedName>
    <definedName name="A127833512J">Data3!$AY$1:$AY$10,Data3!$AY$11:$AY$129</definedName>
    <definedName name="A127833512J_Data">Data3!$AY$11:$AY$129</definedName>
    <definedName name="A127833512J_Latest">Data3!$AY$129</definedName>
    <definedName name="A127833513K">Data3!$CC$1:$CC$10,Data3!$CC$11:$CC$129</definedName>
    <definedName name="A127833513K_Data">Data3!$CC$11:$CC$129</definedName>
    <definedName name="A127833513K_Latest">Data3!$CC$129</definedName>
    <definedName name="A127833514L">Data3!$BZ$1:$BZ$10,Data3!$BZ$11:$BZ$129</definedName>
    <definedName name="A127833514L_Data">Data3!$BZ$11:$BZ$129</definedName>
    <definedName name="A127833514L_Latest">Data3!$BZ$129</definedName>
    <definedName name="A127833515R">Data3!$BQ$1:$BQ$10,Data3!$BQ$11:$BQ$129</definedName>
    <definedName name="A127833515R_Data">Data3!$BQ$11:$BQ$129</definedName>
    <definedName name="A127833515R_Latest">Data3!$BQ$129</definedName>
    <definedName name="A127833516T">Data3!$BB$1:$BB$10,Data3!$BB$11:$BB$129</definedName>
    <definedName name="A127833516T_Data">Data3!$BB$11:$BB$129</definedName>
    <definedName name="A127833516T_Latest">Data3!$BB$129</definedName>
    <definedName name="A127833517V">Data3!$AP$1:$AP$10,Data3!$AP$11:$AP$129</definedName>
    <definedName name="A127833517V_Data">Data3!$AP$11:$AP$129</definedName>
    <definedName name="A127833517V_Latest">Data3!$AP$129</definedName>
    <definedName name="A127833518W">Data3!$AV$1:$AV$10,Data3!$AV$11:$AV$129</definedName>
    <definedName name="A127833518W_Data">Data3!$AV$11:$AV$129</definedName>
    <definedName name="A127833518W_Latest">Data3!$AV$129</definedName>
    <definedName name="A127833519X">Data3!$AS$1:$AS$10,Data3!$AS$11:$AS$129</definedName>
    <definedName name="A127833519X_Data">Data3!$AS$11:$AS$129</definedName>
    <definedName name="A127833519X_Latest">Data3!$AS$129</definedName>
    <definedName name="A127833520J">Data3!$BK$1:$BK$10,Data3!$BK$11:$BK$129</definedName>
    <definedName name="A127833520J_Data">Data3!$BK$11:$BK$129</definedName>
    <definedName name="A127833520J_Latest">Data3!$BK$129</definedName>
    <definedName name="A127833521K">Data3!$CF$1:$CF$10,Data3!$CF$11:$CF$129</definedName>
    <definedName name="A127833521K_Data">Data3!$CF$11:$CF$129</definedName>
    <definedName name="A127833521K_Latest">Data3!$CF$129</definedName>
    <definedName name="A127833837F">Data3!$HB$1:$HB$10,Data3!$HB$11:$HB$129</definedName>
    <definedName name="A127833837F_Data">Data3!$HB$11:$HB$129</definedName>
    <definedName name="A127833837F_Latest">Data3!$HB$129</definedName>
    <definedName name="A127833838J">Data3!$GS$1:$GS$10,Data3!$GS$11:$GS$129</definedName>
    <definedName name="A127833838J_Data">Data3!$GS$11:$GS$129</definedName>
    <definedName name="A127833838J_Latest">Data3!$GS$129</definedName>
    <definedName name="A127833839K">Data3!$GM$1:$GM$10,Data3!$GM$11:$GM$129</definedName>
    <definedName name="A127833839K_Data">Data3!$GM$11:$GM$129</definedName>
    <definedName name="A127833839K_Latest">Data3!$GM$129</definedName>
    <definedName name="A127833840V">Data3!$GY$1:$GY$10,Data3!$GY$11:$GY$129</definedName>
    <definedName name="A127833840V_Data">Data3!$GY$11:$GY$129</definedName>
    <definedName name="A127833840V_Latest">Data3!$GY$129</definedName>
    <definedName name="A127833841W">Data3!$GJ$1:$GJ$10,Data3!$GJ$11:$GJ$129</definedName>
    <definedName name="A127833841W_Data">Data3!$GJ$11:$GJ$129</definedName>
    <definedName name="A127833841W_Latest">Data3!$GJ$129</definedName>
    <definedName name="A127833842X">Data3!$GD$1:$GD$10,Data3!$GD$11:$GD$129</definedName>
    <definedName name="A127833842X_Data">Data3!$GD$11:$GD$129</definedName>
    <definedName name="A127833842X_Latest">Data3!$GD$129</definedName>
    <definedName name="A127833843A">Data3!$HH$1:$HH$10,Data3!$HH$11:$HH$129</definedName>
    <definedName name="A127833843A_Data">Data3!$HH$11:$HH$129</definedName>
    <definedName name="A127833843A_Latest">Data3!$HH$129</definedName>
    <definedName name="A127833844C">Data3!$HE$1:$HE$10,Data3!$HE$11:$HE$129</definedName>
    <definedName name="A127833844C_Data">Data3!$HE$11:$HE$129</definedName>
    <definedName name="A127833844C_Latest">Data3!$HE$129</definedName>
    <definedName name="A127833845F">Data3!$GV$1:$GV$10,Data3!$GV$11:$GV$129</definedName>
    <definedName name="A127833845F_Data">Data3!$GV$11:$GV$129</definedName>
    <definedName name="A127833845F_Latest">Data3!$GV$129</definedName>
    <definedName name="A127833846J">Data3!$GG$1:$GG$10,Data3!$GG$11:$GG$129</definedName>
    <definedName name="A127833846J_Data">Data3!$GG$11:$GG$129</definedName>
    <definedName name="A127833846J_Latest">Data3!$GG$129</definedName>
    <definedName name="A127833847K">Data3!$FU$1:$FU$10,Data3!$FU$11:$FU$129</definedName>
    <definedName name="A127833847K_Data">Data3!$FU$11:$FU$129</definedName>
    <definedName name="A127833847K_Latest">Data3!$FU$129</definedName>
    <definedName name="A127833848L">Data3!$GA$1:$GA$10,Data3!$GA$11:$GA$129</definedName>
    <definedName name="A127833848L_Data">Data3!$GA$11:$GA$129</definedName>
    <definedName name="A127833848L_Latest">Data3!$GA$129</definedName>
    <definedName name="A127833849R">Data3!$FX$1:$FX$10,Data3!$FX$11:$FX$129</definedName>
    <definedName name="A127833849R_Data">Data3!$FX$11:$FX$129</definedName>
    <definedName name="A127833849R_Latest">Data3!$FX$129</definedName>
    <definedName name="A127833850X">Data3!$GP$1:$GP$10,Data3!$GP$11:$GP$129</definedName>
    <definedName name="A127833850X_Data">Data3!$GP$11:$GP$129</definedName>
    <definedName name="A127833850X_Latest">Data3!$GP$129</definedName>
    <definedName name="A127833851A">Data3!$HK$1:$HK$10,Data3!$HK$11:$HK$129</definedName>
    <definedName name="A127833851A_Data">Data3!$HK$11:$HK$129</definedName>
    <definedName name="A127833851A_Latest">Data3!$HK$129</definedName>
    <definedName name="A127834167X">Data4!$E$1:$E$10,Data4!$E$11:$E$129</definedName>
    <definedName name="A127834167X_Data">Data4!$E$11:$E$129</definedName>
    <definedName name="A127834167X_Latest">Data4!$E$129</definedName>
    <definedName name="A127834168A">Data3!$IL$1:$IL$10,Data3!$IL$11:$IL$129</definedName>
    <definedName name="A127834168A_Data">Data3!$IL$11:$IL$129</definedName>
    <definedName name="A127834168A_Latest">Data3!$IL$129</definedName>
    <definedName name="A127834169C">Data3!$IF$1:$IF$10,Data3!$IF$11:$IF$129</definedName>
    <definedName name="A127834169C_Data">Data3!$IF$11:$IF$129</definedName>
    <definedName name="A127834169C_Latest">Data3!$IF$129</definedName>
    <definedName name="A127834170L">Data4!$B$1:$B$10,Data4!$B$11:$B$129</definedName>
    <definedName name="A127834170L_Data">Data4!$B$11:$B$129</definedName>
    <definedName name="A127834170L_Latest">Data4!$B$129</definedName>
    <definedName name="A127834171R">Data3!$IC$1:$IC$10,Data3!$IC$11:$IC$129</definedName>
    <definedName name="A127834171R_Data">Data3!$IC$11:$IC$129</definedName>
    <definedName name="A127834171R_Latest">Data3!$IC$129</definedName>
    <definedName name="A127834172T">Data3!$HW$1:$HW$10,Data3!$HW$11:$HW$129</definedName>
    <definedName name="A127834172T_Data">Data3!$HW$11:$HW$129</definedName>
    <definedName name="A127834172T_Latest">Data3!$HW$129</definedName>
    <definedName name="A127834173V">Data4!$K$1:$K$10,Data4!$K$11:$K$129</definedName>
    <definedName name="A127834173V_Data">Data4!$K$11:$K$129</definedName>
    <definedName name="A127834173V_Latest">Data4!$K$129</definedName>
    <definedName name="A127834174W">Data4!$H$1:$H$10,Data4!$H$11:$H$129</definedName>
    <definedName name="A127834174W_Data">Data4!$H$11:$H$129</definedName>
    <definedName name="A127834174W_Latest">Data4!$H$129</definedName>
    <definedName name="A127834175X">Data3!$IO$1:$IO$10,Data3!$IO$11:$IO$129</definedName>
    <definedName name="A127834175X_Data">Data3!$IO$11:$IO$129</definedName>
    <definedName name="A127834175X_Latest">Data3!$IO$129</definedName>
    <definedName name="A127834176A">Data3!$HZ$1:$HZ$10,Data3!$HZ$11:$HZ$129</definedName>
    <definedName name="A127834176A_Data">Data3!$HZ$11:$HZ$129</definedName>
    <definedName name="A127834176A_Latest">Data3!$HZ$129</definedName>
    <definedName name="A127834177C">Data3!$HN$1:$HN$10,Data3!$HN$11:$HN$129</definedName>
    <definedName name="A127834177C_Data">Data3!$HN$11:$HN$129</definedName>
    <definedName name="A127834177C_Latest">Data3!$HN$129</definedName>
    <definedName name="A127834178F">Data3!$HT$1:$HT$10,Data3!$HT$11:$HT$129</definedName>
    <definedName name="A127834178F_Data">Data3!$HT$11:$HT$129</definedName>
    <definedName name="A127834178F_Latest">Data3!$HT$129</definedName>
    <definedName name="A127834179J">Data3!$HQ$1:$HQ$10,Data3!$HQ$11:$HQ$129</definedName>
    <definedName name="A127834179J_Data">Data3!$HQ$11:$HQ$129</definedName>
    <definedName name="A127834179J_Latest">Data3!$HQ$129</definedName>
    <definedName name="A127834180T">Data3!$II$1:$II$10,Data3!$II$11:$II$129</definedName>
    <definedName name="A127834180T_Data">Data3!$II$11:$II$129</definedName>
    <definedName name="A127834180T_Latest">Data3!$II$129</definedName>
    <definedName name="A127834181V">Data4!$N$1:$N$10,Data4!$N$11:$N$129</definedName>
    <definedName name="A127834181V_Data">Data4!$N$11:$N$129</definedName>
    <definedName name="A127834181V_Latest">Data4!$N$129</definedName>
    <definedName name="A127834497R">Data4!$AX$1:$AX$10,Data4!$AX$11:$AX$129</definedName>
    <definedName name="A127834497R_Data">Data4!$AX$11:$AX$129</definedName>
    <definedName name="A127834497R_Latest">Data4!$AX$129</definedName>
    <definedName name="A127834498T">Data4!$AO$1:$AO$10,Data4!$AO$11:$AO$129</definedName>
    <definedName name="A127834498T_Data">Data4!$AO$11:$AO$129</definedName>
    <definedName name="A127834498T_Latest">Data4!$AO$129</definedName>
    <definedName name="A127834499V">Data4!$AI$1:$AI$10,Data4!$AI$11:$AI$129</definedName>
    <definedName name="A127834499V_Data">Data4!$AI$11:$AI$129</definedName>
    <definedName name="A127834499V_Latest">Data4!$AI$129</definedName>
    <definedName name="A127834500T">Data4!$AU$1:$AU$10,Data4!$AU$11:$AU$129</definedName>
    <definedName name="A127834500T_Data">Data4!$AU$11:$AU$129</definedName>
    <definedName name="A127834500T_Latest">Data4!$AU$129</definedName>
    <definedName name="A127834501V">Data4!$AF$1:$AF$10,Data4!$AF$11:$AF$129</definedName>
    <definedName name="A127834501V_Data">Data4!$AF$11:$AF$129</definedName>
    <definedName name="A127834501V_Latest">Data4!$AF$129</definedName>
    <definedName name="A127834502W">Data4!$Z$1:$Z$10,Data4!$Z$11:$Z$129</definedName>
    <definedName name="A127834502W_Data">Data4!$Z$11:$Z$129</definedName>
    <definedName name="A127834502W_Latest">Data4!$Z$129</definedName>
    <definedName name="A127834503X">Data4!$BD$1:$BD$10,Data4!$BD$11:$BD$129</definedName>
    <definedName name="A127834503X_Data">Data4!$BD$11:$BD$129</definedName>
    <definedName name="A127834503X_Latest">Data4!$BD$129</definedName>
    <definedName name="A127834504A">Data4!$BA$1:$BA$10,Data4!$BA$11:$BA$129</definedName>
    <definedName name="A127834504A_Data">Data4!$BA$11:$BA$129</definedName>
    <definedName name="A127834504A_Latest">Data4!$BA$129</definedName>
    <definedName name="A127834505C">Data4!$AR$1:$AR$10,Data4!$AR$11:$AR$129</definedName>
    <definedName name="A127834505C_Data">Data4!$AR$11:$AR$129</definedName>
    <definedName name="A127834505C_Latest">Data4!$AR$129</definedName>
    <definedName name="A127834506F">Data4!$AC$1:$AC$10,Data4!$AC$11:$AC$129</definedName>
    <definedName name="A127834506F_Data">Data4!$AC$11:$AC$129</definedName>
    <definedName name="A127834506F_Latest">Data4!$AC$129</definedName>
    <definedName name="A127834507J">Data4!$Q$1:$Q$10,Data4!$Q$11:$Q$129</definedName>
    <definedName name="A127834507J_Data">Data4!$Q$11:$Q$129</definedName>
    <definedName name="A127834507J_Latest">Data4!$Q$129</definedName>
    <definedName name="A127834508K">Data4!$W$1:$W$10,Data4!$W$11:$W$129</definedName>
    <definedName name="A127834508K_Data">Data4!$W$11:$W$129</definedName>
    <definedName name="A127834508K_Latest">Data4!$W$129</definedName>
    <definedName name="A127834509L">Data4!$T$1:$T$10,Data4!$T$11:$T$129</definedName>
    <definedName name="A127834509L_Data">Data4!$T$11:$T$129</definedName>
    <definedName name="A127834509L_Latest">Data4!$T$129</definedName>
    <definedName name="A127834510W">Data4!$AL$1:$AL$10,Data4!$AL$11:$AL$129</definedName>
    <definedName name="A127834510W_Data">Data4!$AL$11:$AL$129</definedName>
    <definedName name="A127834510W_Latest">Data4!$AL$129</definedName>
    <definedName name="A127834511X">Data4!$BG$1:$BG$10,Data4!$BG$11:$BG$129</definedName>
    <definedName name="A127834511X_Data">Data4!$BG$11:$BG$129</definedName>
    <definedName name="A127834511X_Latest">Data4!$BG$129</definedName>
    <definedName name="A127834827V">Data3!$AD$1:$AD$10,Data3!$AD$11:$AD$129</definedName>
    <definedName name="A127834827V_Data">Data3!$AD$11:$AD$129</definedName>
    <definedName name="A127834827V_Latest">Data3!$AD$129</definedName>
    <definedName name="A127834828W">Data3!$U$1:$U$10,Data3!$U$11:$U$129</definedName>
    <definedName name="A127834828W_Data">Data3!$U$11:$U$129</definedName>
    <definedName name="A127834828W_Latest">Data3!$U$129</definedName>
    <definedName name="A127834829X">Data3!$O$1:$O$10,Data3!$O$11:$O$129</definedName>
    <definedName name="A127834829X_Data">Data3!$O$11:$O$129</definedName>
    <definedName name="A127834829X_Latest">Data3!$O$129</definedName>
    <definedName name="A127834830J">Data3!$AA$1:$AA$10,Data3!$AA$11:$AA$129</definedName>
    <definedName name="A127834830J_Data">Data3!$AA$11:$AA$129</definedName>
    <definedName name="A127834830J_Latest">Data3!$AA$129</definedName>
    <definedName name="A127834831K">Data3!$L$1:$L$10,Data3!$L$11:$L$129</definedName>
    <definedName name="A127834831K_Data">Data3!$L$11:$L$129</definedName>
    <definedName name="A127834831K_Latest">Data3!$L$129</definedName>
    <definedName name="A127834832L">Data3!$F$1:$F$10,Data3!$F$11:$F$129</definedName>
    <definedName name="A127834832L_Data">Data3!$F$11:$F$129</definedName>
    <definedName name="A127834832L_Latest">Data3!$F$129</definedName>
    <definedName name="A127834833R">Data3!$AJ$1:$AJ$10,Data3!$AJ$11:$AJ$129</definedName>
    <definedName name="A127834833R_Data">Data3!$AJ$11:$AJ$129</definedName>
    <definedName name="A127834833R_Latest">Data3!$AJ$129</definedName>
    <definedName name="A127834834T">Data3!$AG$1:$AG$10,Data3!$AG$11:$AG$129</definedName>
    <definedName name="A127834834T_Data">Data3!$AG$11:$AG$129</definedName>
    <definedName name="A127834834T_Latest">Data3!$AG$129</definedName>
    <definedName name="A127834835V">Data3!$X$1:$X$10,Data3!$X$11:$X$129</definedName>
    <definedName name="A127834835V_Data">Data3!$X$11:$X$129</definedName>
    <definedName name="A127834835V_Latest">Data3!$X$129</definedName>
    <definedName name="A127834836W">Data3!$I$1:$I$10,Data3!$I$11:$I$129</definedName>
    <definedName name="A127834836W_Data">Data3!$I$11:$I$129</definedName>
    <definedName name="A127834836W_Latest">Data3!$I$129</definedName>
    <definedName name="A127834837X">Data2!$IM$1:$IM$10,Data2!$IM$11:$IM$129</definedName>
    <definedName name="A127834837X_Data">Data2!$IM$11:$IM$129</definedName>
    <definedName name="A127834837X_Latest">Data2!$IM$129</definedName>
    <definedName name="A127834838A">Data3!$C$1:$C$10,Data3!$C$11:$C$129</definedName>
    <definedName name="A127834838A_Data">Data3!$C$11:$C$129</definedName>
    <definedName name="A127834838A_Latest">Data3!$C$129</definedName>
    <definedName name="A127834839C">Data2!$IP$1:$IP$10,Data2!$IP$11:$IP$129</definedName>
    <definedName name="A127834839C_Data">Data2!$IP$11:$IP$129</definedName>
    <definedName name="A127834839C_Latest">Data2!$IP$129</definedName>
    <definedName name="A127834840L">Data3!$R$1:$R$10,Data3!$R$11:$R$129</definedName>
    <definedName name="A127834840L_Data">Data3!$R$11:$R$129</definedName>
    <definedName name="A127834840L_Latest">Data3!$R$129</definedName>
    <definedName name="A127834841R">Data3!$AM$1:$AM$10,Data3!$AM$11:$AM$129</definedName>
    <definedName name="A127834841R_Data">Data3!$AM$11:$AM$129</definedName>
    <definedName name="A127834841R_Latest">Data3!$AM$129</definedName>
    <definedName name="A127835157L">Data3!$DP$1:$DP$10,Data3!$DP$11:$DP$129</definedName>
    <definedName name="A127835157L_Data">Data3!$DP$11:$DP$129</definedName>
    <definedName name="A127835157L_Latest">Data3!$DP$129</definedName>
    <definedName name="A127835158R">Data3!$DG$1:$DG$10,Data3!$DG$11:$DG$129</definedName>
    <definedName name="A127835158R_Data">Data3!$DG$11:$DG$129</definedName>
    <definedName name="A127835158R_Latest">Data3!$DG$129</definedName>
    <definedName name="A127835159T">Data3!$DA$1:$DA$10,Data3!$DA$11:$DA$129</definedName>
    <definedName name="A127835159T_Data">Data3!$DA$11:$DA$129</definedName>
    <definedName name="A127835159T_Latest">Data3!$DA$129</definedName>
    <definedName name="A127835160A">Data3!$DM$1:$DM$10,Data3!$DM$11:$DM$129</definedName>
    <definedName name="A127835160A_Data">Data3!$DM$11:$DM$129</definedName>
    <definedName name="A127835160A_Latest">Data3!$DM$129</definedName>
    <definedName name="A127835161C">Data3!$CX$1:$CX$10,Data3!$CX$11:$CX$129</definedName>
    <definedName name="A127835161C_Data">Data3!$CX$11:$CX$129</definedName>
    <definedName name="A127835161C_Latest">Data3!$CX$129</definedName>
    <definedName name="A127835162F">Data3!$CR$1:$CR$10,Data3!$CR$11:$CR$129</definedName>
    <definedName name="A127835162F_Data">Data3!$CR$11:$CR$129</definedName>
    <definedName name="A127835162F_Latest">Data3!$CR$129</definedName>
    <definedName name="A127835163J">Data3!$DV$1:$DV$10,Data3!$DV$11:$DV$129</definedName>
    <definedName name="A127835163J_Data">Data3!$DV$11:$DV$129</definedName>
    <definedName name="A127835163J_Latest">Data3!$DV$129</definedName>
    <definedName name="A127835164K">Data3!$DS$1:$DS$10,Data3!$DS$11:$DS$129</definedName>
    <definedName name="A127835164K_Data">Data3!$DS$11:$DS$129</definedName>
    <definedName name="A127835164K_Latest">Data3!$DS$129</definedName>
    <definedName name="A127835165L">Data3!$DJ$1:$DJ$10,Data3!$DJ$11:$DJ$129</definedName>
    <definedName name="A127835165L_Data">Data3!$DJ$11:$DJ$129</definedName>
    <definedName name="A127835165L_Latest">Data3!$DJ$129</definedName>
    <definedName name="A127835166R">Data3!$CU$1:$CU$10,Data3!$CU$11:$CU$129</definedName>
    <definedName name="A127835166R_Data">Data3!$CU$11:$CU$129</definedName>
    <definedName name="A127835166R_Latest">Data3!$CU$129</definedName>
    <definedName name="A127835167T">Data3!$CI$1:$CI$10,Data3!$CI$11:$CI$129</definedName>
    <definedName name="A127835167T_Data">Data3!$CI$11:$CI$129</definedName>
    <definedName name="A127835167T_Latest">Data3!$CI$129</definedName>
    <definedName name="A127835168V">Data3!$CO$1:$CO$10,Data3!$CO$11:$CO$129</definedName>
    <definedName name="A127835168V_Data">Data3!$CO$11:$CO$129</definedName>
    <definedName name="A127835168V_Latest">Data3!$CO$129</definedName>
    <definedName name="A127835169W">Data3!$CL$1:$CL$10,Data3!$CL$11:$CL$129</definedName>
    <definedName name="A127835169W_Data">Data3!$CL$11:$CL$129</definedName>
    <definedName name="A127835169W_Latest">Data3!$CL$129</definedName>
    <definedName name="A127835170F">Data3!$DD$1:$DD$10,Data3!$DD$11:$DD$129</definedName>
    <definedName name="A127835170F_Data">Data3!$DD$11:$DD$129</definedName>
    <definedName name="A127835170F_Latest">Data3!$DD$129</definedName>
    <definedName name="A127835171J">Data3!$DY$1:$DY$10,Data3!$DY$11:$DY$129</definedName>
    <definedName name="A127835171J_Data">Data3!$DY$11:$DY$129</definedName>
    <definedName name="A127835171J_Latest">Data3!$DY$129</definedName>
    <definedName name="A127835487C">Data3!$FI$1:$FI$10,Data3!$FI$11:$FI$129</definedName>
    <definedName name="A127835487C_Data">Data3!$FI$11:$FI$129</definedName>
    <definedName name="A127835487C_Latest">Data3!$FI$129</definedName>
    <definedName name="A127835488F">Data3!$EZ$1:$EZ$10,Data3!$EZ$11:$EZ$129</definedName>
    <definedName name="A127835488F_Data">Data3!$EZ$11:$EZ$129</definedName>
    <definedName name="A127835488F_Latest">Data3!$EZ$129</definedName>
    <definedName name="A127835489J">Data3!$ET$1:$ET$10,Data3!$ET$11:$ET$129</definedName>
    <definedName name="A127835489J_Data">Data3!$ET$11:$ET$129</definedName>
    <definedName name="A127835489J_Latest">Data3!$ET$129</definedName>
    <definedName name="A127835490T">Data3!$FF$1:$FF$10,Data3!$FF$11:$FF$129</definedName>
    <definedName name="A127835490T_Data">Data3!$FF$11:$FF$129</definedName>
    <definedName name="A127835490T_Latest">Data3!$FF$129</definedName>
    <definedName name="A127835491V">Data3!$EQ$1:$EQ$10,Data3!$EQ$11:$EQ$129</definedName>
    <definedName name="A127835491V_Data">Data3!$EQ$11:$EQ$129</definedName>
    <definedName name="A127835491V_Latest">Data3!$EQ$129</definedName>
    <definedName name="A127835492W">Data3!$EK$1:$EK$10,Data3!$EK$11:$EK$129</definedName>
    <definedName name="A127835492W_Data">Data3!$EK$11:$EK$129</definedName>
    <definedName name="A127835492W_Latest">Data3!$EK$129</definedName>
    <definedName name="A127835493X">Data3!$FO$1:$FO$10,Data3!$FO$11:$FO$129</definedName>
    <definedName name="A127835493X_Data">Data3!$FO$11:$FO$129</definedName>
    <definedName name="A127835493X_Latest">Data3!$FO$129</definedName>
    <definedName name="A127835494A">Data3!$FL$1:$FL$10,Data3!$FL$11:$FL$129</definedName>
    <definedName name="A127835494A_Data">Data3!$FL$11:$FL$129</definedName>
    <definedName name="A127835494A_Latest">Data3!$FL$129</definedName>
    <definedName name="A127835495C">Data3!$FC$1:$FC$10,Data3!$FC$11:$FC$129</definedName>
    <definedName name="A127835495C_Data">Data3!$FC$11:$FC$129</definedName>
    <definedName name="A127835495C_Latest">Data3!$FC$129</definedName>
    <definedName name="A127835496F">Data3!$EN$1:$EN$10,Data3!$EN$11:$EN$129</definedName>
    <definedName name="A127835496F_Data">Data3!$EN$11:$EN$129</definedName>
    <definedName name="A127835496F_Latest">Data3!$EN$129</definedName>
    <definedName name="A127835497J">Data3!$EB$1:$EB$10,Data3!$EB$11:$EB$129</definedName>
    <definedName name="A127835497J_Data">Data3!$EB$11:$EB$129</definedName>
    <definedName name="A127835497J_Latest">Data3!$EB$129</definedName>
    <definedName name="A127835498K">Data3!$EH$1:$EH$10,Data3!$EH$11:$EH$129</definedName>
    <definedName name="A127835498K_Data">Data3!$EH$11:$EH$129</definedName>
    <definedName name="A127835498K_Latest">Data3!$EH$129</definedName>
    <definedName name="A127835499L">Data3!$EE$1:$EE$10,Data3!$EE$11:$EE$129</definedName>
    <definedName name="A127835499L_Data">Data3!$EE$11:$EE$129</definedName>
    <definedName name="A127835499L_Latest">Data3!$EE$129</definedName>
    <definedName name="A127835500K">Data3!$EW$1:$EW$10,Data3!$EW$11:$EW$129</definedName>
    <definedName name="A127835500K_Data">Data3!$EW$11:$EW$129</definedName>
    <definedName name="A127835500K_Latest">Data3!$EW$129</definedName>
    <definedName name="A127835501L">Data3!$FR$1:$FR$10,Data3!$FR$11:$FR$129</definedName>
    <definedName name="A127835501L_Data">Data3!$FR$11:$FR$129</definedName>
    <definedName name="A127835501L_Latest">Data3!$FR$129</definedName>
    <definedName name="Date_Range">Data1!$A$2:$A$10,Data1!$A$11:$A$129</definedName>
    <definedName name="Date_Range_Data">Data1!$A$11:$A$129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91" i="9" l="1"/>
  <c r="AC91" i="9"/>
  <c r="AB91" i="9"/>
  <c r="AA91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D90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C36" i="9" s="1" a="1"/>
  <c r="C36" i="9" s="1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D81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D80" i="9"/>
  <c r="C30" i="9" s="1" a="1"/>
  <c r="C30" i="9" s="1"/>
  <c r="AD79" i="9"/>
  <c r="AC79" i="9"/>
  <c r="AB79" i="9"/>
  <c r="AA79" i="9"/>
  <c r="Z79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C26" i="9" s="1" a="1"/>
  <c r="C26" i="9" s="1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C20" i="9" s="1" a="1"/>
  <c r="C20" i="9" s="1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D67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C16" i="9" s="1" a="1"/>
  <c r="C16" i="9" s="1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D64" i="9"/>
  <c r="D56" i="9"/>
  <c r="H41" i="9" s="1" a="1"/>
  <c r="H41" i="9" s="1"/>
  <c r="C56" i="9"/>
  <c r="C48" i="9"/>
  <c r="C49" i="9" s="1"/>
  <c r="C50" i="9" s="1"/>
  <c r="C51" i="9" s="1"/>
  <c r="C52" i="9" s="1"/>
  <c r="C53" i="9" s="1"/>
  <c r="C54" i="9" s="1"/>
  <c r="C47" i="9"/>
  <c r="G41" i="9" a="1"/>
  <c r="G41" i="9" s="1"/>
  <c r="D41" i="9" a="1"/>
  <c r="D41" i="9" s="1"/>
  <c r="C41" i="9" a="1"/>
  <c r="C41" i="9" s="1"/>
  <c r="G40" i="9" a="1"/>
  <c r="G40" i="9" s="1"/>
  <c r="D40" i="9" a="1"/>
  <c r="D40" i="9" s="1"/>
  <c r="C40" i="9" a="1"/>
  <c r="C40" i="9" s="1"/>
  <c r="G39" i="9" a="1"/>
  <c r="G39" i="9" s="1"/>
  <c r="D39" i="9" a="1"/>
  <c r="D39" i="9" s="1"/>
  <c r="C39" i="9" a="1"/>
  <c r="C39" i="9" s="1"/>
  <c r="G36" i="9" a="1"/>
  <c r="G36" i="9" s="1"/>
  <c r="D36" i="9" a="1"/>
  <c r="D36" i="9" s="1"/>
  <c r="G35" i="9" a="1"/>
  <c r="G35" i="9" s="1"/>
  <c r="D35" i="9" a="1"/>
  <c r="D35" i="9" s="1"/>
  <c r="C35" i="9" a="1"/>
  <c r="C35" i="9" s="1"/>
  <c r="G34" i="9" a="1"/>
  <c r="G34" i="9" s="1"/>
  <c r="D34" i="9" a="1"/>
  <c r="D34" i="9" s="1"/>
  <c r="C34" i="9" a="1"/>
  <c r="C34" i="9" s="1"/>
  <c r="G31" i="9" a="1"/>
  <c r="G31" i="9" s="1"/>
  <c r="D31" i="9" a="1"/>
  <c r="D31" i="9" s="1"/>
  <c r="C31" i="9" a="1"/>
  <c r="C31" i="9" s="1"/>
  <c r="G30" i="9" a="1"/>
  <c r="G30" i="9" s="1"/>
  <c r="D30" i="9" a="1"/>
  <c r="D30" i="9" s="1"/>
  <c r="G29" i="9" a="1"/>
  <c r="G29" i="9" s="1"/>
  <c r="D29" i="9" a="1"/>
  <c r="D29" i="9" s="1"/>
  <c r="C29" i="9" a="1"/>
  <c r="C29" i="9" s="1"/>
  <c r="G28" i="9" a="1"/>
  <c r="G28" i="9" s="1"/>
  <c r="D28" i="9" a="1"/>
  <c r="D28" i="9" s="1"/>
  <c r="C28" i="9" a="1"/>
  <c r="C28" i="9" s="1"/>
  <c r="G27" i="9" a="1"/>
  <c r="G27" i="9" s="1"/>
  <c r="D27" i="9" a="1"/>
  <c r="D27" i="9" s="1"/>
  <c r="C27" i="9" a="1"/>
  <c r="C27" i="9" s="1"/>
  <c r="G26" i="9" a="1"/>
  <c r="G26" i="9" s="1"/>
  <c r="D26" i="9" a="1"/>
  <c r="D26" i="9" s="1"/>
  <c r="G25" i="9" a="1"/>
  <c r="G25" i="9" s="1"/>
  <c r="D25" i="9" a="1"/>
  <c r="D25" i="9" s="1"/>
  <c r="C25" i="9" a="1"/>
  <c r="C25" i="9" s="1"/>
  <c r="G22" i="9" a="1"/>
  <c r="G22" i="9" s="1"/>
  <c r="D22" i="9" a="1"/>
  <c r="D22" i="9" s="1"/>
  <c r="C22" i="9" a="1"/>
  <c r="C22" i="9" s="1"/>
  <c r="G21" i="9" a="1"/>
  <c r="G21" i="9" s="1"/>
  <c r="D21" i="9" a="1"/>
  <c r="D21" i="9" s="1"/>
  <c r="C21" i="9" a="1"/>
  <c r="C21" i="9" s="1"/>
  <c r="G20" i="9" a="1"/>
  <c r="G20" i="9" s="1"/>
  <c r="D20" i="9" a="1"/>
  <c r="D20" i="9" s="1"/>
  <c r="G19" i="9" a="1"/>
  <c r="G19" i="9" s="1"/>
  <c r="D19" i="9" a="1"/>
  <c r="D19" i="9" s="1"/>
  <c r="C19" i="9" a="1"/>
  <c r="C19" i="9" s="1"/>
  <c r="G18" i="9" a="1"/>
  <c r="G18" i="9" s="1"/>
  <c r="D18" i="9" a="1"/>
  <c r="D18" i="9" s="1"/>
  <c r="C18" i="9" a="1"/>
  <c r="C18" i="9" s="1"/>
  <c r="G17" i="9" a="1"/>
  <c r="G17" i="9" s="1"/>
  <c r="D17" i="9" a="1"/>
  <c r="D17" i="9" s="1"/>
  <c r="C17" i="9" a="1"/>
  <c r="C17" i="9" s="1"/>
  <c r="G16" i="9" a="1"/>
  <c r="G16" i="9" s="1"/>
  <c r="D16" i="9" a="1"/>
  <c r="D16" i="9" s="1"/>
  <c r="G15" i="9" a="1"/>
  <c r="G15" i="9" s="1"/>
  <c r="D15" i="9" a="1"/>
  <c r="D15" i="9" s="1"/>
  <c r="C15" i="9" a="1"/>
  <c r="C15" i="9" s="1"/>
  <c r="G14" i="9" a="1"/>
  <c r="G14" i="9" s="1"/>
  <c r="D14" i="9" a="1"/>
  <c r="D14" i="9" s="1"/>
  <c r="C14" i="9" a="1"/>
  <c r="C14" i="9" s="1"/>
  <c r="A8" i="9"/>
  <c r="B7" i="9"/>
  <c r="B6" i="9"/>
  <c r="B5" i="9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40" i="8" s="1" a="1"/>
  <c r="C40" i="8" s="1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36" i="8" s="1" a="1"/>
  <c r="C36" i="8" s="1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34" i="8" s="1" a="1"/>
  <c r="C34" i="8" s="1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30" i="8" s="1" a="1"/>
  <c r="C30" i="8" s="1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28" i="8" s="1" a="1"/>
  <c r="C28" i="8" s="1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27" i="8" s="1" a="1"/>
  <c r="D27" i="8" s="1"/>
  <c r="D79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26" i="8" s="1" a="1"/>
  <c r="C26" i="8" s="1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22" i="8" s="1" a="1"/>
  <c r="C22" i="8" s="1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20" i="8" s="1" a="1"/>
  <c r="C20" i="8" s="1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18" i="8" s="1" a="1"/>
  <c r="C18" i="8" s="1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17" i="8" s="1" a="1"/>
  <c r="D17" i="8" s="1"/>
  <c r="D69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16" i="8" s="1" a="1"/>
  <c r="C16" i="8" s="1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14" i="8" s="1" a="1"/>
  <c r="C14" i="8" s="1"/>
  <c r="D58" i="8"/>
  <c r="C58" i="8"/>
  <c r="G41" i="8" s="1" a="1"/>
  <c r="G41" i="8" s="1"/>
  <c r="C50" i="8"/>
  <c r="C51" i="8" s="1"/>
  <c r="C52" i="8" s="1"/>
  <c r="C53" i="8" s="1"/>
  <c r="C54" i="8" s="1"/>
  <c r="C55" i="8" s="1"/>
  <c r="C56" i="8" s="1"/>
  <c r="C49" i="8"/>
  <c r="C48" i="8"/>
  <c r="C47" i="8"/>
  <c r="H41" i="8" a="1"/>
  <c r="H41" i="8" s="1"/>
  <c r="C41" i="8" a="1"/>
  <c r="C41" i="8" s="1"/>
  <c r="H40" i="8" a="1"/>
  <c r="H40" i="8" s="1"/>
  <c r="H39" i="8" a="1"/>
  <c r="H39" i="8" s="1"/>
  <c r="C39" i="8" a="1"/>
  <c r="C39" i="8" s="1"/>
  <c r="H36" i="8" a="1"/>
  <c r="H36" i="8" s="1"/>
  <c r="H35" i="8" a="1"/>
  <c r="H35" i="8" s="1"/>
  <c r="C35" i="8" a="1"/>
  <c r="C35" i="8" s="1"/>
  <c r="H34" i="8" a="1"/>
  <c r="H34" i="8" s="1"/>
  <c r="H31" i="8" a="1"/>
  <c r="H31" i="8" s="1"/>
  <c r="C31" i="8" a="1"/>
  <c r="C31" i="8" s="1"/>
  <c r="H30" i="8" a="1"/>
  <c r="H30" i="8" s="1"/>
  <c r="G30" i="8" a="1"/>
  <c r="G30" i="8" s="1"/>
  <c r="D30" i="8" a="1"/>
  <c r="D30" i="8" s="1"/>
  <c r="H29" i="8" a="1"/>
  <c r="H29" i="8" s="1"/>
  <c r="G29" i="8" a="1"/>
  <c r="G29" i="8" s="1"/>
  <c r="D29" i="8" a="1"/>
  <c r="D29" i="8" s="1"/>
  <c r="C29" i="8" a="1"/>
  <c r="C29" i="8" s="1"/>
  <c r="H28" i="8" a="1"/>
  <c r="H28" i="8" s="1"/>
  <c r="G28" i="8" a="1"/>
  <c r="G28" i="8" s="1"/>
  <c r="D28" i="8" a="1"/>
  <c r="D28" i="8" s="1"/>
  <c r="H27" i="8" a="1"/>
  <c r="H27" i="8" s="1"/>
  <c r="G27" i="8" a="1"/>
  <c r="G27" i="8" s="1"/>
  <c r="C27" i="8" a="1"/>
  <c r="C27" i="8" s="1"/>
  <c r="H26" i="8" a="1"/>
  <c r="H26" i="8" s="1"/>
  <c r="G26" i="8" a="1"/>
  <c r="G26" i="8" s="1"/>
  <c r="D26" i="8" a="1"/>
  <c r="D26" i="8" s="1"/>
  <c r="H25" i="8" a="1"/>
  <c r="H25" i="8" s="1"/>
  <c r="G25" i="8" a="1"/>
  <c r="G25" i="8" s="1"/>
  <c r="D25" i="8" a="1"/>
  <c r="D25" i="8" s="1"/>
  <c r="C25" i="8" a="1"/>
  <c r="C25" i="8" s="1"/>
  <c r="H22" i="8" a="1"/>
  <c r="H22" i="8" s="1"/>
  <c r="G22" i="8" a="1"/>
  <c r="G22" i="8" s="1"/>
  <c r="D22" i="8" a="1"/>
  <c r="D22" i="8" s="1"/>
  <c r="H21" i="8" a="1"/>
  <c r="H21" i="8" s="1"/>
  <c r="G21" i="8" a="1"/>
  <c r="G21" i="8" s="1"/>
  <c r="D21" i="8" a="1"/>
  <c r="D21" i="8" s="1"/>
  <c r="C21" i="8" a="1"/>
  <c r="C21" i="8" s="1"/>
  <c r="H20" i="8" a="1"/>
  <c r="H20" i="8" s="1"/>
  <c r="G20" i="8" a="1"/>
  <c r="G20" i="8" s="1"/>
  <c r="D20" i="8" a="1"/>
  <c r="D20" i="8" s="1"/>
  <c r="H19" i="8" a="1"/>
  <c r="H19" i="8" s="1"/>
  <c r="G19" i="8" a="1"/>
  <c r="G19" i="8" s="1"/>
  <c r="D19" i="8" a="1"/>
  <c r="D19" i="8" s="1"/>
  <c r="C19" i="8" a="1"/>
  <c r="C19" i="8" s="1"/>
  <c r="H18" i="8" a="1"/>
  <c r="H18" i="8" s="1"/>
  <c r="G18" i="8" a="1"/>
  <c r="G18" i="8" s="1"/>
  <c r="D18" i="8" a="1"/>
  <c r="D18" i="8" s="1"/>
  <c r="H17" i="8" a="1"/>
  <c r="H17" i="8" s="1"/>
  <c r="G17" i="8" a="1"/>
  <c r="G17" i="8" s="1"/>
  <c r="C17" i="8" a="1"/>
  <c r="C17" i="8" s="1"/>
  <c r="H16" i="8" a="1"/>
  <c r="H16" i="8" s="1"/>
  <c r="G16" i="8" a="1"/>
  <c r="G16" i="8" s="1"/>
  <c r="D16" i="8" a="1"/>
  <c r="D16" i="8" s="1"/>
  <c r="H15" i="8" a="1"/>
  <c r="H15" i="8" s="1"/>
  <c r="G15" i="8" a="1"/>
  <c r="G15" i="8" s="1"/>
  <c r="D15" i="8" a="1"/>
  <c r="D15" i="8" s="1"/>
  <c r="C15" i="8" a="1"/>
  <c r="C15" i="8" s="1"/>
  <c r="H14" i="8" a="1"/>
  <c r="H14" i="8" s="1"/>
  <c r="G14" i="8" a="1"/>
  <c r="G14" i="8" s="1"/>
  <c r="D14" i="8" a="1"/>
  <c r="D14" i="8" s="1"/>
  <c r="A8" i="8"/>
  <c r="B7" i="8"/>
  <c r="B6" i="8"/>
  <c r="B5" i="8"/>
  <c r="B27" i="7"/>
  <c r="A44" i="9" l="1"/>
  <c r="A44" i="8"/>
  <c r="E56" i="9"/>
  <c r="H14" i="9" a="1"/>
  <c r="H14" i="9" s="1"/>
  <c r="H15" i="9" a="1"/>
  <c r="H15" i="9" s="1"/>
  <c r="H16" i="9" a="1"/>
  <c r="H16" i="9" s="1"/>
  <c r="H17" i="9" a="1"/>
  <c r="H17" i="9" s="1"/>
  <c r="H18" i="9" a="1"/>
  <c r="H18" i="9" s="1"/>
  <c r="H19" i="9" a="1"/>
  <c r="H19" i="9" s="1"/>
  <c r="H20" i="9" a="1"/>
  <c r="H20" i="9" s="1"/>
  <c r="H21" i="9" a="1"/>
  <c r="H21" i="9" s="1"/>
  <c r="H22" i="9" a="1"/>
  <c r="H22" i="9" s="1"/>
  <c r="H25" i="9" a="1"/>
  <c r="H25" i="9" s="1"/>
  <c r="H26" i="9" a="1"/>
  <c r="H26" i="9" s="1"/>
  <c r="H27" i="9" a="1"/>
  <c r="H27" i="9" s="1"/>
  <c r="H28" i="9" a="1"/>
  <c r="H28" i="9" s="1"/>
  <c r="H29" i="9" a="1"/>
  <c r="H29" i="9" s="1"/>
  <c r="H30" i="9" a="1"/>
  <c r="H30" i="9" s="1"/>
  <c r="H31" i="9" a="1"/>
  <c r="H31" i="9" s="1"/>
  <c r="H34" i="9" a="1"/>
  <c r="H34" i="9" s="1"/>
  <c r="H35" i="9" a="1"/>
  <c r="H35" i="9" s="1"/>
  <c r="H36" i="9" a="1"/>
  <c r="H36" i="9" s="1"/>
  <c r="H39" i="9" a="1"/>
  <c r="H39" i="9" s="1"/>
  <c r="H40" i="9" a="1"/>
  <c r="H40" i="9" s="1"/>
  <c r="D41" i="8" a="1"/>
  <c r="D41" i="8" s="1"/>
  <c r="E58" i="8"/>
  <c r="D31" i="8" a="1"/>
  <c r="D31" i="8" s="1"/>
  <c r="G31" i="8" a="1"/>
  <c r="G31" i="8" s="1"/>
  <c r="D34" i="8" a="1"/>
  <c r="D34" i="8" s="1"/>
  <c r="G34" i="8" a="1"/>
  <c r="G34" i="8" s="1"/>
  <c r="D35" i="8" a="1"/>
  <c r="D35" i="8" s="1"/>
  <c r="G35" i="8" a="1"/>
  <c r="G35" i="8" s="1"/>
  <c r="D36" i="8" a="1"/>
  <c r="D36" i="8" s="1"/>
  <c r="G36" i="8" a="1"/>
  <c r="G36" i="8" s="1"/>
  <c r="D39" i="8" a="1"/>
  <c r="D39" i="8" s="1"/>
  <c r="G39" i="8" a="1"/>
  <c r="G39" i="8" s="1"/>
  <c r="D40" i="8" a="1"/>
  <c r="D40" i="8" s="1"/>
  <c r="G40" i="8" a="1"/>
  <c r="G40" i="8" s="1"/>
  <c r="E41" i="9" l="1" a="1"/>
  <c r="E41" i="9" s="1"/>
  <c r="E40" i="9" a="1"/>
  <c r="E40" i="9" s="1"/>
  <c r="E39" i="9" a="1"/>
  <c r="E39" i="9" s="1"/>
  <c r="E36" i="9" a="1"/>
  <c r="E36" i="9" s="1"/>
  <c r="E35" i="9" a="1"/>
  <c r="E35" i="9" s="1"/>
  <c r="E34" i="9" a="1"/>
  <c r="E34" i="9" s="1"/>
  <c r="E31" i="9" a="1"/>
  <c r="E31" i="9" s="1"/>
  <c r="E30" i="9" a="1"/>
  <c r="E30" i="9" s="1"/>
  <c r="E29" i="9" a="1"/>
  <c r="E29" i="9" s="1"/>
  <c r="E28" i="9" a="1"/>
  <c r="E28" i="9" s="1"/>
  <c r="E27" i="9" a="1"/>
  <c r="E27" i="9" s="1"/>
  <c r="E26" i="9" a="1"/>
  <c r="E26" i="9" s="1"/>
  <c r="E25" i="9" a="1"/>
  <c r="E25" i="9" s="1"/>
  <c r="E22" i="9" a="1"/>
  <c r="E22" i="9" s="1"/>
  <c r="E21" i="9" a="1"/>
  <c r="E21" i="9" s="1"/>
  <c r="E20" i="9" a="1"/>
  <c r="E20" i="9" s="1"/>
  <c r="E19" i="9" a="1"/>
  <c r="E19" i="9" s="1"/>
  <c r="E18" i="9" a="1"/>
  <c r="E18" i="9" s="1"/>
  <c r="E17" i="9" a="1"/>
  <c r="E17" i="9" s="1"/>
  <c r="E16" i="9" a="1"/>
  <c r="E16" i="9" s="1"/>
  <c r="E15" i="9" a="1"/>
  <c r="E15" i="9" s="1"/>
  <c r="E14" i="9" a="1"/>
  <c r="E14" i="9" s="1"/>
  <c r="I41" i="9" a="1"/>
  <c r="I41" i="9" s="1"/>
  <c r="I40" i="9" a="1"/>
  <c r="I40" i="9" s="1"/>
  <c r="I39" i="9" a="1"/>
  <c r="I39" i="9" s="1"/>
  <c r="I36" i="9" a="1"/>
  <c r="I36" i="9" s="1"/>
  <c r="I35" i="9" a="1"/>
  <c r="I35" i="9" s="1"/>
  <c r="I34" i="9" a="1"/>
  <c r="I34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5" i="9" a="1"/>
  <c r="I25" i="9" s="1"/>
  <c r="I22" i="9" a="1"/>
  <c r="I22" i="9" s="1"/>
  <c r="I21" i="9" a="1"/>
  <c r="I21" i="9" s="1"/>
  <c r="I20" i="9" a="1"/>
  <c r="I20" i="9" s="1"/>
  <c r="I26" i="9" a="1"/>
  <c r="I26" i="9" s="1"/>
  <c r="I15" i="9" a="1"/>
  <c r="I15" i="9" s="1"/>
  <c r="I14" i="9" a="1"/>
  <c r="I14" i="9" s="1"/>
  <c r="I19" i="9" a="1"/>
  <c r="I19" i="9" s="1"/>
  <c r="I18" i="9" a="1"/>
  <c r="I18" i="9" s="1"/>
  <c r="I17" i="9" a="1"/>
  <c r="I17" i="9" s="1"/>
  <c r="I16" i="9" a="1"/>
  <c r="I16" i="9" s="1"/>
  <c r="I29" i="8" a="1"/>
  <c r="I29" i="8" s="1"/>
  <c r="I28" i="8" a="1"/>
  <c r="I28" i="8" s="1"/>
  <c r="I25" i="8" a="1"/>
  <c r="I25" i="8" s="1"/>
  <c r="I20" i="8" a="1"/>
  <c r="I20" i="8" s="1"/>
  <c r="I18" i="8" a="1"/>
  <c r="I18" i="8" s="1"/>
  <c r="I15" i="8" a="1"/>
  <c r="I15" i="8" s="1"/>
  <c r="I14" i="8" a="1"/>
  <c r="I14" i="8" s="1"/>
  <c r="E16" i="8" a="1"/>
  <c r="E16" i="8" s="1"/>
  <c r="E15" i="8" a="1"/>
  <c r="E15" i="8" s="1"/>
  <c r="I41" i="8" a="1"/>
  <c r="I41" i="8" s="1"/>
  <c r="I40" i="8" a="1"/>
  <c r="I40" i="8" s="1"/>
  <c r="I39" i="8" a="1"/>
  <c r="I39" i="8" s="1"/>
  <c r="I36" i="8" a="1"/>
  <c r="I36" i="8" s="1"/>
  <c r="I35" i="8" a="1"/>
  <c r="I35" i="8" s="1"/>
  <c r="I34" i="8" a="1"/>
  <c r="I34" i="8" s="1"/>
  <c r="I31" i="8" a="1"/>
  <c r="I31" i="8" s="1"/>
  <c r="I30" i="8" a="1"/>
  <c r="I30" i="8" s="1"/>
  <c r="I27" i="8" a="1"/>
  <c r="I27" i="8" s="1"/>
  <c r="I26" i="8" a="1"/>
  <c r="I26" i="8" s="1"/>
  <c r="I22" i="8" a="1"/>
  <c r="I22" i="8" s="1"/>
  <c r="I21" i="8" a="1"/>
  <c r="I21" i="8" s="1"/>
  <c r="I19" i="8" a="1"/>
  <c r="I19" i="8" s="1"/>
  <c r="I17" i="8" a="1"/>
  <c r="I17" i="8" s="1"/>
  <c r="I16" i="8" a="1"/>
  <c r="I16" i="8" s="1"/>
  <c r="E41" i="8" a="1"/>
  <c r="E41" i="8" s="1"/>
  <c r="E40" i="8" a="1"/>
  <c r="E40" i="8" s="1"/>
  <c r="E39" i="8" a="1"/>
  <c r="E39" i="8" s="1"/>
  <c r="E36" i="8" a="1"/>
  <c r="E36" i="8" s="1"/>
  <c r="E35" i="8" a="1"/>
  <c r="E35" i="8" s="1"/>
  <c r="E34" i="8" a="1"/>
  <c r="E34" i="8" s="1"/>
  <c r="E31" i="8" a="1"/>
  <c r="E31" i="8" s="1"/>
  <c r="E30" i="8" a="1"/>
  <c r="E30" i="8" s="1"/>
  <c r="E29" i="8" a="1"/>
  <c r="E29" i="8" s="1"/>
  <c r="E28" i="8" a="1"/>
  <c r="E28" i="8" s="1"/>
  <c r="E27" i="8" a="1"/>
  <c r="E27" i="8" s="1"/>
  <c r="E26" i="8" a="1"/>
  <c r="E26" i="8" s="1"/>
  <c r="E25" i="8" a="1"/>
  <c r="E25" i="8" s="1"/>
  <c r="E22" i="8" a="1"/>
  <c r="E22" i="8" s="1"/>
  <c r="E21" i="8" a="1"/>
  <c r="E21" i="8" s="1"/>
  <c r="E20" i="8" a="1"/>
  <c r="E20" i="8" s="1"/>
  <c r="E19" i="8" a="1"/>
  <c r="E19" i="8" s="1"/>
  <c r="E18" i="8" a="1"/>
  <c r="E18" i="8" s="1"/>
  <c r="E17" i="8" a="1"/>
  <c r="E17" i="8" s="1"/>
  <c r="E14" i="8" a="1"/>
  <c r="E14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E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1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1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1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1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1" authorId="0" shapeId="0" xr:uid="{00000000-0006-0000-0100-00000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1" authorId="0" shapeId="0" xr:uid="{00000000-0006-0000-0100-00000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1" authorId="0" shapeId="0" xr:uid="{00000000-0006-0000-0100-00000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1" authorId="0" shapeId="0" xr:uid="{00000000-0006-0000-0100-00000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1" authorId="0" shapeId="0" xr:uid="{00000000-0006-0000-0100-00000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1" authorId="0" shapeId="0" xr:uid="{00000000-0006-0000-0100-00000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1" authorId="0" shapeId="0" xr:uid="{00000000-0006-0000-0100-00000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1" authorId="0" shapeId="0" xr:uid="{00000000-0006-0000-0100-00000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1" authorId="0" shapeId="0" xr:uid="{00000000-0006-0000-0100-00001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1" authorId="0" shapeId="0" xr:uid="{00000000-0006-0000-0100-00001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1" authorId="0" shapeId="0" xr:uid="{00000000-0006-0000-0100-00001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1" authorId="0" shapeId="0" xr:uid="{00000000-0006-0000-0100-00001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1" authorId="0" shapeId="0" xr:uid="{00000000-0006-0000-0100-00001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1" authorId="0" shapeId="0" xr:uid="{00000000-0006-0000-0100-00001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1" authorId="0" shapeId="0" xr:uid="{00000000-0006-0000-0100-00001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1" authorId="0" shapeId="0" xr:uid="{00000000-0006-0000-0100-00001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1" authorId="0" shapeId="0" xr:uid="{00000000-0006-0000-0100-00001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1" authorId="0" shapeId="0" xr:uid="{00000000-0006-0000-0100-00001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1" authorId="0" shapeId="0" xr:uid="{00000000-0006-0000-0100-00001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2" authorId="0" shapeId="0" xr:uid="{00000000-0006-0000-0100-00001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2" authorId="0" shapeId="0" xr:uid="{00000000-0006-0000-0100-00001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2" authorId="0" shapeId="0" xr:uid="{00000000-0006-0000-0100-00001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2" authorId="0" shapeId="0" xr:uid="{00000000-0006-0000-0100-00001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2" authorId="0" shapeId="0" xr:uid="{00000000-0006-0000-0100-00001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2" authorId="0" shapeId="0" xr:uid="{00000000-0006-0000-0100-00002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2" authorId="0" shapeId="0" xr:uid="{00000000-0006-0000-0100-00002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2" authorId="0" shapeId="0" xr:uid="{00000000-0006-0000-0100-00002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2" authorId="0" shapeId="0" xr:uid="{00000000-0006-0000-0100-00002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2" authorId="0" shapeId="0" xr:uid="{00000000-0006-0000-0100-00002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2" authorId="0" shapeId="0" xr:uid="{00000000-0006-0000-0100-00002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2" authorId="0" shapeId="0" xr:uid="{00000000-0006-0000-0100-00002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2" authorId="0" shapeId="0" xr:uid="{00000000-0006-0000-0100-00002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2" authorId="0" shapeId="0" xr:uid="{00000000-0006-0000-0100-00002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2" authorId="0" shapeId="0" xr:uid="{00000000-0006-0000-0100-00002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2" authorId="0" shapeId="0" xr:uid="{00000000-0006-0000-0100-00002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2" authorId="0" shapeId="0" xr:uid="{00000000-0006-0000-0100-00002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2" authorId="0" shapeId="0" xr:uid="{00000000-0006-0000-0100-00002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2" authorId="0" shapeId="0" xr:uid="{00000000-0006-0000-0100-00002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2" authorId="0" shapeId="0" xr:uid="{00000000-0006-0000-0100-00002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2" authorId="0" shapeId="0" xr:uid="{00000000-0006-0000-0100-00002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2" authorId="0" shapeId="0" xr:uid="{00000000-0006-0000-0100-00003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2" authorId="0" shapeId="0" xr:uid="{00000000-0006-0000-0100-00003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2" authorId="0" shapeId="0" xr:uid="{00000000-0006-0000-0100-00003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2" authorId="0" shapeId="0" xr:uid="{00000000-0006-0000-0100-00003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2" authorId="0" shapeId="0" xr:uid="{00000000-0006-0000-0100-00003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2" authorId="0" shapeId="0" xr:uid="{00000000-0006-0000-0100-00003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12" authorId="0" shapeId="0" xr:uid="{00000000-0006-0000-0100-00003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2" authorId="0" shapeId="0" xr:uid="{00000000-0006-0000-0100-00003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3" authorId="0" shapeId="0" xr:uid="{00000000-0006-0000-0100-00003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3" authorId="0" shapeId="0" xr:uid="{00000000-0006-0000-0100-00003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3" authorId="0" shapeId="0" xr:uid="{00000000-0006-0000-0100-00003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3" authorId="0" shapeId="0" xr:uid="{00000000-0006-0000-0100-00003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3" authorId="0" shapeId="0" xr:uid="{00000000-0006-0000-0100-00003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3" authorId="0" shapeId="0" xr:uid="{00000000-0006-0000-0100-00003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3" authorId="0" shapeId="0" xr:uid="{00000000-0006-0000-0100-00003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3" authorId="0" shapeId="0" xr:uid="{00000000-0006-0000-0100-00003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3" authorId="0" shapeId="0" xr:uid="{00000000-0006-0000-0100-00004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3" authorId="0" shapeId="0" xr:uid="{00000000-0006-0000-0100-00004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3" authorId="0" shapeId="0" xr:uid="{00000000-0006-0000-0100-00004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3" authorId="0" shapeId="0" xr:uid="{00000000-0006-0000-0100-00004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3" authorId="0" shapeId="0" xr:uid="{00000000-0006-0000-0100-00004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3" authorId="0" shapeId="0" xr:uid="{00000000-0006-0000-0100-00004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3" authorId="0" shapeId="0" xr:uid="{00000000-0006-0000-0100-00004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3" authorId="0" shapeId="0" xr:uid="{00000000-0006-0000-0100-00004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3" authorId="0" shapeId="0" xr:uid="{00000000-0006-0000-0100-00004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3" authorId="0" shapeId="0" xr:uid="{00000000-0006-0000-0100-00004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3" authorId="0" shapeId="0" xr:uid="{00000000-0006-0000-0100-00004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3" authorId="0" shapeId="0" xr:uid="{00000000-0006-0000-0100-00004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3" authorId="0" shapeId="0" xr:uid="{00000000-0006-0000-0100-00004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3" authorId="0" shapeId="0" xr:uid="{00000000-0006-0000-0100-00004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4" authorId="0" shapeId="0" xr:uid="{00000000-0006-0000-0100-00004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4" authorId="0" shapeId="0" xr:uid="{00000000-0006-0000-0100-00004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4" authorId="0" shapeId="0" xr:uid="{00000000-0006-0000-0100-00005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4" authorId="0" shapeId="0" xr:uid="{00000000-0006-0000-0100-00005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4" authorId="0" shapeId="0" xr:uid="{00000000-0006-0000-0100-00005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4" authorId="0" shapeId="0" xr:uid="{00000000-0006-0000-0100-00005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4" authorId="0" shapeId="0" xr:uid="{00000000-0006-0000-0100-00005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4" authorId="0" shapeId="0" xr:uid="{00000000-0006-0000-0100-00005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4" authorId="0" shapeId="0" xr:uid="{00000000-0006-0000-0100-00005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4" authorId="0" shapeId="0" xr:uid="{00000000-0006-0000-0100-00005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4" authorId="0" shapeId="0" xr:uid="{00000000-0006-0000-0100-00005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4" authorId="0" shapeId="0" xr:uid="{00000000-0006-0000-0100-00005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4" authorId="0" shapeId="0" xr:uid="{00000000-0006-0000-0100-00005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4" authorId="0" shapeId="0" xr:uid="{00000000-0006-0000-0100-00005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4" authorId="0" shapeId="0" xr:uid="{00000000-0006-0000-0100-00005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4" authorId="0" shapeId="0" xr:uid="{00000000-0006-0000-0100-00005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4" authorId="0" shapeId="0" xr:uid="{00000000-0006-0000-0100-00005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4" authorId="0" shapeId="0" xr:uid="{00000000-0006-0000-0100-00005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4" authorId="0" shapeId="0" xr:uid="{00000000-0006-0000-0100-00006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4" authorId="0" shapeId="0" xr:uid="{00000000-0006-0000-0100-00006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4" authorId="0" shapeId="0" xr:uid="{00000000-0006-0000-0100-00006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4" authorId="0" shapeId="0" xr:uid="{00000000-0006-0000-0100-00006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4" authorId="0" shapeId="0" xr:uid="{00000000-0006-0000-0100-00006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4" authorId="0" shapeId="0" xr:uid="{00000000-0006-0000-0100-00006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4" authorId="0" shapeId="0" xr:uid="{00000000-0006-0000-0100-00006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5" authorId="0" shapeId="0" xr:uid="{00000000-0006-0000-0100-00006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5" authorId="0" shapeId="0" xr:uid="{00000000-0006-0000-0100-00006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5" authorId="0" shapeId="0" xr:uid="{00000000-0006-0000-0100-00006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5" authorId="0" shapeId="0" xr:uid="{00000000-0006-0000-0100-00006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5" authorId="0" shapeId="0" xr:uid="{00000000-0006-0000-0100-00006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5" authorId="0" shapeId="0" xr:uid="{00000000-0006-0000-0100-00006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5" authorId="0" shapeId="0" xr:uid="{00000000-0006-0000-0100-00006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5" authorId="0" shapeId="0" xr:uid="{00000000-0006-0000-0100-00006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5" authorId="0" shapeId="0" xr:uid="{00000000-0006-0000-0100-00006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5" authorId="0" shapeId="0" xr:uid="{00000000-0006-0000-0100-00007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5" authorId="0" shapeId="0" xr:uid="{00000000-0006-0000-0100-00007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5" authorId="0" shapeId="0" xr:uid="{00000000-0006-0000-0100-00007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5" authorId="0" shapeId="0" xr:uid="{00000000-0006-0000-0100-00007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5" authorId="0" shapeId="0" xr:uid="{00000000-0006-0000-0100-00007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5" authorId="0" shapeId="0" xr:uid="{00000000-0006-0000-0100-00007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15" authorId="0" shapeId="0" xr:uid="{00000000-0006-0000-0100-00007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5" authorId="0" shapeId="0" xr:uid="{00000000-0006-0000-0100-00007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5" authorId="0" shapeId="0" xr:uid="{00000000-0006-0000-0100-00007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5" authorId="0" shapeId="0" xr:uid="{00000000-0006-0000-0100-00007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5" authorId="0" shapeId="0" xr:uid="{00000000-0006-0000-0100-00007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5" authorId="0" shapeId="0" xr:uid="{00000000-0006-0000-0100-00007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5" authorId="0" shapeId="0" xr:uid="{00000000-0006-0000-0100-00007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5" authorId="0" shapeId="0" xr:uid="{00000000-0006-0000-0100-00007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5" authorId="0" shapeId="0" xr:uid="{00000000-0006-0000-0100-00007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5" authorId="0" shapeId="0" xr:uid="{00000000-0006-0000-0100-00007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5" authorId="0" shapeId="0" xr:uid="{00000000-0006-0000-0100-00008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N15" authorId="0" shapeId="0" xr:uid="{00000000-0006-0000-0100-00008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15" authorId="0" shapeId="0" xr:uid="{00000000-0006-0000-0100-00008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5" authorId="0" shapeId="0" xr:uid="{00000000-0006-0000-0100-00008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6" authorId="0" shapeId="0" xr:uid="{00000000-0006-0000-0100-00008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6" authorId="0" shapeId="0" xr:uid="{00000000-0006-0000-0100-00008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6" authorId="0" shapeId="0" xr:uid="{00000000-0006-0000-0100-00008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6" authorId="0" shapeId="0" xr:uid="{00000000-0006-0000-0100-00008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6" authorId="0" shapeId="0" xr:uid="{00000000-0006-0000-0100-00008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6" authorId="0" shapeId="0" xr:uid="{00000000-0006-0000-0100-00008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6" authorId="0" shapeId="0" xr:uid="{00000000-0006-0000-0100-00008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6" authorId="0" shapeId="0" xr:uid="{00000000-0006-0000-0100-00008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6" authorId="0" shapeId="0" xr:uid="{00000000-0006-0000-0100-00008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6" authorId="0" shapeId="0" xr:uid="{00000000-0006-0000-0100-00008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6" authorId="0" shapeId="0" xr:uid="{00000000-0006-0000-0100-00008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6" authorId="0" shapeId="0" xr:uid="{00000000-0006-0000-0100-00008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6" authorId="0" shapeId="0" xr:uid="{00000000-0006-0000-0100-00009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6" authorId="0" shapeId="0" xr:uid="{00000000-0006-0000-0100-00009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6" authorId="0" shapeId="0" xr:uid="{00000000-0006-0000-0100-00009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6" authorId="0" shapeId="0" xr:uid="{00000000-0006-0000-0100-00009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6" authorId="0" shapeId="0" xr:uid="{00000000-0006-0000-0100-00009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6" authorId="0" shapeId="0" xr:uid="{00000000-0006-0000-0100-00009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6" authorId="0" shapeId="0" xr:uid="{00000000-0006-0000-0100-00009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6" authorId="0" shapeId="0" xr:uid="{00000000-0006-0000-0100-00009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6" authorId="0" shapeId="0" xr:uid="{00000000-0006-0000-0100-00009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6" authorId="0" shapeId="0" xr:uid="{00000000-0006-0000-0100-00009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6" authorId="0" shapeId="0" xr:uid="{00000000-0006-0000-0100-00009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7" authorId="0" shapeId="0" xr:uid="{00000000-0006-0000-0100-00009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7" authorId="0" shapeId="0" xr:uid="{00000000-0006-0000-0100-00009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7" authorId="0" shapeId="0" xr:uid="{00000000-0006-0000-0100-00009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7" authorId="0" shapeId="0" xr:uid="{00000000-0006-0000-0100-00009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7" authorId="0" shapeId="0" xr:uid="{00000000-0006-0000-0100-00009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7" authorId="0" shapeId="0" xr:uid="{00000000-0006-0000-0100-0000A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7" authorId="0" shapeId="0" xr:uid="{00000000-0006-0000-0100-0000A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7" authorId="0" shapeId="0" xr:uid="{00000000-0006-0000-0100-0000A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7" authorId="0" shapeId="0" xr:uid="{00000000-0006-0000-0100-0000A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7" authorId="0" shapeId="0" xr:uid="{00000000-0006-0000-0100-0000A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7" authorId="0" shapeId="0" xr:uid="{00000000-0006-0000-0100-0000A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7" authorId="0" shapeId="0" xr:uid="{00000000-0006-0000-0100-0000A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7" authorId="0" shapeId="0" xr:uid="{00000000-0006-0000-0100-0000A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7" authorId="0" shapeId="0" xr:uid="{00000000-0006-0000-0100-0000A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7" authorId="0" shapeId="0" xr:uid="{00000000-0006-0000-0100-0000A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7" authorId="0" shapeId="0" xr:uid="{00000000-0006-0000-0100-0000A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7" authorId="0" shapeId="0" xr:uid="{00000000-0006-0000-0100-0000A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7" authorId="0" shapeId="0" xr:uid="{00000000-0006-0000-0100-0000A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7" authorId="0" shapeId="0" xr:uid="{00000000-0006-0000-0100-0000A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7" authorId="0" shapeId="0" xr:uid="{00000000-0006-0000-0100-0000A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7" authorId="0" shapeId="0" xr:uid="{00000000-0006-0000-0100-0000A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8" authorId="0" shapeId="0" xr:uid="{00000000-0006-0000-0100-0000B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8" authorId="0" shapeId="0" xr:uid="{00000000-0006-0000-0100-0000B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8" authorId="0" shapeId="0" xr:uid="{00000000-0006-0000-0100-0000B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8" authorId="0" shapeId="0" xr:uid="{00000000-0006-0000-0100-0000B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8" authorId="0" shapeId="0" xr:uid="{00000000-0006-0000-0100-0000B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8" authorId="0" shapeId="0" xr:uid="{00000000-0006-0000-0100-0000B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8" authorId="0" shapeId="0" xr:uid="{00000000-0006-0000-0100-0000B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8" authorId="0" shapeId="0" xr:uid="{00000000-0006-0000-0100-0000B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8" authorId="0" shapeId="0" xr:uid="{00000000-0006-0000-0100-0000B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8" authorId="0" shapeId="0" xr:uid="{00000000-0006-0000-0100-0000B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8" authorId="0" shapeId="0" xr:uid="{00000000-0006-0000-0100-0000B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8" authorId="0" shapeId="0" xr:uid="{00000000-0006-0000-0100-0000B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8" authorId="0" shapeId="0" xr:uid="{00000000-0006-0000-0100-0000B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8" authorId="0" shapeId="0" xr:uid="{00000000-0006-0000-0100-0000B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8" authorId="0" shapeId="0" xr:uid="{00000000-0006-0000-0100-0000B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8" authorId="0" shapeId="0" xr:uid="{00000000-0006-0000-0100-0000B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8" authorId="0" shapeId="0" xr:uid="{00000000-0006-0000-0100-0000C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8" authorId="0" shapeId="0" xr:uid="{00000000-0006-0000-0100-0000C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8" authorId="0" shapeId="0" xr:uid="{00000000-0006-0000-0100-0000C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8" authorId="0" shapeId="0" xr:uid="{00000000-0006-0000-0100-0000C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8" authorId="0" shapeId="0" xr:uid="{00000000-0006-0000-0100-0000C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8" authorId="0" shapeId="0" xr:uid="{00000000-0006-0000-0100-0000C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8" authorId="0" shapeId="0" xr:uid="{00000000-0006-0000-0100-0000C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9" authorId="0" shapeId="0" xr:uid="{00000000-0006-0000-0100-0000C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9" authorId="0" shapeId="0" xr:uid="{00000000-0006-0000-0100-0000C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9" authorId="0" shapeId="0" xr:uid="{00000000-0006-0000-0100-0000C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9" authorId="0" shapeId="0" xr:uid="{00000000-0006-0000-0100-0000C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9" authorId="0" shapeId="0" xr:uid="{00000000-0006-0000-0100-0000C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9" authorId="0" shapeId="0" xr:uid="{00000000-0006-0000-0100-0000C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9" authorId="0" shapeId="0" xr:uid="{00000000-0006-0000-0100-0000C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9" authorId="0" shapeId="0" xr:uid="{00000000-0006-0000-0100-0000C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9" authorId="0" shapeId="0" xr:uid="{00000000-0006-0000-0100-0000C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9" authorId="0" shapeId="0" xr:uid="{00000000-0006-0000-0100-0000D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9" authorId="0" shapeId="0" xr:uid="{00000000-0006-0000-0100-0000D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9" authorId="0" shapeId="0" xr:uid="{00000000-0006-0000-0100-0000D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9" authorId="0" shapeId="0" xr:uid="{00000000-0006-0000-0100-0000D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9" authorId="0" shapeId="0" xr:uid="{00000000-0006-0000-0100-0000D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9" authorId="0" shapeId="0" xr:uid="{00000000-0006-0000-0100-0000D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9" authorId="0" shapeId="0" xr:uid="{00000000-0006-0000-0100-0000D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9" authorId="0" shapeId="0" xr:uid="{00000000-0006-0000-0100-0000D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9" authorId="0" shapeId="0" xr:uid="{00000000-0006-0000-0100-0000D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9" authorId="0" shapeId="0" xr:uid="{00000000-0006-0000-0100-0000D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9" authorId="0" shapeId="0" xr:uid="{00000000-0006-0000-0100-0000D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9" authorId="0" shapeId="0" xr:uid="{00000000-0006-0000-0100-0000D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9" authorId="0" shapeId="0" xr:uid="{00000000-0006-0000-0100-0000D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9" authorId="0" shapeId="0" xr:uid="{00000000-0006-0000-0100-0000D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9" authorId="0" shapeId="0" xr:uid="{00000000-0006-0000-0100-0000D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9" authorId="0" shapeId="0" xr:uid="{00000000-0006-0000-0100-0000D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9" authorId="0" shapeId="0" xr:uid="{00000000-0006-0000-0100-0000E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Y20" authorId="0" shapeId="0" xr:uid="{00000000-0006-0000-0100-0000E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R20" authorId="0" shapeId="0" xr:uid="{00000000-0006-0000-0100-0000E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20" authorId="0" shapeId="0" xr:uid="{00000000-0006-0000-0100-0000E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0" authorId="0" shapeId="0" xr:uid="{00000000-0006-0000-0100-0000E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0" authorId="0" shapeId="0" xr:uid="{00000000-0006-0000-0100-0000E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0" authorId="0" shapeId="0" xr:uid="{00000000-0006-0000-0100-0000E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0" authorId="0" shapeId="0" xr:uid="{00000000-0006-0000-0100-0000E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0" authorId="0" shapeId="0" xr:uid="{00000000-0006-0000-0100-0000E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0" authorId="0" shapeId="0" xr:uid="{00000000-0006-0000-0100-0000E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0" authorId="0" shapeId="0" xr:uid="{00000000-0006-0000-0100-0000E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0" authorId="0" shapeId="0" xr:uid="{00000000-0006-0000-0100-0000E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0" authorId="0" shapeId="0" xr:uid="{00000000-0006-0000-0100-0000E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0" authorId="0" shapeId="0" xr:uid="{00000000-0006-0000-0100-0000E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0" authorId="0" shapeId="0" xr:uid="{00000000-0006-0000-0100-0000E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0" authorId="0" shapeId="0" xr:uid="{00000000-0006-0000-0100-0000E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0" authorId="0" shapeId="0" xr:uid="{00000000-0006-0000-0100-0000F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0" authorId="0" shapeId="0" xr:uid="{00000000-0006-0000-0100-0000F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0" authorId="0" shapeId="0" xr:uid="{00000000-0006-0000-0100-0000F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0" authorId="0" shapeId="0" xr:uid="{00000000-0006-0000-0100-0000F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0" authorId="0" shapeId="0" xr:uid="{00000000-0006-0000-0100-0000F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0" authorId="0" shapeId="0" xr:uid="{00000000-0006-0000-0100-0000F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0" authorId="0" shapeId="0" xr:uid="{00000000-0006-0000-0100-0000F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0" authorId="0" shapeId="0" xr:uid="{00000000-0006-0000-0100-0000F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0" authorId="0" shapeId="0" xr:uid="{00000000-0006-0000-0100-0000F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0" authorId="0" shapeId="0" xr:uid="{00000000-0006-0000-0100-0000F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0" authorId="0" shapeId="0" xr:uid="{00000000-0006-0000-0100-0000F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0" authorId="0" shapeId="0" xr:uid="{00000000-0006-0000-0100-0000F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0" authorId="0" shapeId="0" xr:uid="{00000000-0006-0000-0100-0000F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0" authorId="0" shapeId="0" xr:uid="{00000000-0006-0000-0100-0000F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0" authorId="0" shapeId="0" xr:uid="{00000000-0006-0000-0100-0000F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0" authorId="0" shapeId="0" xr:uid="{00000000-0006-0000-0100-0000F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N20" authorId="0" shapeId="0" xr:uid="{00000000-0006-0000-0100-00000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20" authorId="0" shapeId="0" xr:uid="{00000000-0006-0000-0100-00000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0" authorId="0" shapeId="0" xr:uid="{00000000-0006-0000-0100-00000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1" authorId="0" shapeId="0" xr:uid="{00000000-0006-0000-0100-00000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1" authorId="0" shapeId="0" xr:uid="{00000000-0006-0000-0100-00000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1" authorId="0" shapeId="0" xr:uid="{00000000-0006-0000-0100-00000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1" authorId="0" shapeId="0" xr:uid="{00000000-0006-0000-0100-00000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1" authorId="0" shapeId="0" xr:uid="{00000000-0006-0000-0100-00000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1" authorId="0" shapeId="0" xr:uid="{00000000-0006-0000-0100-00000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1" authorId="0" shapeId="0" xr:uid="{00000000-0006-0000-0100-00000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1" authorId="0" shapeId="0" xr:uid="{00000000-0006-0000-0100-00000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1" authorId="0" shapeId="0" xr:uid="{00000000-0006-0000-0100-00000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1" authorId="0" shapeId="0" xr:uid="{00000000-0006-0000-0100-00000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1" authorId="0" shapeId="0" xr:uid="{00000000-0006-0000-0100-00000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1" authorId="0" shapeId="0" xr:uid="{00000000-0006-0000-0100-00000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1" authorId="0" shapeId="0" xr:uid="{00000000-0006-0000-0100-00000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1" authorId="0" shapeId="0" xr:uid="{00000000-0006-0000-0100-00001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1" authorId="0" shapeId="0" xr:uid="{00000000-0006-0000-0100-00001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1" authorId="0" shapeId="0" xr:uid="{00000000-0006-0000-0100-00001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1" authorId="0" shapeId="0" xr:uid="{00000000-0006-0000-0100-00001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1" authorId="0" shapeId="0" xr:uid="{00000000-0006-0000-0100-00001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1" authorId="0" shapeId="0" xr:uid="{00000000-0006-0000-0100-00001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1" authorId="0" shapeId="0" xr:uid="{00000000-0006-0000-0100-00001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1" authorId="0" shapeId="0" xr:uid="{00000000-0006-0000-0100-00001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1" authorId="0" shapeId="0" xr:uid="{00000000-0006-0000-0100-00001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1" authorId="0" shapeId="0" xr:uid="{00000000-0006-0000-0100-00001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1" authorId="0" shapeId="0" xr:uid="{00000000-0006-0000-0100-00001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1" authorId="0" shapeId="0" xr:uid="{00000000-0006-0000-0100-00001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1" authorId="0" shapeId="0" xr:uid="{00000000-0006-0000-0100-00001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1" authorId="0" shapeId="0" xr:uid="{00000000-0006-0000-0100-00001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1" authorId="0" shapeId="0" xr:uid="{00000000-0006-0000-0100-00001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Y22" authorId="0" shapeId="0" xr:uid="{00000000-0006-0000-0100-00001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R22" authorId="0" shapeId="0" xr:uid="{00000000-0006-0000-0100-00002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22" authorId="0" shapeId="0" xr:uid="{00000000-0006-0000-0100-00002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2" authorId="0" shapeId="0" xr:uid="{00000000-0006-0000-0100-00002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2" authorId="0" shapeId="0" xr:uid="{00000000-0006-0000-0100-00002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2" authorId="0" shapeId="0" xr:uid="{00000000-0006-0000-0100-00002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2" authorId="0" shapeId="0" xr:uid="{00000000-0006-0000-0100-00002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2" authorId="0" shapeId="0" xr:uid="{00000000-0006-0000-0100-00002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2" authorId="0" shapeId="0" xr:uid="{00000000-0006-0000-0100-00002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2" authorId="0" shapeId="0" xr:uid="{00000000-0006-0000-0100-00002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2" authorId="0" shapeId="0" xr:uid="{00000000-0006-0000-0100-00002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2" authorId="0" shapeId="0" xr:uid="{00000000-0006-0000-0100-00002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2" authorId="0" shapeId="0" xr:uid="{00000000-0006-0000-0100-00002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2" authorId="0" shapeId="0" xr:uid="{00000000-0006-0000-0100-00002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2" authorId="0" shapeId="0" xr:uid="{00000000-0006-0000-0100-00002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2" authorId="0" shapeId="0" xr:uid="{00000000-0006-0000-0100-00002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2" authorId="0" shapeId="0" xr:uid="{00000000-0006-0000-0100-00002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2" authorId="0" shapeId="0" xr:uid="{00000000-0006-0000-0100-00003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2" authorId="0" shapeId="0" xr:uid="{00000000-0006-0000-0100-00003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2" authorId="0" shapeId="0" xr:uid="{00000000-0006-0000-0100-00003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2" authorId="0" shapeId="0" xr:uid="{00000000-0006-0000-0100-00003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2" authorId="0" shapeId="0" xr:uid="{00000000-0006-0000-0100-00003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2" authorId="0" shapeId="0" xr:uid="{00000000-0006-0000-0100-00003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2" authorId="0" shapeId="0" xr:uid="{00000000-0006-0000-0100-00003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2" authorId="0" shapeId="0" xr:uid="{00000000-0006-0000-0100-00003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2" authorId="0" shapeId="0" xr:uid="{00000000-0006-0000-0100-00003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2" authorId="0" shapeId="0" xr:uid="{00000000-0006-0000-0100-00003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2" authorId="0" shapeId="0" xr:uid="{00000000-0006-0000-0100-00003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2" authorId="0" shapeId="0" xr:uid="{00000000-0006-0000-0100-00003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2" authorId="0" shapeId="0" xr:uid="{00000000-0006-0000-0100-00003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2" authorId="0" shapeId="0" xr:uid="{00000000-0006-0000-0100-00003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2" authorId="0" shapeId="0" xr:uid="{00000000-0006-0000-0100-00003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3" authorId="0" shapeId="0" xr:uid="{00000000-0006-0000-0100-00003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3" authorId="0" shapeId="0" xr:uid="{00000000-0006-0000-0100-00004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3" authorId="0" shapeId="0" xr:uid="{00000000-0006-0000-0100-00004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3" authorId="0" shapeId="0" xr:uid="{00000000-0006-0000-0100-00004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3" authorId="0" shapeId="0" xr:uid="{00000000-0006-0000-0100-00004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3" authorId="0" shapeId="0" xr:uid="{00000000-0006-0000-0100-00004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3" authorId="0" shapeId="0" xr:uid="{00000000-0006-0000-0100-00004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3" authorId="0" shapeId="0" xr:uid="{00000000-0006-0000-0100-00004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3" authorId="0" shapeId="0" xr:uid="{00000000-0006-0000-0100-00004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3" authorId="0" shapeId="0" xr:uid="{00000000-0006-0000-0100-00004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3" authorId="0" shapeId="0" xr:uid="{00000000-0006-0000-0100-00004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3" authorId="0" shapeId="0" xr:uid="{00000000-0006-0000-0100-00004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3" authorId="0" shapeId="0" xr:uid="{00000000-0006-0000-0100-00004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3" authorId="0" shapeId="0" xr:uid="{00000000-0006-0000-0100-00004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3" authorId="0" shapeId="0" xr:uid="{00000000-0006-0000-0100-00004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3" authorId="0" shapeId="0" xr:uid="{00000000-0006-0000-0100-00004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3" authorId="0" shapeId="0" xr:uid="{00000000-0006-0000-0100-00004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3" authorId="0" shapeId="0" xr:uid="{00000000-0006-0000-0100-00005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3" authorId="0" shapeId="0" xr:uid="{00000000-0006-0000-0100-00005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3" authorId="0" shapeId="0" xr:uid="{00000000-0006-0000-0100-00005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3" authorId="0" shapeId="0" xr:uid="{00000000-0006-0000-0100-00005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3" authorId="0" shapeId="0" xr:uid="{00000000-0006-0000-0100-00005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3" authorId="0" shapeId="0" xr:uid="{00000000-0006-0000-0100-00005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Y24" authorId="0" shapeId="0" xr:uid="{00000000-0006-0000-0100-00005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R24" authorId="0" shapeId="0" xr:uid="{00000000-0006-0000-0100-00005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4" authorId="0" shapeId="0" xr:uid="{00000000-0006-0000-0100-00005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4" authorId="0" shapeId="0" xr:uid="{00000000-0006-0000-0100-00005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4" authorId="0" shapeId="0" xr:uid="{00000000-0006-0000-0100-00005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4" authorId="0" shapeId="0" xr:uid="{00000000-0006-0000-0100-00005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4" authorId="0" shapeId="0" xr:uid="{00000000-0006-0000-0100-00005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4" authorId="0" shapeId="0" xr:uid="{00000000-0006-0000-0100-00005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4" authorId="0" shapeId="0" xr:uid="{00000000-0006-0000-0100-00005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4" authorId="0" shapeId="0" xr:uid="{00000000-0006-0000-0100-00005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4" authorId="0" shapeId="0" xr:uid="{00000000-0006-0000-0100-00006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4" authorId="0" shapeId="0" xr:uid="{00000000-0006-0000-0100-00006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4" authorId="0" shapeId="0" xr:uid="{00000000-0006-0000-0100-00006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4" authorId="0" shapeId="0" xr:uid="{00000000-0006-0000-0100-00006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4" authorId="0" shapeId="0" xr:uid="{00000000-0006-0000-0100-00006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4" authorId="0" shapeId="0" xr:uid="{00000000-0006-0000-0100-00006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4" authorId="0" shapeId="0" xr:uid="{00000000-0006-0000-0100-00006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4" authorId="0" shapeId="0" xr:uid="{00000000-0006-0000-0100-00006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4" authorId="0" shapeId="0" xr:uid="{00000000-0006-0000-0100-00006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4" authorId="0" shapeId="0" xr:uid="{00000000-0006-0000-0100-00006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4" authorId="0" shapeId="0" xr:uid="{00000000-0006-0000-0100-00006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4" authorId="0" shapeId="0" xr:uid="{00000000-0006-0000-0100-00006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4" authorId="0" shapeId="0" xr:uid="{00000000-0006-0000-0100-00006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4" authorId="0" shapeId="0" xr:uid="{00000000-0006-0000-0100-00006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4" authorId="0" shapeId="0" xr:uid="{00000000-0006-0000-0100-00006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4" authorId="0" shapeId="0" xr:uid="{00000000-0006-0000-0100-00006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4" authorId="0" shapeId="0" xr:uid="{00000000-0006-0000-0100-00007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4" authorId="0" shapeId="0" xr:uid="{00000000-0006-0000-0100-00007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4" authorId="0" shapeId="0" xr:uid="{00000000-0006-0000-0100-00007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5" authorId="0" shapeId="0" xr:uid="{00000000-0006-0000-0100-00007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5" authorId="0" shapeId="0" xr:uid="{00000000-0006-0000-0100-00007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5" authorId="0" shapeId="0" xr:uid="{00000000-0006-0000-0100-00007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5" authorId="0" shapeId="0" xr:uid="{00000000-0006-0000-0100-00007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5" authorId="0" shapeId="0" xr:uid="{00000000-0006-0000-0100-00007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5" authorId="0" shapeId="0" xr:uid="{00000000-0006-0000-0100-00007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5" authorId="0" shapeId="0" xr:uid="{00000000-0006-0000-0100-00007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5" authorId="0" shapeId="0" xr:uid="{00000000-0006-0000-0100-00007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5" authorId="0" shapeId="0" xr:uid="{00000000-0006-0000-0100-00007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5" authorId="0" shapeId="0" xr:uid="{00000000-0006-0000-0100-00007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5" authorId="0" shapeId="0" xr:uid="{00000000-0006-0000-0100-00007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5" authorId="0" shapeId="0" xr:uid="{00000000-0006-0000-0100-00007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5" authorId="0" shapeId="0" xr:uid="{00000000-0006-0000-0100-00007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5" authorId="0" shapeId="0" xr:uid="{00000000-0006-0000-0100-00008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5" authorId="0" shapeId="0" xr:uid="{00000000-0006-0000-0100-00008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5" authorId="0" shapeId="0" xr:uid="{00000000-0006-0000-0100-00008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5" authorId="0" shapeId="0" xr:uid="{00000000-0006-0000-0100-00008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5" authorId="0" shapeId="0" xr:uid="{00000000-0006-0000-0100-00008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5" authorId="0" shapeId="0" xr:uid="{00000000-0006-0000-0100-00008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5" authorId="0" shapeId="0" xr:uid="{00000000-0006-0000-0100-00008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5" authorId="0" shapeId="0" xr:uid="{00000000-0006-0000-0100-00008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5" authorId="0" shapeId="0" xr:uid="{00000000-0006-0000-0100-00008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5" authorId="0" shapeId="0" xr:uid="{00000000-0006-0000-0100-00008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5" authorId="0" shapeId="0" xr:uid="{00000000-0006-0000-0100-00008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5" authorId="0" shapeId="0" xr:uid="{00000000-0006-0000-0100-00008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5" authorId="0" shapeId="0" xr:uid="{00000000-0006-0000-0100-00008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5" authorId="0" shapeId="0" xr:uid="{00000000-0006-0000-0100-00008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5" authorId="0" shapeId="0" xr:uid="{00000000-0006-0000-0100-00008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26" authorId="0" shapeId="0" xr:uid="{00000000-0006-0000-0100-00008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6" authorId="0" shapeId="0" xr:uid="{00000000-0006-0000-0100-00009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6" authorId="0" shapeId="0" xr:uid="{00000000-0006-0000-0100-00009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6" authorId="0" shapeId="0" xr:uid="{00000000-0006-0000-0100-00009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6" authorId="0" shapeId="0" xr:uid="{00000000-0006-0000-0100-00009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6" authorId="0" shapeId="0" xr:uid="{00000000-0006-0000-0100-00009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6" authorId="0" shapeId="0" xr:uid="{00000000-0006-0000-0100-00009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6" authorId="0" shapeId="0" xr:uid="{00000000-0006-0000-0100-00009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6" authorId="0" shapeId="0" xr:uid="{00000000-0006-0000-0100-00009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6" authorId="0" shapeId="0" xr:uid="{00000000-0006-0000-0100-00009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6" authorId="0" shapeId="0" xr:uid="{00000000-0006-0000-0100-00009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6" authorId="0" shapeId="0" xr:uid="{00000000-0006-0000-0100-00009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6" authorId="0" shapeId="0" xr:uid="{00000000-0006-0000-0100-00009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6" authorId="0" shapeId="0" xr:uid="{00000000-0006-0000-0100-00009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6" authorId="0" shapeId="0" xr:uid="{00000000-0006-0000-0100-00009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6" authorId="0" shapeId="0" xr:uid="{00000000-0006-0000-0100-00009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6" authorId="0" shapeId="0" xr:uid="{00000000-0006-0000-0100-00009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6" authorId="0" shapeId="0" xr:uid="{00000000-0006-0000-0100-0000A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6" authorId="0" shapeId="0" xr:uid="{00000000-0006-0000-0100-0000A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6" authorId="0" shapeId="0" xr:uid="{00000000-0006-0000-0100-0000A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6" authorId="0" shapeId="0" xr:uid="{00000000-0006-0000-0100-0000A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6" authorId="0" shapeId="0" xr:uid="{00000000-0006-0000-0100-0000A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6" authorId="0" shapeId="0" xr:uid="{00000000-0006-0000-0100-0000A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6" authorId="0" shapeId="0" xr:uid="{00000000-0006-0000-0100-0000A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6" authorId="0" shapeId="0" xr:uid="{00000000-0006-0000-0100-0000A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6" authorId="0" shapeId="0" xr:uid="{00000000-0006-0000-0100-0000A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6" authorId="0" shapeId="0" xr:uid="{00000000-0006-0000-0100-0000A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6" authorId="0" shapeId="0" xr:uid="{00000000-0006-0000-0100-0000A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6" authorId="0" shapeId="0" xr:uid="{00000000-0006-0000-0100-0000A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6" authorId="0" shapeId="0" xr:uid="{00000000-0006-0000-0100-0000A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26" authorId="0" shapeId="0" xr:uid="{00000000-0006-0000-0100-0000A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6" authorId="0" shapeId="0" xr:uid="{00000000-0006-0000-0100-0000A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7" authorId="0" shapeId="0" xr:uid="{00000000-0006-0000-0100-0000A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7" authorId="0" shapeId="0" xr:uid="{00000000-0006-0000-0100-0000B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7" authorId="0" shapeId="0" xr:uid="{00000000-0006-0000-0100-0000B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7" authorId="0" shapeId="0" xr:uid="{00000000-0006-0000-0100-0000B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7" authorId="0" shapeId="0" xr:uid="{00000000-0006-0000-0100-0000B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7" authorId="0" shapeId="0" xr:uid="{00000000-0006-0000-0100-0000B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7" authorId="0" shapeId="0" xr:uid="{00000000-0006-0000-0100-0000B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7" authorId="0" shapeId="0" xr:uid="{00000000-0006-0000-0100-0000B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7" authorId="0" shapeId="0" xr:uid="{00000000-0006-0000-0100-0000B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7" authorId="0" shapeId="0" xr:uid="{00000000-0006-0000-0100-0000B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7" authorId="0" shapeId="0" xr:uid="{00000000-0006-0000-0100-0000B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7" authorId="0" shapeId="0" xr:uid="{00000000-0006-0000-0100-0000B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7" authorId="0" shapeId="0" xr:uid="{00000000-0006-0000-0100-0000B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7" authorId="0" shapeId="0" xr:uid="{00000000-0006-0000-0100-0000B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7" authorId="0" shapeId="0" xr:uid="{00000000-0006-0000-0100-0000B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7" authorId="0" shapeId="0" xr:uid="{00000000-0006-0000-0100-0000B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7" authorId="0" shapeId="0" xr:uid="{00000000-0006-0000-0100-0000B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7" authorId="0" shapeId="0" xr:uid="{00000000-0006-0000-0100-0000C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7" authorId="0" shapeId="0" xr:uid="{00000000-0006-0000-0100-0000C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7" authorId="0" shapeId="0" xr:uid="{00000000-0006-0000-0100-0000C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7" authorId="0" shapeId="0" xr:uid="{00000000-0006-0000-0100-0000C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7" authorId="0" shapeId="0" xr:uid="{00000000-0006-0000-0100-0000C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7" authorId="0" shapeId="0" xr:uid="{00000000-0006-0000-0100-0000C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7" authorId="0" shapeId="0" xr:uid="{00000000-0006-0000-0100-0000C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7" authorId="0" shapeId="0" xr:uid="{00000000-0006-0000-0100-0000C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7" authorId="0" shapeId="0" xr:uid="{00000000-0006-0000-0100-0000C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8" authorId="0" shapeId="0" xr:uid="{00000000-0006-0000-0100-0000C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8" authorId="0" shapeId="0" xr:uid="{00000000-0006-0000-0100-0000C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8" authorId="0" shapeId="0" xr:uid="{00000000-0006-0000-0100-0000C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8" authorId="0" shapeId="0" xr:uid="{00000000-0006-0000-0100-0000C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8" authorId="0" shapeId="0" xr:uid="{00000000-0006-0000-0100-0000C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8" authorId="0" shapeId="0" xr:uid="{00000000-0006-0000-0100-0000C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8" authorId="0" shapeId="0" xr:uid="{00000000-0006-0000-0100-0000C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8" authorId="0" shapeId="0" xr:uid="{00000000-0006-0000-0100-0000D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8" authorId="0" shapeId="0" xr:uid="{00000000-0006-0000-0100-0000D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8" authorId="0" shapeId="0" xr:uid="{00000000-0006-0000-0100-0000D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8" authorId="0" shapeId="0" xr:uid="{00000000-0006-0000-0100-0000D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8" authorId="0" shapeId="0" xr:uid="{00000000-0006-0000-0100-0000D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8" authorId="0" shapeId="0" xr:uid="{00000000-0006-0000-0100-0000D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8" authorId="0" shapeId="0" xr:uid="{00000000-0006-0000-0100-0000D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8" authorId="0" shapeId="0" xr:uid="{00000000-0006-0000-0100-0000D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F28" authorId="0" shapeId="0" xr:uid="{00000000-0006-0000-0100-0000D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8" authorId="0" shapeId="0" xr:uid="{00000000-0006-0000-0100-0000D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8" authorId="0" shapeId="0" xr:uid="{00000000-0006-0000-0100-0000D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8" authorId="0" shapeId="0" xr:uid="{00000000-0006-0000-0100-0000D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8" authorId="0" shapeId="0" xr:uid="{00000000-0006-0000-0100-0000D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8" authorId="0" shapeId="0" xr:uid="{00000000-0006-0000-0100-0000D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8" authorId="0" shapeId="0" xr:uid="{00000000-0006-0000-0100-0000D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8" authorId="0" shapeId="0" xr:uid="{00000000-0006-0000-0100-0000D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8" authorId="0" shapeId="0" xr:uid="{00000000-0006-0000-0100-0000E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8" authorId="0" shapeId="0" xr:uid="{00000000-0006-0000-0100-0000E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8" authorId="0" shapeId="0" xr:uid="{00000000-0006-0000-0100-0000E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9" authorId="0" shapeId="0" xr:uid="{00000000-0006-0000-0100-0000E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9" authorId="0" shapeId="0" xr:uid="{00000000-0006-0000-0100-0000E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9" authorId="0" shapeId="0" xr:uid="{00000000-0006-0000-0100-0000E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9" authorId="0" shapeId="0" xr:uid="{00000000-0006-0000-0100-0000E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9" authorId="0" shapeId="0" xr:uid="{00000000-0006-0000-0100-0000E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9" authorId="0" shapeId="0" xr:uid="{00000000-0006-0000-0100-0000E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9" authorId="0" shapeId="0" xr:uid="{00000000-0006-0000-0100-0000E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9" authorId="0" shapeId="0" xr:uid="{00000000-0006-0000-0100-0000E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9" authorId="0" shapeId="0" xr:uid="{00000000-0006-0000-0100-0000E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9" authorId="0" shapeId="0" xr:uid="{00000000-0006-0000-0100-0000E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9" authorId="0" shapeId="0" xr:uid="{00000000-0006-0000-0100-0000E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9" authorId="0" shapeId="0" xr:uid="{00000000-0006-0000-0100-0000E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9" authorId="0" shapeId="0" xr:uid="{00000000-0006-0000-0100-0000E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9" authorId="0" shapeId="0" xr:uid="{00000000-0006-0000-0100-0000F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9" authorId="0" shapeId="0" xr:uid="{00000000-0006-0000-0100-0000F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9" authorId="0" shapeId="0" xr:uid="{00000000-0006-0000-0100-0000F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9" authorId="0" shapeId="0" xr:uid="{00000000-0006-0000-0100-0000F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9" authorId="0" shapeId="0" xr:uid="{00000000-0006-0000-0100-0000F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9" authorId="0" shapeId="0" xr:uid="{00000000-0006-0000-0100-0000F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9" authorId="0" shapeId="0" xr:uid="{00000000-0006-0000-0100-0000F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9" authorId="0" shapeId="0" xr:uid="{00000000-0006-0000-0100-0000F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0" authorId="0" shapeId="0" xr:uid="{00000000-0006-0000-0100-0000F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30" authorId="0" shapeId="0" xr:uid="{00000000-0006-0000-0100-0000F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0" authorId="0" shapeId="0" xr:uid="{00000000-0006-0000-0100-0000F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0" authorId="0" shapeId="0" xr:uid="{00000000-0006-0000-0100-0000F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0" authorId="0" shapeId="0" xr:uid="{00000000-0006-0000-0100-0000F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0" authorId="0" shapeId="0" xr:uid="{00000000-0006-0000-0100-0000F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0" authorId="0" shapeId="0" xr:uid="{00000000-0006-0000-0100-0000F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0" authorId="0" shapeId="0" xr:uid="{00000000-0006-0000-0100-0000F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0" authorId="0" shapeId="0" xr:uid="{00000000-0006-0000-0100-00000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0" authorId="0" shapeId="0" xr:uid="{00000000-0006-0000-0100-00000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0" authorId="0" shapeId="0" xr:uid="{00000000-0006-0000-0100-00000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0" authorId="0" shapeId="0" xr:uid="{00000000-0006-0000-0100-00000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0" authorId="0" shapeId="0" xr:uid="{00000000-0006-0000-0100-00000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0" authorId="0" shapeId="0" xr:uid="{00000000-0006-0000-0100-00000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0" authorId="0" shapeId="0" xr:uid="{00000000-0006-0000-0100-00000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0" authorId="0" shapeId="0" xr:uid="{00000000-0006-0000-0100-00000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0" authorId="0" shapeId="0" xr:uid="{00000000-0006-0000-0100-00000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0" authorId="0" shapeId="0" xr:uid="{00000000-0006-0000-0100-00000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0" authorId="0" shapeId="0" xr:uid="{00000000-0006-0000-0100-00000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0" authorId="0" shapeId="0" xr:uid="{00000000-0006-0000-0100-00000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0" authorId="0" shapeId="0" xr:uid="{00000000-0006-0000-0100-00000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0" authorId="0" shapeId="0" xr:uid="{00000000-0006-0000-0100-00000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0" authorId="0" shapeId="0" xr:uid="{00000000-0006-0000-0100-00000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0" authorId="0" shapeId="0" xr:uid="{00000000-0006-0000-0100-00000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0" authorId="0" shapeId="0" xr:uid="{00000000-0006-0000-0100-00001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30" authorId="0" shapeId="0" xr:uid="{00000000-0006-0000-0100-00001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0" authorId="0" shapeId="0" xr:uid="{00000000-0006-0000-0100-00001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1" authorId="0" shapeId="0" xr:uid="{00000000-0006-0000-0100-00001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1" authorId="0" shapeId="0" xr:uid="{00000000-0006-0000-0100-00001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1" authorId="0" shapeId="0" xr:uid="{00000000-0006-0000-0100-00001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1" authorId="0" shapeId="0" xr:uid="{00000000-0006-0000-0100-00001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1" authorId="0" shapeId="0" xr:uid="{00000000-0006-0000-0100-00001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1" authorId="0" shapeId="0" xr:uid="{00000000-0006-0000-0100-00001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1" authorId="0" shapeId="0" xr:uid="{00000000-0006-0000-0100-00001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1" authorId="0" shapeId="0" xr:uid="{00000000-0006-0000-0100-00001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1" authorId="0" shapeId="0" xr:uid="{00000000-0006-0000-0100-00001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1" authorId="0" shapeId="0" xr:uid="{00000000-0006-0000-0100-00001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1" authorId="0" shapeId="0" xr:uid="{00000000-0006-0000-0100-00001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1" authorId="0" shapeId="0" xr:uid="{00000000-0006-0000-0100-00001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1" authorId="0" shapeId="0" xr:uid="{00000000-0006-0000-0100-00001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1" authorId="0" shapeId="0" xr:uid="{00000000-0006-0000-0100-00002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1" authorId="0" shapeId="0" xr:uid="{00000000-0006-0000-0100-00002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1" authorId="0" shapeId="0" xr:uid="{00000000-0006-0000-0100-00002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1" authorId="0" shapeId="0" xr:uid="{00000000-0006-0000-0100-00002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1" authorId="0" shapeId="0" xr:uid="{00000000-0006-0000-0100-00002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1" authorId="0" shapeId="0" xr:uid="{00000000-0006-0000-0100-00002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1" authorId="0" shapeId="0" xr:uid="{00000000-0006-0000-0100-00002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1" authorId="0" shapeId="0" xr:uid="{00000000-0006-0000-0100-00002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1" authorId="0" shapeId="0" xr:uid="{00000000-0006-0000-0100-00002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1" authorId="0" shapeId="0" xr:uid="{00000000-0006-0000-0100-00002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1" authorId="0" shapeId="0" xr:uid="{00000000-0006-0000-0100-00002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2" authorId="0" shapeId="0" xr:uid="{00000000-0006-0000-0100-00002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32" authorId="0" shapeId="0" xr:uid="{00000000-0006-0000-0100-00002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2" authorId="0" shapeId="0" xr:uid="{00000000-0006-0000-0100-00002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2" authorId="0" shapeId="0" xr:uid="{00000000-0006-0000-0100-00002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2" authorId="0" shapeId="0" xr:uid="{00000000-0006-0000-0100-00002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2" authorId="0" shapeId="0" xr:uid="{00000000-0006-0000-0100-00003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2" authorId="0" shapeId="0" xr:uid="{00000000-0006-0000-0100-00003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2" authorId="0" shapeId="0" xr:uid="{00000000-0006-0000-0100-00003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2" authorId="0" shapeId="0" xr:uid="{00000000-0006-0000-0100-00003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2" authorId="0" shapeId="0" xr:uid="{00000000-0006-0000-0100-00003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2" authorId="0" shapeId="0" xr:uid="{00000000-0006-0000-0100-00003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2" authorId="0" shapeId="0" xr:uid="{00000000-0006-0000-0100-00003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2" authorId="0" shapeId="0" xr:uid="{00000000-0006-0000-0100-00003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2" authorId="0" shapeId="0" xr:uid="{00000000-0006-0000-0100-00003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2" authorId="0" shapeId="0" xr:uid="{00000000-0006-0000-0100-00003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2" authorId="0" shapeId="0" xr:uid="{00000000-0006-0000-0100-00003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2" authorId="0" shapeId="0" xr:uid="{00000000-0006-0000-0100-00003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32" authorId="0" shapeId="0" xr:uid="{00000000-0006-0000-0100-00003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2" authorId="0" shapeId="0" xr:uid="{00000000-0006-0000-0100-00003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2" authorId="0" shapeId="0" xr:uid="{00000000-0006-0000-0100-00003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2" authorId="0" shapeId="0" xr:uid="{00000000-0006-0000-0100-00003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2" authorId="0" shapeId="0" xr:uid="{00000000-0006-0000-0100-00004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2" authorId="0" shapeId="0" xr:uid="{00000000-0006-0000-0100-00004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2" authorId="0" shapeId="0" xr:uid="{00000000-0006-0000-0100-00004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2" authorId="0" shapeId="0" xr:uid="{00000000-0006-0000-0100-00004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2" authorId="0" shapeId="0" xr:uid="{00000000-0006-0000-0100-00004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2" authorId="0" shapeId="0" xr:uid="{00000000-0006-0000-0100-00004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2" authorId="0" shapeId="0" xr:uid="{00000000-0006-0000-0100-00004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3" authorId="0" shapeId="0" xr:uid="{00000000-0006-0000-0100-00004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3" authorId="0" shapeId="0" xr:uid="{00000000-0006-0000-0100-00004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3" authorId="0" shapeId="0" xr:uid="{00000000-0006-0000-0100-00004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3" authorId="0" shapeId="0" xr:uid="{00000000-0006-0000-0100-00004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3" authorId="0" shapeId="0" xr:uid="{00000000-0006-0000-0100-00004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3" authorId="0" shapeId="0" xr:uid="{00000000-0006-0000-0100-00004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3" authorId="0" shapeId="0" xr:uid="{00000000-0006-0000-0100-00004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3" authorId="0" shapeId="0" xr:uid="{00000000-0006-0000-0100-00004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3" authorId="0" shapeId="0" xr:uid="{00000000-0006-0000-0100-00004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3" authorId="0" shapeId="0" xr:uid="{00000000-0006-0000-0100-00005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3" authorId="0" shapeId="0" xr:uid="{00000000-0006-0000-0100-00005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3" authorId="0" shapeId="0" xr:uid="{00000000-0006-0000-0100-00005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3" authorId="0" shapeId="0" xr:uid="{00000000-0006-0000-0100-00005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3" authorId="0" shapeId="0" xr:uid="{00000000-0006-0000-0100-00005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3" authorId="0" shapeId="0" xr:uid="{00000000-0006-0000-0100-00005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3" authorId="0" shapeId="0" xr:uid="{00000000-0006-0000-0100-00005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3" authorId="0" shapeId="0" xr:uid="{00000000-0006-0000-0100-00005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3" authorId="0" shapeId="0" xr:uid="{00000000-0006-0000-0100-00005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3" authorId="0" shapeId="0" xr:uid="{00000000-0006-0000-0100-00005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3" authorId="0" shapeId="0" xr:uid="{00000000-0006-0000-0100-00005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3" authorId="0" shapeId="0" xr:uid="{00000000-0006-0000-0100-00005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3" authorId="0" shapeId="0" xr:uid="{00000000-0006-0000-0100-00005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3" authorId="0" shapeId="0" xr:uid="{00000000-0006-0000-0100-00005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3" authorId="0" shapeId="0" xr:uid="{00000000-0006-0000-0100-00005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3" authorId="0" shapeId="0" xr:uid="{00000000-0006-0000-0100-00005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4" authorId="0" shapeId="0" xr:uid="{00000000-0006-0000-0100-00006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4" authorId="0" shapeId="0" xr:uid="{00000000-0006-0000-0100-00006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4" authorId="0" shapeId="0" xr:uid="{00000000-0006-0000-0100-00006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4" authorId="0" shapeId="0" xr:uid="{00000000-0006-0000-0100-00006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4" authorId="0" shapeId="0" xr:uid="{00000000-0006-0000-0100-00006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4" authorId="0" shapeId="0" xr:uid="{00000000-0006-0000-0100-00006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4" authorId="0" shapeId="0" xr:uid="{00000000-0006-0000-0100-00006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4" authorId="0" shapeId="0" xr:uid="{00000000-0006-0000-0100-00006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4" authorId="0" shapeId="0" xr:uid="{00000000-0006-0000-0100-00006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4" authorId="0" shapeId="0" xr:uid="{00000000-0006-0000-0100-00006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4" authorId="0" shapeId="0" xr:uid="{00000000-0006-0000-0100-00006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4" authorId="0" shapeId="0" xr:uid="{00000000-0006-0000-0100-00006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4" authorId="0" shapeId="0" xr:uid="{00000000-0006-0000-0100-00006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4" authorId="0" shapeId="0" xr:uid="{00000000-0006-0000-0100-00006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4" authorId="0" shapeId="0" xr:uid="{00000000-0006-0000-0100-00006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4" authorId="0" shapeId="0" xr:uid="{00000000-0006-0000-0100-00006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4" authorId="0" shapeId="0" xr:uid="{00000000-0006-0000-0100-00007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4" authorId="0" shapeId="0" xr:uid="{00000000-0006-0000-0100-00007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4" authorId="0" shapeId="0" xr:uid="{00000000-0006-0000-0100-00007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4" authorId="0" shapeId="0" xr:uid="{00000000-0006-0000-0100-00007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4" authorId="0" shapeId="0" xr:uid="{00000000-0006-0000-0100-00007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4" authorId="0" shapeId="0" xr:uid="{00000000-0006-0000-0100-00007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4" authorId="0" shapeId="0" xr:uid="{00000000-0006-0000-0100-00007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5" authorId="0" shapeId="0" xr:uid="{00000000-0006-0000-0100-00007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5" authorId="0" shapeId="0" xr:uid="{00000000-0006-0000-0100-00007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5" authorId="0" shapeId="0" xr:uid="{00000000-0006-0000-0100-00007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5" authorId="0" shapeId="0" xr:uid="{00000000-0006-0000-0100-00007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5" authorId="0" shapeId="0" xr:uid="{00000000-0006-0000-0100-00007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5" authorId="0" shapeId="0" xr:uid="{00000000-0006-0000-0100-00007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5" authorId="0" shapeId="0" xr:uid="{00000000-0006-0000-0100-00007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5" authorId="0" shapeId="0" xr:uid="{00000000-0006-0000-0100-00007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5" authorId="0" shapeId="0" xr:uid="{00000000-0006-0000-0100-00007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5" authorId="0" shapeId="0" xr:uid="{00000000-0006-0000-0100-00008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5" authorId="0" shapeId="0" xr:uid="{00000000-0006-0000-0100-00008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5" authorId="0" shapeId="0" xr:uid="{00000000-0006-0000-0100-00008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5" authorId="0" shapeId="0" xr:uid="{00000000-0006-0000-0100-00008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5" authorId="0" shapeId="0" xr:uid="{00000000-0006-0000-0100-00008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5" authorId="0" shapeId="0" xr:uid="{00000000-0006-0000-0100-00008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5" authorId="0" shapeId="0" xr:uid="{00000000-0006-0000-0100-00008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5" authorId="0" shapeId="0" xr:uid="{00000000-0006-0000-0100-00008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5" authorId="0" shapeId="0" xr:uid="{00000000-0006-0000-0100-00008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5" authorId="0" shapeId="0" xr:uid="{00000000-0006-0000-0100-00008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5" authorId="0" shapeId="0" xr:uid="{00000000-0006-0000-0100-00008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5" authorId="0" shapeId="0" xr:uid="{00000000-0006-0000-0100-00008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5" authorId="0" shapeId="0" xr:uid="{00000000-0006-0000-0100-00008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6" authorId="0" shapeId="0" xr:uid="{00000000-0006-0000-0100-00008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6" authorId="0" shapeId="0" xr:uid="{00000000-0006-0000-0100-00008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6" authorId="0" shapeId="0" xr:uid="{00000000-0006-0000-0100-00008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6" authorId="0" shapeId="0" xr:uid="{00000000-0006-0000-0100-00009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6" authorId="0" shapeId="0" xr:uid="{00000000-0006-0000-0100-00009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6" authorId="0" shapeId="0" xr:uid="{00000000-0006-0000-0100-00009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6" authorId="0" shapeId="0" xr:uid="{00000000-0006-0000-0100-00009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6" authorId="0" shapeId="0" xr:uid="{00000000-0006-0000-0100-00009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6" authorId="0" shapeId="0" xr:uid="{00000000-0006-0000-0100-00009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6" authorId="0" shapeId="0" xr:uid="{00000000-0006-0000-0100-00009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6" authorId="0" shapeId="0" xr:uid="{00000000-0006-0000-0100-00009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6" authorId="0" shapeId="0" xr:uid="{00000000-0006-0000-0100-00009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6" authorId="0" shapeId="0" xr:uid="{00000000-0006-0000-0100-00009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6" authorId="0" shapeId="0" xr:uid="{00000000-0006-0000-0100-00009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6" authorId="0" shapeId="0" xr:uid="{00000000-0006-0000-0100-00009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6" authorId="0" shapeId="0" xr:uid="{00000000-0006-0000-0100-00009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6" authorId="0" shapeId="0" xr:uid="{00000000-0006-0000-0100-00009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6" authorId="0" shapeId="0" xr:uid="{00000000-0006-0000-0100-00009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6" authorId="0" shapeId="0" xr:uid="{00000000-0006-0000-0100-00009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6" authorId="0" shapeId="0" xr:uid="{00000000-0006-0000-0100-0000A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6" authorId="0" shapeId="0" xr:uid="{00000000-0006-0000-0100-0000A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6" authorId="0" shapeId="0" xr:uid="{00000000-0006-0000-0100-0000A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6" authorId="0" shapeId="0" xr:uid="{00000000-0006-0000-0100-0000A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6" authorId="0" shapeId="0" xr:uid="{00000000-0006-0000-0100-0000A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7" authorId="0" shapeId="0" xr:uid="{00000000-0006-0000-0100-0000A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7" authorId="0" shapeId="0" xr:uid="{00000000-0006-0000-0100-0000A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7" authorId="0" shapeId="0" xr:uid="{00000000-0006-0000-0100-0000A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7" authorId="0" shapeId="0" xr:uid="{00000000-0006-0000-0100-0000A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7" authorId="0" shapeId="0" xr:uid="{00000000-0006-0000-0100-0000A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7" authorId="0" shapeId="0" xr:uid="{00000000-0006-0000-0100-0000A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7" authorId="0" shapeId="0" xr:uid="{00000000-0006-0000-0100-0000A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7" authorId="0" shapeId="0" xr:uid="{00000000-0006-0000-0100-0000A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7" authorId="0" shapeId="0" xr:uid="{00000000-0006-0000-0100-0000A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7" authorId="0" shapeId="0" xr:uid="{00000000-0006-0000-0100-0000A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7" authorId="0" shapeId="0" xr:uid="{00000000-0006-0000-0100-0000A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7" authorId="0" shapeId="0" xr:uid="{00000000-0006-0000-0100-0000B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7" authorId="0" shapeId="0" xr:uid="{00000000-0006-0000-0100-0000B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7" authorId="0" shapeId="0" xr:uid="{00000000-0006-0000-0100-0000B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7" authorId="0" shapeId="0" xr:uid="{00000000-0006-0000-0100-0000B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7" authorId="0" shapeId="0" xr:uid="{00000000-0006-0000-0100-0000B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7" authorId="0" shapeId="0" xr:uid="{00000000-0006-0000-0100-0000B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7" authorId="0" shapeId="0" xr:uid="{00000000-0006-0000-0100-0000B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7" authorId="0" shapeId="0" xr:uid="{00000000-0006-0000-0100-0000B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7" authorId="0" shapeId="0" xr:uid="{00000000-0006-0000-0100-0000B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7" authorId="0" shapeId="0" xr:uid="{00000000-0006-0000-0100-0000B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7" authorId="0" shapeId="0" xr:uid="{00000000-0006-0000-0100-0000B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7" authorId="0" shapeId="0" xr:uid="{00000000-0006-0000-0100-0000B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7" authorId="0" shapeId="0" xr:uid="{00000000-0006-0000-0100-0000B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7" authorId="0" shapeId="0" xr:uid="{00000000-0006-0000-0100-0000B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8" authorId="0" shapeId="0" xr:uid="{00000000-0006-0000-0100-0000B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38" authorId="0" shapeId="0" xr:uid="{00000000-0006-0000-0100-0000B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8" authorId="0" shapeId="0" xr:uid="{00000000-0006-0000-0100-0000C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8" authorId="0" shapeId="0" xr:uid="{00000000-0006-0000-0100-0000C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8" authorId="0" shapeId="0" xr:uid="{00000000-0006-0000-0100-0000C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8" authorId="0" shapeId="0" xr:uid="{00000000-0006-0000-0100-0000C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8" authorId="0" shapeId="0" xr:uid="{00000000-0006-0000-0100-0000C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8" authorId="0" shapeId="0" xr:uid="{00000000-0006-0000-0100-0000C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8" authorId="0" shapeId="0" xr:uid="{00000000-0006-0000-0100-0000C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8" authorId="0" shapeId="0" xr:uid="{00000000-0006-0000-0100-0000C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8" authorId="0" shapeId="0" xr:uid="{00000000-0006-0000-0100-0000C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8" authorId="0" shapeId="0" xr:uid="{00000000-0006-0000-0100-0000C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8" authorId="0" shapeId="0" xr:uid="{00000000-0006-0000-0100-0000C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8" authorId="0" shapeId="0" xr:uid="{00000000-0006-0000-0100-0000C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8" authorId="0" shapeId="0" xr:uid="{00000000-0006-0000-0100-0000C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8" authorId="0" shapeId="0" xr:uid="{00000000-0006-0000-0100-0000C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8" authorId="0" shapeId="0" xr:uid="{00000000-0006-0000-0100-0000C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38" authorId="0" shapeId="0" xr:uid="{00000000-0006-0000-0100-0000C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8" authorId="0" shapeId="0" xr:uid="{00000000-0006-0000-0100-0000D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8" authorId="0" shapeId="0" xr:uid="{00000000-0006-0000-0100-0000D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8" authorId="0" shapeId="0" xr:uid="{00000000-0006-0000-0100-0000D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8" authorId="0" shapeId="0" xr:uid="{00000000-0006-0000-0100-0000D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8" authorId="0" shapeId="0" xr:uid="{00000000-0006-0000-0100-0000D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8" authorId="0" shapeId="0" xr:uid="{00000000-0006-0000-0100-0000D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8" authorId="0" shapeId="0" xr:uid="{00000000-0006-0000-0100-0000D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8" authorId="0" shapeId="0" xr:uid="{00000000-0006-0000-0100-0000D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8" authorId="0" shapeId="0" xr:uid="{00000000-0006-0000-0100-0000D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8" authorId="0" shapeId="0" xr:uid="{00000000-0006-0000-0100-0000D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9" authorId="0" shapeId="0" xr:uid="{00000000-0006-0000-0100-0000D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9" authorId="0" shapeId="0" xr:uid="{00000000-0006-0000-0100-0000D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9" authorId="0" shapeId="0" xr:uid="{00000000-0006-0000-0100-0000D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9" authorId="0" shapeId="0" xr:uid="{00000000-0006-0000-0100-0000D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9" authorId="0" shapeId="0" xr:uid="{00000000-0006-0000-0100-0000D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9" authorId="0" shapeId="0" xr:uid="{00000000-0006-0000-0100-0000D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9" authorId="0" shapeId="0" xr:uid="{00000000-0006-0000-0100-0000E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9" authorId="0" shapeId="0" xr:uid="{00000000-0006-0000-0100-0000E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9" authorId="0" shapeId="0" xr:uid="{00000000-0006-0000-0100-0000E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9" authorId="0" shapeId="0" xr:uid="{00000000-0006-0000-0100-0000E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9" authorId="0" shapeId="0" xr:uid="{00000000-0006-0000-0100-0000E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9" authorId="0" shapeId="0" xr:uid="{00000000-0006-0000-0100-0000E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9" authorId="0" shapeId="0" xr:uid="{00000000-0006-0000-0100-0000E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9" authorId="0" shapeId="0" xr:uid="{00000000-0006-0000-0100-0000E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9" authorId="0" shapeId="0" xr:uid="{00000000-0006-0000-0100-0000E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9" authorId="0" shapeId="0" xr:uid="{00000000-0006-0000-0100-0000E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9" authorId="0" shapeId="0" xr:uid="{00000000-0006-0000-0100-0000E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9" authorId="0" shapeId="0" xr:uid="{00000000-0006-0000-0100-0000E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9" authorId="0" shapeId="0" xr:uid="{00000000-0006-0000-0100-0000E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9" authorId="0" shapeId="0" xr:uid="{00000000-0006-0000-0100-0000E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9" authorId="0" shapeId="0" xr:uid="{00000000-0006-0000-0100-0000E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9" authorId="0" shapeId="0" xr:uid="{00000000-0006-0000-0100-0000E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9" authorId="0" shapeId="0" xr:uid="{00000000-0006-0000-0100-0000F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9" authorId="0" shapeId="0" xr:uid="{00000000-0006-0000-0100-0000F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0" authorId="0" shapeId="0" xr:uid="{00000000-0006-0000-0100-0000F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0" authorId="0" shapeId="0" xr:uid="{00000000-0006-0000-0100-0000F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0" authorId="0" shapeId="0" xr:uid="{00000000-0006-0000-0100-0000F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0" authorId="0" shapeId="0" xr:uid="{00000000-0006-0000-0100-0000F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0" authorId="0" shapeId="0" xr:uid="{00000000-0006-0000-0100-0000F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0" authorId="0" shapeId="0" xr:uid="{00000000-0006-0000-0100-0000F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0" authorId="0" shapeId="0" xr:uid="{00000000-0006-0000-0100-0000F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0" authorId="0" shapeId="0" xr:uid="{00000000-0006-0000-0100-0000F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0" authorId="0" shapeId="0" xr:uid="{00000000-0006-0000-0100-0000F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0" authorId="0" shapeId="0" xr:uid="{00000000-0006-0000-0100-0000F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0" authorId="0" shapeId="0" xr:uid="{00000000-0006-0000-0100-0000F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0" authorId="0" shapeId="0" xr:uid="{00000000-0006-0000-0100-0000F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0" authorId="0" shapeId="0" xr:uid="{00000000-0006-0000-0100-0000F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0" authorId="0" shapeId="0" xr:uid="{00000000-0006-0000-0100-0000F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0" authorId="0" shapeId="0" xr:uid="{00000000-0006-0000-0100-00000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0" authorId="0" shapeId="0" xr:uid="{00000000-0006-0000-0100-00000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0" authorId="0" shapeId="0" xr:uid="{00000000-0006-0000-0100-00000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0" authorId="0" shapeId="0" xr:uid="{00000000-0006-0000-0100-00000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0" authorId="0" shapeId="0" xr:uid="{00000000-0006-0000-0100-00000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0" authorId="0" shapeId="0" xr:uid="{00000000-0006-0000-0100-00000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0" authorId="0" shapeId="0" xr:uid="{00000000-0006-0000-0100-00000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0" authorId="0" shapeId="0" xr:uid="{00000000-0006-0000-0100-00000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0" authorId="0" shapeId="0" xr:uid="{00000000-0006-0000-0100-00000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0" authorId="0" shapeId="0" xr:uid="{00000000-0006-0000-0100-00000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0" authorId="0" shapeId="0" xr:uid="{00000000-0006-0000-0100-00000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1" authorId="0" shapeId="0" xr:uid="{00000000-0006-0000-0100-00000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1" authorId="0" shapeId="0" xr:uid="{00000000-0006-0000-0100-00000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1" authorId="0" shapeId="0" xr:uid="{00000000-0006-0000-0100-00000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1" authorId="0" shapeId="0" xr:uid="{00000000-0006-0000-0100-00000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1" authorId="0" shapeId="0" xr:uid="{00000000-0006-0000-0100-00000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1" authorId="0" shapeId="0" xr:uid="{00000000-0006-0000-0100-00001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1" authorId="0" shapeId="0" xr:uid="{00000000-0006-0000-0100-00001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1" authorId="0" shapeId="0" xr:uid="{00000000-0006-0000-0100-00001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1" authorId="0" shapeId="0" xr:uid="{00000000-0006-0000-0100-00001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1" authorId="0" shapeId="0" xr:uid="{00000000-0006-0000-0100-00001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1" authorId="0" shapeId="0" xr:uid="{00000000-0006-0000-0100-00001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1" authorId="0" shapeId="0" xr:uid="{00000000-0006-0000-0100-00001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1" authorId="0" shapeId="0" xr:uid="{00000000-0006-0000-0100-00001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1" authorId="0" shapeId="0" xr:uid="{00000000-0006-0000-0100-00001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1" authorId="0" shapeId="0" xr:uid="{00000000-0006-0000-0100-00001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1" authorId="0" shapeId="0" xr:uid="{00000000-0006-0000-0100-00001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1" authorId="0" shapeId="0" xr:uid="{00000000-0006-0000-0100-00001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1" authorId="0" shapeId="0" xr:uid="{00000000-0006-0000-0100-00001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1" authorId="0" shapeId="0" xr:uid="{00000000-0006-0000-0100-00001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1" authorId="0" shapeId="0" xr:uid="{00000000-0006-0000-0100-00001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1" authorId="0" shapeId="0" xr:uid="{00000000-0006-0000-0100-00001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1" authorId="0" shapeId="0" xr:uid="{00000000-0006-0000-0100-00002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1" authorId="0" shapeId="0" xr:uid="{00000000-0006-0000-0100-00002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1" authorId="0" shapeId="0" xr:uid="{00000000-0006-0000-0100-00002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2" authorId="0" shapeId="0" xr:uid="{00000000-0006-0000-0100-00002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2" authorId="0" shapeId="0" xr:uid="{00000000-0006-0000-0100-00002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2" authorId="0" shapeId="0" xr:uid="{00000000-0006-0000-0100-00002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2" authorId="0" shapeId="0" xr:uid="{00000000-0006-0000-0100-00002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2" authorId="0" shapeId="0" xr:uid="{00000000-0006-0000-0100-00002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2" authorId="0" shapeId="0" xr:uid="{00000000-0006-0000-0100-00002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2" authorId="0" shapeId="0" xr:uid="{00000000-0006-0000-0100-00002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2" authorId="0" shapeId="0" xr:uid="{00000000-0006-0000-0100-00002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2" authorId="0" shapeId="0" xr:uid="{00000000-0006-0000-0100-00002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2" authorId="0" shapeId="0" xr:uid="{00000000-0006-0000-0100-00002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2" authorId="0" shapeId="0" xr:uid="{00000000-0006-0000-0100-00002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2" authorId="0" shapeId="0" xr:uid="{00000000-0006-0000-0100-00002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2" authorId="0" shapeId="0" xr:uid="{00000000-0006-0000-0100-00002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2" authorId="0" shapeId="0" xr:uid="{00000000-0006-0000-0100-00003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2" authorId="0" shapeId="0" xr:uid="{00000000-0006-0000-0100-00003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2" authorId="0" shapeId="0" xr:uid="{00000000-0006-0000-0100-00003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2" authorId="0" shapeId="0" xr:uid="{00000000-0006-0000-0100-00003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2" authorId="0" shapeId="0" xr:uid="{00000000-0006-0000-0100-00003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2" authorId="0" shapeId="0" xr:uid="{00000000-0006-0000-0100-00003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2" authorId="0" shapeId="0" xr:uid="{00000000-0006-0000-0100-00003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2" authorId="0" shapeId="0" xr:uid="{00000000-0006-0000-0100-00003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2" authorId="0" shapeId="0" xr:uid="{00000000-0006-0000-0100-00003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2" authorId="0" shapeId="0" xr:uid="{00000000-0006-0000-0100-00003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3" authorId="0" shapeId="0" xr:uid="{00000000-0006-0000-0100-00003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3" authorId="0" shapeId="0" xr:uid="{00000000-0006-0000-0100-00003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3" authorId="0" shapeId="0" xr:uid="{00000000-0006-0000-0100-00003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3" authorId="0" shapeId="0" xr:uid="{00000000-0006-0000-0100-00003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3" authorId="0" shapeId="0" xr:uid="{00000000-0006-0000-0100-00003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3" authorId="0" shapeId="0" xr:uid="{00000000-0006-0000-0100-00003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3" authorId="0" shapeId="0" xr:uid="{00000000-0006-0000-0100-00004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3" authorId="0" shapeId="0" xr:uid="{00000000-0006-0000-0100-00004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3" authorId="0" shapeId="0" xr:uid="{00000000-0006-0000-0100-00004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3" authorId="0" shapeId="0" xr:uid="{00000000-0006-0000-0100-00004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3" authorId="0" shapeId="0" xr:uid="{00000000-0006-0000-0100-00004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3" authorId="0" shapeId="0" xr:uid="{00000000-0006-0000-0100-00004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3" authorId="0" shapeId="0" xr:uid="{00000000-0006-0000-0100-00004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3" authorId="0" shapeId="0" xr:uid="{00000000-0006-0000-0100-00004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3" authorId="0" shapeId="0" xr:uid="{00000000-0006-0000-0100-00004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3" authorId="0" shapeId="0" xr:uid="{00000000-0006-0000-0100-00004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3" authorId="0" shapeId="0" xr:uid="{00000000-0006-0000-0100-00004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3" authorId="0" shapeId="0" xr:uid="{00000000-0006-0000-0100-00004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3" authorId="0" shapeId="0" xr:uid="{00000000-0006-0000-0100-00004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3" authorId="0" shapeId="0" xr:uid="{00000000-0006-0000-0100-00004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3" authorId="0" shapeId="0" xr:uid="{00000000-0006-0000-0100-00004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3" authorId="0" shapeId="0" xr:uid="{00000000-0006-0000-0100-00004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3" authorId="0" shapeId="0" xr:uid="{00000000-0006-0000-0100-00005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3" authorId="0" shapeId="0" xr:uid="{00000000-0006-0000-0100-00005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43" authorId="0" shapeId="0" xr:uid="{00000000-0006-0000-0100-00005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3" authorId="0" shapeId="0" xr:uid="{00000000-0006-0000-0100-00005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4" authorId="0" shapeId="0" xr:uid="{00000000-0006-0000-0100-00005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4" authorId="0" shapeId="0" xr:uid="{00000000-0006-0000-0100-00005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4" authorId="0" shapeId="0" xr:uid="{00000000-0006-0000-0100-00005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4" authorId="0" shapeId="0" xr:uid="{00000000-0006-0000-0100-00005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4" authorId="0" shapeId="0" xr:uid="{00000000-0006-0000-0100-00005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4" authorId="0" shapeId="0" xr:uid="{00000000-0006-0000-0100-00005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4" authorId="0" shapeId="0" xr:uid="{00000000-0006-0000-0100-00005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4" authorId="0" shapeId="0" xr:uid="{00000000-0006-0000-0100-00005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4" authorId="0" shapeId="0" xr:uid="{00000000-0006-0000-0100-00005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4" authorId="0" shapeId="0" xr:uid="{00000000-0006-0000-0100-00005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4" authorId="0" shapeId="0" xr:uid="{00000000-0006-0000-0100-00005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4" authorId="0" shapeId="0" xr:uid="{00000000-0006-0000-0100-00005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4" authorId="0" shapeId="0" xr:uid="{00000000-0006-0000-0100-00006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4" authorId="0" shapeId="0" xr:uid="{00000000-0006-0000-0100-00006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4" authorId="0" shapeId="0" xr:uid="{00000000-0006-0000-0100-00006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4" authorId="0" shapeId="0" xr:uid="{00000000-0006-0000-0100-00006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4" authorId="0" shapeId="0" xr:uid="{00000000-0006-0000-0100-00006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4" authorId="0" shapeId="0" xr:uid="{00000000-0006-0000-0100-00006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4" authorId="0" shapeId="0" xr:uid="{00000000-0006-0000-0100-00006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4" authorId="0" shapeId="0" xr:uid="{00000000-0006-0000-0100-00006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4" authorId="0" shapeId="0" xr:uid="{00000000-0006-0000-0100-00006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4" authorId="0" shapeId="0" xr:uid="{00000000-0006-0000-0100-00006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4" authorId="0" shapeId="0" xr:uid="{00000000-0006-0000-0100-00006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4" authorId="0" shapeId="0" xr:uid="{00000000-0006-0000-0100-00006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44" authorId="0" shapeId="0" xr:uid="{00000000-0006-0000-0100-00006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4" authorId="0" shapeId="0" xr:uid="{00000000-0006-0000-0100-00006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5" authorId="0" shapeId="0" xr:uid="{00000000-0006-0000-0100-00006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5" authorId="0" shapeId="0" xr:uid="{00000000-0006-0000-0100-00006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5" authorId="0" shapeId="0" xr:uid="{00000000-0006-0000-0100-00007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5" authorId="0" shapeId="0" xr:uid="{00000000-0006-0000-0100-00007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5" authorId="0" shapeId="0" xr:uid="{00000000-0006-0000-0100-00007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5" authorId="0" shapeId="0" xr:uid="{00000000-0006-0000-0100-00007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5" authorId="0" shapeId="0" xr:uid="{00000000-0006-0000-0100-00007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5" authorId="0" shapeId="0" xr:uid="{00000000-0006-0000-0100-00007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5" authorId="0" shapeId="0" xr:uid="{00000000-0006-0000-0100-00007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5" authorId="0" shapeId="0" xr:uid="{00000000-0006-0000-0100-00007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5" authorId="0" shapeId="0" xr:uid="{00000000-0006-0000-0100-00007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5" authorId="0" shapeId="0" xr:uid="{00000000-0006-0000-0100-00007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5" authorId="0" shapeId="0" xr:uid="{00000000-0006-0000-0100-00007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5" authorId="0" shapeId="0" xr:uid="{00000000-0006-0000-0100-00007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5" authorId="0" shapeId="0" xr:uid="{00000000-0006-0000-0100-00007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5" authorId="0" shapeId="0" xr:uid="{00000000-0006-0000-0100-00007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5" authorId="0" shapeId="0" xr:uid="{00000000-0006-0000-0100-00007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5" authorId="0" shapeId="0" xr:uid="{00000000-0006-0000-0100-00007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5" authorId="0" shapeId="0" xr:uid="{00000000-0006-0000-0100-00008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5" authorId="0" shapeId="0" xr:uid="{00000000-0006-0000-0100-00008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5" authorId="0" shapeId="0" xr:uid="{00000000-0006-0000-0100-00008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5" authorId="0" shapeId="0" xr:uid="{00000000-0006-0000-0100-00008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5" authorId="0" shapeId="0" xr:uid="{00000000-0006-0000-0100-00008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5" authorId="0" shapeId="0" xr:uid="{00000000-0006-0000-0100-00008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5" authorId="0" shapeId="0" xr:uid="{00000000-0006-0000-0100-00008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5" authorId="0" shapeId="0" xr:uid="{00000000-0006-0000-0100-00008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5" authorId="0" shapeId="0" xr:uid="{00000000-0006-0000-0100-00008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6" authorId="0" shapeId="0" xr:uid="{00000000-0006-0000-0100-00008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6" authorId="0" shapeId="0" xr:uid="{00000000-0006-0000-0100-00008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6" authorId="0" shapeId="0" xr:uid="{00000000-0006-0000-0100-00008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6" authorId="0" shapeId="0" xr:uid="{00000000-0006-0000-0100-00008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6" authorId="0" shapeId="0" xr:uid="{00000000-0006-0000-0100-00008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6" authorId="0" shapeId="0" xr:uid="{00000000-0006-0000-0100-00008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6" authorId="0" shapeId="0" xr:uid="{00000000-0006-0000-0100-00008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6" authorId="0" shapeId="0" xr:uid="{00000000-0006-0000-0100-00009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6" authorId="0" shapeId="0" xr:uid="{00000000-0006-0000-0100-00009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6" authorId="0" shapeId="0" xr:uid="{00000000-0006-0000-0100-00009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6" authorId="0" shapeId="0" xr:uid="{00000000-0006-0000-0100-00009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6" authorId="0" shapeId="0" xr:uid="{00000000-0006-0000-0100-00009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6" authorId="0" shapeId="0" xr:uid="{00000000-0006-0000-0100-00009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6" authorId="0" shapeId="0" xr:uid="{00000000-0006-0000-0100-00009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6" authorId="0" shapeId="0" xr:uid="{00000000-0006-0000-0100-00009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6" authorId="0" shapeId="0" xr:uid="{00000000-0006-0000-0100-00009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6" authorId="0" shapeId="0" xr:uid="{00000000-0006-0000-0100-00009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6" authorId="0" shapeId="0" xr:uid="{00000000-0006-0000-0100-00009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6" authorId="0" shapeId="0" xr:uid="{00000000-0006-0000-0100-00009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6" authorId="0" shapeId="0" xr:uid="{00000000-0006-0000-0100-00009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6" authorId="0" shapeId="0" xr:uid="{00000000-0006-0000-0100-00009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6" authorId="0" shapeId="0" xr:uid="{00000000-0006-0000-0100-00009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6" authorId="0" shapeId="0" xr:uid="{00000000-0006-0000-0100-00009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6" authorId="0" shapeId="0" xr:uid="{00000000-0006-0000-0100-0000A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6" authorId="0" shapeId="0" xr:uid="{00000000-0006-0000-0100-0000A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6" authorId="0" shapeId="0" xr:uid="{00000000-0006-0000-0100-0000A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6" authorId="0" shapeId="0" xr:uid="{00000000-0006-0000-0100-0000A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6" authorId="0" shapeId="0" xr:uid="{00000000-0006-0000-0100-0000A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6" authorId="0" shapeId="0" xr:uid="{00000000-0006-0000-0100-0000A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7" authorId="0" shapeId="0" xr:uid="{00000000-0006-0000-0100-0000A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7" authorId="0" shapeId="0" xr:uid="{00000000-0006-0000-0100-0000A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7" authorId="0" shapeId="0" xr:uid="{00000000-0006-0000-0100-0000A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7" authorId="0" shapeId="0" xr:uid="{00000000-0006-0000-0100-0000A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7" authorId="0" shapeId="0" xr:uid="{00000000-0006-0000-0100-0000A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7" authorId="0" shapeId="0" xr:uid="{00000000-0006-0000-0100-0000A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7" authorId="0" shapeId="0" xr:uid="{00000000-0006-0000-0100-0000A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7" authorId="0" shapeId="0" xr:uid="{00000000-0006-0000-0100-0000A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7" authorId="0" shapeId="0" xr:uid="{00000000-0006-0000-0100-0000A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7" authorId="0" shapeId="0" xr:uid="{00000000-0006-0000-0100-0000A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7" authorId="0" shapeId="0" xr:uid="{00000000-0006-0000-0100-0000B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7" authorId="0" shapeId="0" xr:uid="{00000000-0006-0000-0100-0000B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7" authorId="0" shapeId="0" xr:uid="{00000000-0006-0000-0100-0000B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7" authorId="0" shapeId="0" xr:uid="{00000000-0006-0000-0100-0000B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7" authorId="0" shapeId="0" xr:uid="{00000000-0006-0000-0100-0000B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7" authorId="0" shapeId="0" xr:uid="{00000000-0006-0000-0100-0000B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7" authorId="0" shapeId="0" xr:uid="{00000000-0006-0000-0100-0000B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7" authorId="0" shapeId="0" xr:uid="{00000000-0006-0000-0100-0000B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7" authorId="0" shapeId="0" xr:uid="{00000000-0006-0000-0100-0000B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7" authorId="0" shapeId="0" xr:uid="{00000000-0006-0000-0100-0000B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7" authorId="0" shapeId="0" xr:uid="{00000000-0006-0000-0100-0000B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7" authorId="0" shapeId="0" xr:uid="{00000000-0006-0000-0100-0000B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7" authorId="0" shapeId="0" xr:uid="{00000000-0006-0000-0100-0000B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8" authorId="0" shapeId="0" xr:uid="{00000000-0006-0000-0100-0000B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8" authorId="0" shapeId="0" xr:uid="{00000000-0006-0000-0100-0000B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8" authorId="0" shapeId="0" xr:uid="{00000000-0006-0000-0100-0000B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8" authorId="0" shapeId="0" xr:uid="{00000000-0006-0000-0100-0000C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8" authorId="0" shapeId="0" xr:uid="{00000000-0006-0000-0100-0000C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8" authorId="0" shapeId="0" xr:uid="{00000000-0006-0000-0100-0000C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8" authorId="0" shapeId="0" xr:uid="{00000000-0006-0000-0100-0000C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8" authorId="0" shapeId="0" xr:uid="{00000000-0006-0000-0100-0000C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8" authorId="0" shapeId="0" xr:uid="{00000000-0006-0000-0100-0000C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8" authorId="0" shapeId="0" xr:uid="{00000000-0006-0000-0100-0000C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8" authorId="0" shapeId="0" xr:uid="{00000000-0006-0000-0100-0000C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8" authorId="0" shapeId="0" xr:uid="{00000000-0006-0000-0100-0000C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8" authorId="0" shapeId="0" xr:uid="{00000000-0006-0000-0100-0000C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8" authorId="0" shapeId="0" xr:uid="{00000000-0006-0000-0100-0000C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8" authorId="0" shapeId="0" xr:uid="{00000000-0006-0000-0100-0000C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8" authorId="0" shapeId="0" xr:uid="{00000000-0006-0000-0100-0000C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8" authorId="0" shapeId="0" xr:uid="{00000000-0006-0000-0100-0000C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8" authorId="0" shapeId="0" xr:uid="{00000000-0006-0000-0100-0000C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8" authorId="0" shapeId="0" xr:uid="{00000000-0006-0000-0100-0000C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8" authorId="0" shapeId="0" xr:uid="{00000000-0006-0000-0100-0000D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8" authorId="0" shapeId="0" xr:uid="{00000000-0006-0000-0100-0000D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8" authorId="0" shapeId="0" xr:uid="{00000000-0006-0000-0100-0000D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8" authorId="0" shapeId="0" xr:uid="{00000000-0006-0000-0100-0000D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8" authorId="0" shapeId="0" xr:uid="{00000000-0006-0000-0100-0000D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9" authorId="0" shapeId="0" xr:uid="{00000000-0006-0000-0100-0000D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9" authorId="0" shapeId="0" xr:uid="{00000000-0006-0000-0100-0000D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9" authorId="0" shapeId="0" xr:uid="{00000000-0006-0000-0100-0000D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9" authorId="0" shapeId="0" xr:uid="{00000000-0006-0000-0100-0000D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9" authorId="0" shapeId="0" xr:uid="{00000000-0006-0000-0100-0000D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9" authorId="0" shapeId="0" xr:uid="{00000000-0006-0000-0100-0000D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9" authorId="0" shapeId="0" xr:uid="{00000000-0006-0000-0100-0000D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9" authorId="0" shapeId="0" xr:uid="{00000000-0006-0000-0100-0000D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9" authorId="0" shapeId="0" xr:uid="{00000000-0006-0000-0100-0000D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9" authorId="0" shapeId="0" xr:uid="{00000000-0006-0000-0100-0000D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9" authorId="0" shapeId="0" xr:uid="{00000000-0006-0000-0100-0000D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9" authorId="0" shapeId="0" xr:uid="{00000000-0006-0000-0100-0000E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9" authorId="0" shapeId="0" xr:uid="{00000000-0006-0000-0100-0000E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9" authorId="0" shapeId="0" xr:uid="{00000000-0006-0000-0100-0000E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9" authorId="0" shapeId="0" xr:uid="{00000000-0006-0000-0100-0000E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9" authorId="0" shapeId="0" xr:uid="{00000000-0006-0000-0100-0000E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9" authorId="0" shapeId="0" xr:uid="{00000000-0006-0000-0100-0000E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9" authorId="0" shapeId="0" xr:uid="{00000000-0006-0000-0100-0000E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9" authorId="0" shapeId="0" xr:uid="{00000000-0006-0000-0100-0000E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9" authorId="0" shapeId="0" xr:uid="{00000000-0006-0000-0100-0000E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9" authorId="0" shapeId="0" xr:uid="{00000000-0006-0000-0100-0000E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9" authorId="0" shapeId="0" xr:uid="{00000000-0006-0000-0100-0000E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9" authorId="0" shapeId="0" xr:uid="{00000000-0006-0000-0100-0000E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9" authorId="0" shapeId="0" xr:uid="{00000000-0006-0000-0100-0000E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9" authorId="0" shapeId="0" xr:uid="{00000000-0006-0000-0100-0000E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9" authorId="0" shapeId="0" xr:uid="{00000000-0006-0000-0100-0000E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0" authorId="0" shapeId="0" xr:uid="{00000000-0006-0000-0100-0000E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0" authorId="0" shapeId="0" xr:uid="{00000000-0006-0000-0100-0000F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0" authorId="0" shapeId="0" xr:uid="{00000000-0006-0000-0100-0000F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0" authorId="0" shapeId="0" xr:uid="{00000000-0006-0000-0100-0000F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0" authorId="0" shapeId="0" xr:uid="{00000000-0006-0000-0100-0000F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0" authorId="0" shapeId="0" xr:uid="{00000000-0006-0000-0100-0000F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0" authorId="0" shapeId="0" xr:uid="{00000000-0006-0000-0100-0000F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0" authorId="0" shapeId="0" xr:uid="{00000000-0006-0000-0100-0000F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0" authorId="0" shapeId="0" xr:uid="{00000000-0006-0000-0100-0000F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0" authorId="0" shapeId="0" xr:uid="{00000000-0006-0000-0100-0000F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0" authorId="0" shapeId="0" xr:uid="{00000000-0006-0000-0100-0000F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0" authorId="0" shapeId="0" xr:uid="{00000000-0006-0000-0100-0000F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0" authorId="0" shapeId="0" xr:uid="{00000000-0006-0000-0100-0000F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0" authorId="0" shapeId="0" xr:uid="{00000000-0006-0000-0100-0000F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0" authorId="0" shapeId="0" xr:uid="{00000000-0006-0000-0100-0000F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0" authorId="0" shapeId="0" xr:uid="{00000000-0006-0000-0100-0000F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0" authorId="0" shapeId="0" xr:uid="{00000000-0006-0000-0100-0000F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0" authorId="0" shapeId="0" xr:uid="{00000000-0006-0000-0100-00000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0" authorId="0" shapeId="0" xr:uid="{00000000-0006-0000-0100-00000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0" authorId="0" shapeId="0" xr:uid="{00000000-0006-0000-0100-00000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0" authorId="0" shapeId="0" xr:uid="{00000000-0006-0000-0100-00000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0" authorId="0" shapeId="0" xr:uid="{00000000-0006-0000-0100-00000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0" authorId="0" shapeId="0" xr:uid="{00000000-0006-0000-0100-00000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0" authorId="0" shapeId="0" xr:uid="{00000000-0006-0000-0100-00000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0" authorId="0" shapeId="0" xr:uid="{00000000-0006-0000-0100-00000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0" authorId="0" shapeId="0" xr:uid="{00000000-0006-0000-0100-00000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0" authorId="0" shapeId="0" xr:uid="{00000000-0006-0000-0100-00000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0" authorId="0" shapeId="0" xr:uid="{00000000-0006-0000-0100-00000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0" authorId="0" shapeId="0" xr:uid="{00000000-0006-0000-0100-00000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0" authorId="0" shapeId="0" xr:uid="{00000000-0006-0000-0100-00000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1" authorId="0" shapeId="0" xr:uid="{00000000-0006-0000-0100-00000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1" authorId="0" shapeId="0" xr:uid="{00000000-0006-0000-0100-00000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1" authorId="0" shapeId="0" xr:uid="{00000000-0006-0000-0100-00000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1" authorId="0" shapeId="0" xr:uid="{00000000-0006-0000-0100-00001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1" authorId="0" shapeId="0" xr:uid="{00000000-0006-0000-0100-00001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1" authorId="0" shapeId="0" xr:uid="{00000000-0006-0000-0100-00001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1" authorId="0" shapeId="0" xr:uid="{00000000-0006-0000-0100-00001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1" authorId="0" shapeId="0" xr:uid="{00000000-0006-0000-0100-00001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1" authorId="0" shapeId="0" xr:uid="{00000000-0006-0000-0100-00001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1" authorId="0" shapeId="0" xr:uid="{00000000-0006-0000-0100-00001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1" authorId="0" shapeId="0" xr:uid="{00000000-0006-0000-0100-00001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1" authorId="0" shapeId="0" xr:uid="{00000000-0006-0000-0100-00001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1" authorId="0" shapeId="0" xr:uid="{00000000-0006-0000-0100-00001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1" authorId="0" shapeId="0" xr:uid="{00000000-0006-0000-0100-00001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1" authorId="0" shapeId="0" xr:uid="{00000000-0006-0000-0100-00001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1" authorId="0" shapeId="0" xr:uid="{00000000-0006-0000-0100-00001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1" authorId="0" shapeId="0" xr:uid="{00000000-0006-0000-0100-00001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1" authorId="0" shapeId="0" xr:uid="{00000000-0006-0000-0100-00001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1" authorId="0" shapeId="0" xr:uid="{00000000-0006-0000-0100-00001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1" authorId="0" shapeId="0" xr:uid="{00000000-0006-0000-0100-00002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1" authorId="0" shapeId="0" xr:uid="{00000000-0006-0000-0100-00002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1" authorId="0" shapeId="0" xr:uid="{00000000-0006-0000-0100-00002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1" authorId="0" shapeId="0" xr:uid="{00000000-0006-0000-0100-00002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1" authorId="0" shapeId="0" xr:uid="{00000000-0006-0000-0100-00002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1" authorId="0" shapeId="0" xr:uid="{00000000-0006-0000-0100-00002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1" authorId="0" shapeId="0" xr:uid="{00000000-0006-0000-0100-00002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1" authorId="0" shapeId="0" xr:uid="{00000000-0006-0000-0100-00002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1" authorId="0" shapeId="0" xr:uid="{00000000-0006-0000-0100-00002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2" authorId="0" shapeId="0" xr:uid="{00000000-0006-0000-0100-00002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2" authorId="0" shapeId="0" xr:uid="{00000000-0006-0000-0100-00002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2" authorId="0" shapeId="0" xr:uid="{00000000-0006-0000-0100-00002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2" authorId="0" shapeId="0" xr:uid="{00000000-0006-0000-0100-00002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2" authorId="0" shapeId="0" xr:uid="{00000000-0006-0000-0100-00002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2" authorId="0" shapeId="0" xr:uid="{00000000-0006-0000-0100-00002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2" authorId="0" shapeId="0" xr:uid="{00000000-0006-0000-0100-00002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2" authorId="0" shapeId="0" xr:uid="{00000000-0006-0000-0100-00003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2" authorId="0" shapeId="0" xr:uid="{00000000-0006-0000-0100-00003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2" authorId="0" shapeId="0" xr:uid="{00000000-0006-0000-0100-00003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2" authorId="0" shapeId="0" xr:uid="{00000000-0006-0000-0100-00003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2" authorId="0" shapeId="0" xr:uid="{00000000-0006-0000-0100-00003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2" authorId="0" shapeId="0" xr:uid="{00000000-0006-0000-0100-00003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2" authorId="0" shapeId="0" xr:uid="{00000000-0006-0000-0100-00003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2" authorId="0" shapeId="0" xr:uid="{00000000-0006-0000-0100-00003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2" authorId="0" shapeId="0" xr:uid="{00000000-0006-0000-0100-00003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2" authorId="0" shapeId="0" xr:uid="{00000000-0006-0000-0100-00003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2" authorId="0" shapeId="0" xr:uid="{00000000-0006-0000-0100-00003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2" authorId="0" shapeId="0" xr:uid="{00000000-0006-0000-0100-00003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2" authorId="0" shapeId="0" xr:uid="{00000000-0006-0000-0100-00003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2" authorId="0" shapeId="0" xr:uid="{00000000-0006-0000-0100-00003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2" authorId="0" shapeId="0" xr:uid="{00000000-0006-0000-0100-00003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2" authorId="0" shapeId="0" xr:uid="{00000000-0006-0000-0100-00003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2" authorId="0" shapeId="0" xr:uid="{00000000-0006-0000-0100-00004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2" authorId="0" shapeId="0" xr:uid="{00000000-0006-0000-0100-00004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2" authorId="0" shapeId="0" xr:uid="{00000000-0006-0000-0100-00004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3" authorId="0" shapeId="0" xr:uid="{00000000-0006-0000-0100-00004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3" authorId="0" shapeId="0" xr:uid="{00000000-0006-0000-0100-00004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3" authorId="0" shapeId="0" xr:uid="{00000000-0006-0000-0100-00004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3" authorId="0" shapeId="0" xr:uid="{00000000-0006-0000-0100-00004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3" authorId="0" shapeId="0" xr:uid="{00000000-0006-0000-0100-00004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3" authorId="0" shapeId="0" xr:uid="{00000000-0006-0000-0100-00004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3" authorId="0" shapeId="0" xr:uid="{00000000-0006-0000-0100-00004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3" authorId="0" shapeId="0" xr:uid="{00000000-0006-0000-0100-00004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3" authorId="0" shapeId="0" xr:uid="{00000000-0006-0000-0100-00004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3" authorId="0" shapeId="0" xr:uid="{00000000-0006-0000-0100-00004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3" authorId="0" shapeId="0" xr:uid="{00000000-0006-0000-0100-00004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3" authorId="0" shapeId="0" xr:uid="{00000000-0006-0000-0100-00004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3" authorId="0" shapeId="0" xr:uid="{00000000-0006-0000-0100-00004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3" authorId="0" shapeId="0" xr:uid="{00000000-0006-0000-0100-00005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3" authorId="0" shapeId="0" xr:uid="{00000000-0006-0000-0100-00005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3" authorId="0" shapeId="0" xr:uid="{00000000-0006-0000-0100-00005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3" authorId="0" shapeId="0" xr:uid="{00000000-0006-0000-0100-00005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3" authorId="0" shapeId="0" xr:uid="{00000000-0006-0000-0100-00005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3" authorId="0" shapeId="0" xr:uid="{00000000-0006-0000-0100-00005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3" authorId="0" shapeId="0" xr:uid="{00000000-0006-0000-0100-00005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3" authorId="0" shapeId="0" xr:uid="{00000000-0006-0000-0100-00005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4" authorId="0" shapeId="0" xr:uid="{00000000-0006-0000-0100-00005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4" authorId="0" shapeId="0" xr:uid="{00000000-0006-0000-0100-00005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4" authorId="0" shapeId="0" xr:uid="{00000000-0006-0000-0100-00005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4" authorId="0" shapeId="0" xr:uid="{00000000-0006-0000-0100-00005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4" authorId="0" shapeId="0" xr:uid="{00000000-0006-0000-0100-00005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4" authorId="0" shapeId="0" xr:uid="{00000000-0006-0000-0100-00005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4" authorId="0" shapeId="0" xr:uid="{00000000-0006-0000-0100-00005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4" authorId="0" shapeId="0" xr:uid="{00000000-0006-0000-0100-00005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4" authorId="0" shapeId="0" xr:uid="{00000000-0006-0000-0100-00006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4" authorId="0" shapeId="0" xr:uid="{00000000-0006-0000-0100-00006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4" authorId="0" shapeId="0" xr:uid="{00000000-0006-0000-0100-00006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4" authorId="0" shapeId="0" xr:uid="{00000000-0006-0000-0100-00006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4" authorId="0" shapeId="0" xr:uid="{00000000-0006-0000-0100-00006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4" authorId="0" shapeId="0" xr:uid="{00000000-0006-0000-0100-00006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4" authorId="0" shapeId="0" xr:uid="{00000000-0006-0000-0100-00006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4" authorId="0" shapeId="0" xr:uid="{00000000-0006-0000-0100-00006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4" authorId="0" shapeId="0" xr:uid="{00000000-0006-0000-0100-00006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4" authorId="0" shapeId="0" xr:uid="{00000000-0006-0000-0100-00006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4" authorId="0" shapeId="0" xr:uid="{00000000-0006-0000-0100-00006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4" authorId="0" shapeId="0" xr:uid="{00000000-0006-0000-0100-00006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4" authorId="0" shapeId="0" xr:uid="{00000000-0006-0000-0100-00006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4" authorId="0" shapeId="0" xr:uid="{00000000-0006-0000-0100-00006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4" authorId="0" shapeId="0" xr:uid="{00000000-0006-0000-0100-00006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4" authorId="0" shapeId="0" xr:uid="{00000000-0006-0000-0100-00006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4" authorId="0" shapeId="0" xr:uid="{00000000-0006-0000-0100-00007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4" authorId="0" shapeId="0" xr:uid="{00000000-0006-0000-0100-00007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4" authorId="0" shapeId="0" xr:uid="{00000000-0006-0000-0100-00007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5" authorId="0" shapeId="0" xr:uid="{00000000-0006-0000-0100-00007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5" authorId="0" shapeId="0" xr:uid="{00000000-0006-0000-0100-00007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5" authorId="0" shapeId="0" xr:uid="{00000000-0006-0000-0100-00007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5" authorId="0" shapeId="0" xr:uid="{00000000-0006-0000-0100-00007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5" authorId="0" shapeId="0" xr:uid="{00000000-0006-0000-0100-00007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5" authorId="0" shapeId="0" xr:uid="{00000000-0006-0000-0100-00007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5" authorId="0" shapeId="0" xr:uid="{00000000-0006-0000-0100-00007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5" authorId="0" shapeId="0" xr:uid="{00000000-0006-0000-0100-00007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5" authorId="0" shapeId="0" xr:uid="{00000000-0006-0000-0100-00007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5" authorId="0" shapeId="0" xr:uid="{00000000-0006-0000-0100-00007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5" authorId="0" shapeId="0" xr:uid="{00000000-0006-0000-0100-00007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5" authorId="0" shapeId="0" xr:uid="{00000000-0006-0000-0100-00007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5" authorId="0" shapeId="0" xr:uid="{00000000-0006-0000-0100-00007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5" authorId="0" shapeId="0" xr:uid="{00000000-0006-0000-0100-00008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5" authorId="0" shapeId="0" xr:uid="{00000000-0006-0000-0100-00008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5" authorId="0" shapeId="0" xr:uid="{00000000-0006-0000-0100-00008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5" authorId="0" shapeId="0" xr:uid="{00000000-0006-0000-0100-00008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5" authorId="0" shapeId="0" xr:uid="{00000000-0006-0000-0100-00008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5" authorId="0" shapeId="0" xr:uid="{00000000-0006-0000-0100-00008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5" authorId="0" shapeId="0" xr:uid="{00000000-0006-0000-0100-00008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5" authorId="0" shapeId="0" xr:uid="{00000000-0006-0000-0100-00008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5" authorId="0" shapeId="0" xr:uid="{00000000-0006-0000-0100-00008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5" authorId="0" shapeId="0" xr:uid="{00000000-0006-0000-0100-00008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6" authorId="0" shapeId="0" xr:uid="{00000000-0006-0000-0100-00008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6" authorId="0" shapeId="0" xr:uid="{00000000-0006-0000-0100-00008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6" authorId="0" shapeId="0" xr:uid="{00000000-0006-0000-0100-00008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6" authorId="0" shapeId="0" xr:uid="{00000000-0006-0000-0100-00008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6" authorId="0" shapeId="0" xr:uid="{00000000-0006-0000-0100-00008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6" authorId="0" shapeId="0" xr:uid="{00000000-0006-0000-0100-00008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6" authorId="0" shapeId="0" xr:uid="{00000000-0006-0000-0100-00009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6" authorId="0" shapeId="0" xr:uid="{00000000-0006-0000-0100-00009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6" authorId="0" shapeId="0" xr:uid="{00000000-0006-0000-0100-00009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6" authorId="0" shapeId="0" xr:uid="{00000000-0006-0000-0100-00009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6" authorId="0" shapeId="0" xr:uid="{00000000-0006-0000-0100-00009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6" authorId="0" shapeId="0" xr:uid="{00000000-0006-0000-0100-00009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6" authorId="0" shapeId="0" xr:uid="{00000000-0006-0000-0100-00009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6" authorId="0" shapeId="0" xr:uid="{00000000-0006-0000-0100-00009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6" authorId="0" shapeId="0" xr:uid="{00000000-0006-0000-0100-00009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6" authorId="0" shapeId="0" xr:uid="{00000000-0006-0000-0100-00009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6" authorId="0" shapeId="0" xr:uid="{00000000-0006-0000-0100-00009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6" authorId="0" shapeId="0" xr:uid="{00000000-0006-0000-0100-00009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6" authorId="0" shapeId="0" xr:uid="{00000000-0006-0000-0100-00009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6" authorId="0" shapeId="0" xr:uid="{00000000-0006-0000-0100-00009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6" authorId="0" shapeId="0" xr:uid="{00000000-0006-0000-0100-00009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6" authorId="0" shapeId="0" xr:uid="{00000000-0006-0000-0100-00009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6" authorId="0" shapeId="0" xr:uid="{00000000-0006-0000-0100-0000A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6" authorId="0" shapeId="0" xr:uid="{00000000-0006-0000-0100-0000A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6" authorId="0" shapeId="0" xr:uid="{00000000-0006-0000-0100-0000A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6" authorId="0" shapeId="0" xr:uid="{00000000-0006-0000-0100-0000A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56" authorId="0" shapeId="0" xr:uid="{00000000-0006-0000-0100-0000A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6" authorId="0" shapeId="0" xr:uid="{00000000-0006-0000-0100-0000A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6" authorId="0" shapeId="0" xr:uid="{00000000-0006-0000-0100-0000A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7" authorId="0" shapeId="0" xr:uid="{00000000-0006-0000-0100-0000A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7" authorId="0" shapeId="0" xr:uid="{00000000-0006-0000-0100-0000A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7" authorId="0" shapeId="0" xr:uid="{00000000-0006-0000-0100-0000A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7" authorId="0" shapeId="0" xr:uid="{00000000-0006-0000-0100-0000A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7" authorId="0" shapeId="0" xr:uid="{00000000-0006-0000-0100-0000A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7" authorId="0" shapeId="0" xr:uid="{00000000-0006-0000-0100-0000A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7" authorId="0" shapeId="0" xr:uid="{00000000-0006-0000-0100-0000A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7" authorId="0" shapeId="0" xr:uid="{00000000-0006-0000-0100-0000A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7" authorId="0" shapeId="0" xr:uid="{00000000-0006-0000-0100-0000A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7" authorId="0" shapeId="0" xr:uid="{00000000-0006-0000-0100-0000B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7" authorId="0" shapeId="0" xr:uid="{00000000-0006-0000-0100-0000B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7" authorId="0" shapeId="0" xr:uid="{00000000-0006-0000-0100-0000B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7" authorId="0" shapeId="0" xr:uid="{00000000-0006-0000-0100-0000B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7" authorId="0" shapeId="0" xr:uid="{00000000-0006-0000-0100-0000B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7" authorId="0" shapeId="0" xr:uid="{00000000-0006-0000-0100-0000B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7" authorId="0" shapeId="0" xr:uid="{00000000-0006-0000-0100-0000B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7" authorId="0" shapeId="0" xr:uid="{00000000-0006-0000-0100-0000B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7" authorId="0" shapeId="0" xr:uid="{00000000-0006-0000-0100-0000B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7" authorId="0" shapeId="0" xr:uid="{00000000-0006-0000-0100-0000B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7" authorId="0" shapeId="0" xr:uid="{00000000-0006-0000-0100-0000B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7" authorId="0" shapeId="0" xr:uid="{00000000-0006-0000-0100-0000B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7" authorId="0" shapeId="0" xr:uid="{00000000-0006-0000-0100-0000B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7" authorId="0" shapeId="0" xr:uid="{00000000-0006-0000-0100-0000B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7" authorId="0" shapeId="0" xr:uid="{00000000-0006-0000-0100-0000B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7" authorId="0" shapeId="0" xr:uid="{00000000-0006-0000-0100-0000B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7" authorId="0" shapeId="0" xr:uid="{00000000-0006-0000-0100-0000C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Y58" authorId="0" shapeId="0" xr:uid="{00000000-0006-0000-0100-0000C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R58" authorId="0" shapeId="0" xr:uid="{00000000-0006-0000-0100-0000C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8" authorId="0" shapeId="0" xr:uid="{00000000-0006-0000-0100-0000C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8" authorId="0" shapeId="0" xr:uid="{00000000-0006-0000-0100-0000C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8" authorId="0" shapeId="0" xr:uid="{00000000-0006-0000-0100-0000C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8" authorId="0" shapeId="0" xr:uid="{00000000-0006-0000-0100-0000C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8" authorId="0" shapeId="0" xr:uid="{00000000-0006-0000-0100-0000C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8" authorId="0" shapeId="0" xr:uid="{00000000-0006-0000-0100-0000C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8" authorId="0" shapeId="0" xr:uid="{00000000-0006-0000-0100-0000C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8" authorId="0" shapeId="0" xr:uid="{00000000-0006-0000-0100-0000C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8" authorId="0" shapeId="0" xr:uid="{00000000-0006-0000-0100-0000C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8" authorId="0" shapeId="0" xr:uid="{00000000-0006-0000-0100-0000C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8" authorId="0" shapeId="0" xr:uid="{00000000-0006-0000-0100-0000C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8" authorId="0" shapeId="0" xr:uid="{00000000-0006-0000-0100-0000C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8" authorId="0" shapeId="0" xr:uid="{00000000-0006-0000-0100-0000C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8" authorId="0" shapeId="0" xr:uid="{00000000-0006-0000-0100-0000D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8" authorId="0" shapeId="0" xr:uid="{00000000-0006-0000-0100-0000D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8" authorId="0" shapeId="0" xr:uid="{00000000-0006-0000-0100-0000D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8" authorId="0" shapeId="0" xr:uid="{00000000-0006-0000-0100-0000D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8" authorId="0" shapeId="0" xr:uid="{00000000-0006-0000-0100-0000D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8" authorId="0" shapeId="0" xr:uid="{00000000-0006-0000-0100-0000D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8" authorId="0" shapeId="0" xr:uid="{00000000-0006-0000-0100-0000D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8" authorId="0" shapeId="0" xr:uid="{00000000-0006-0000-0100-0000D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8" authorId="0" shapeId="0" xr:uid="{00000000-0006-0000-0100-0000D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8" authorId="0" shapeId="0" xr:uid="{00000000-0006-0000-0100-0000D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8" authorId="0" shapeId="0" xr:uid="{00000000-0006-0000-0100-0000D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8" authorId="0" shapeId="0" xr:uid="{00000000-0006-0000-0100-0000D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8" authorId="0" shapeId="0" xr:uid="{00000000-0006-0000-0100-0000D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8" authorId="0" shapeId="0" xr:uid="{00000000-0006-0000-0100-0000D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8" authorId="0" shapeId="0" xr:uid="{00000000-0006-0000-0100-0000D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8" authorId="0" shapeId="0" xr:uid="{00000000-0006-0000-0100-0000D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8" authorId="0" shapeId="0" xr:uid="{00000000-0006-0000-0100-0000E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9" authorId="0" shapeId="0" xr:uid="{00000000-0006-0000-0100-0000E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9" authorId="0" shapeId="0" xr:uid="{00000000-0006-0000-0100-0000E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9" authorId="0" shapeId="0" xr:uid="{00000000-0006-0000-0100-0000E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9" authorId="0" shapeId="0" xr:uid="{00000000-0006-0000-0100-0000E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9" authorId="0" shapeId="0" xr:uid="{00000000-0006-0000-0100-0000E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9" authorId="0" shapeId="0" xr:uid="{00000000-0006-0000-0100-0000E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9" authorId="0" shapeId="0" xr:uid="{00000000-0006-0000-0100-0000E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9" authorId="0" shapeId="0" xr:uid="{00000000-0006-0000-0100-0000E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9" authorId="0" shapeId="0" xr:uid="{00000000-0006-0000-0100-0000E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9" authorId="0" shapeId="0" xr:uid="{00000000-0006-0000-0100-0000E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9" authorId="0" shapeId="0" xr:uid="{00000000-0006-0000-0100-0000E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9" authorId="0" shapeId="0" xr:uid="{00000000-0006-0000-0100-0000E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9" authorId="0" shapeId="0" xr:uid="{00000000-0006-0000-0100-0000E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9" authorId="0" shapeId="0" xr:uid="{00000000-0006-0000-0100-0000E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9" authorId="0" shapeId="0" xr:uid="{00000000-0006-0000-0100-0000E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9" authorId="0" shapeId="0" xr:uid="{00000000-0006-0000-0100-0000F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9" authorId="0" shapeId="0" xr:uid="{00000000-0006-0000-0100-0000F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9" authorId="0" shapeId="0" xr:uid="{00000000-0006-0000-0100-0000F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9" authorId="0" shapeId="0" xr:uid="{00000000-0006-0000-0100-0000F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9" authorId="0" shapeId="0" xr:uid="{00000000-0006-0000-0100-0000F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9" authorId="0" shapeId="0" xr:uid="{00000000-0006-0000-0100-0000F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9" authorId="0" shapeId="0" xr:uid="{00000000-0006-0000-0100-0000F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9" authorId="0" shapeId="0" xr:uid="{00000000-0006-0000-0100-0000F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9" authorId="0" shapeId="0" xr:uid="{00000000-0006-0000-0100-0000F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9" authorId="0" shapeId="0" xr:uid="{00000000-0006-0000-0100-0000F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9" authorId="0" shapeId="0" xr:uid="{00000000-0006-0000-0100-0000F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9" authorId="0" shapeId="0" xr:uid="{00000000-0006-0000-0100-0000F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9" authorId="0" shapeId="0" xr:uid="{00000000-0006-0000-0100-0000F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9" authorId="0" shapeId="0" xr:uid="{00000000-0006-0000-0100-0000F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0" authorId="0" shapeId="0" xr:uid="{00000000-0006-0000-0100-0000F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0" authorId="0" shapeId="0" xr:uid="{00000000-0006-0000-0100-0000F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0" authorId="0" shapeId="0" xr:uid="{00000000-0006-0000-0100-00000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0" authorId="0" shapeId="0" xr:uid="{00000000-0006-0000-0100-00000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0" authorId="0" shapeId="0" xr:uid="{00000000-0006-0000-0100-00000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0" authorId="0" shapeId="0" xr:uid="{00000000-0006-0000-0100-00000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0" authorId="0" shapeId="0" xr:uid="{00000000-0006-0000-0100-00000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0" authorId="0" shapeId="0" xr:uid="{00000000-0006-0000-0100-00000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0" authorId="0" shapeId="0" xr:uid="{00000000-0006-0000-0100-00000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0" authorId="0" shapeId="0" xr:uid="{00000000-0006-0000-0100-00000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0" authorId="0" shapeId="0" xr:uid="{00000000-0006-0000-0100-00000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0" authorId="0" shapeId="0" xr:uid="{00000000-0006-0000-0100-00000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0" authorId="0" shapeId="0" xr:uid="{00000000-0006-0000-0100-00000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0" authorId="0" shapeId="0" xr:uid="{00000000-0006-0000-0100-00000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0" authorId="0" shapeId="0" xr:uid="{00000000-0006-0000-0100-00000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0" authorId="0" shapeId="0" xr:uid="{00000000-0006-0000-0100-00000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0" authorId="0" shapeId="0" xr:uid="{00000000-0006-0000-0100-00000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0" authorId="0" shapeId="0" xr:uid="{00000000-0006-0000-0100-00000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0" authorId="0" shapeId="0" xr:uid="{00000000-0006-0000-0100-00001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0" authorId="0" shapeId="0" xr:uid="{00000000-0006-0000-0100-00001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0" authorId="0" shapeId="0" xr:uid="{00000000-0006-0000-0100-00001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0" authorId="0" shapeId="0" xr:uid="{00000000-0006-0000-0100-00001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0" authorId="0" shapeId="0" xr:uid="{00000000-0006-0000-0100-00001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0" authorId="0" shapeId="0" xr:uid="{00000000-0006-0000-0100-00001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1" authorId="0" shapeId="0" xr:uid="{00000000-0006-0000-0100-00001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1" authorId="0" shapeId="0" xr:uid="{00000000-0006-0000-0100-00001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1" authorId="0" shapeId="0" xr:uid="{00000000-0006-0000-0100-00001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1" authorId="0" shapeId="0" xr:uid="{00000000-0006-0000-0100-00001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1" authorId="0" shapeId="0" xr:uid="{00000000-0006-0000-0100-00001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1" authorId="0" shapeId="0" xr:uid="{00000000-0006-0000-0100-00001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1" authorId="0" shapeId="0" xr:uid="{00000000-0006-0000-0100-00001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1" authorId="0" shapeId="0" xr:uid="{00000000-0006-0000-0100-00001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1" authorId="0" shapeId="0" xr:uid="{00000000-0006-0000-0100-00001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1" authorId="0" shapeId="0" xr:uid="{00000000-0006-0000-0100-00001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1" authorId="0" shapeId="0" xr:uid="{00000000-0006-0000-0100-00002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1" authorId="0" shapeId="0" xr:uid="{00000000-0006-0000-0100-00002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1" authorId="0" shapeId="0" xr:uid="{00000000-0006-0000-0100-00002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1" authorId="0" shapeId="0" xr:uid="{00000000-0006-0000-0100-00002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1" authorId="0" shapeId="0" xr:uid="{00000000-0006-0000-0100-00002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1" authorId="0" shapeId="0" xr:uid="{00000000-0006-0000-0100-00002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1" authorId="0" shapeId="0" xr:uid="{00000000-0006-0000-0100-00002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1" authorId="0" shapeId="0" xr:uid="{00000000-0006-0000-0100-00002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1" authorId="0" shapeId="0" xr:uid="{00000000-0006-0000-0100-00002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1" authorId="0" shapeId="0" xr:uid="{00000000-0006-0000-0100-00002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1" authorId="0" shapeId="0" xr:uid="{00000000-0006-0000-0100-00002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1" authorId="0" shapeId="0" xr:uid="{00000000-0006-0000-0100-00002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1" authorId="0" shapeId="0" xr:uid="{00000000-0006-0000-0100-00002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1" authorId="0" shapeId="0" xr:uid="{00000000-0006-0000-0100-00002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1" authorId="0" shapeId="0" xr:uid="{00000000-0006-0000-0100-00002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61" authorId="0" shapeId="0" xr:uid="{00000000-0006-0000-0100-00002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1" authorId="0" shapeId="0" xr:uid="{00000000-0006-0000-0100-00003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1" authorId="0" shapeId="0" xr:uid="{00000000-0006-0000-0100-00003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Y62" authorId="0" shapeId="0" xr:uid="{00000000-0006-0000-0100-00003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R62" authorId="0" shapeId="0" xr:uid="{00000000-0006-0000-0100-00003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2" authorId="0" shapeId="0" xr:uid="{00000000-0006-0000-0100-00003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2" authorId="0" shapeId="0" xr:uid="{00000000-0006-0000-0100-00003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2" authorId="0" shapeId="0" xr:uid="{00000000-0006-0000-0100-00003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2" authorId="0" shapeId="0" xr:uid="{00000000-0006-0000-0100-00003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2" authorId="0" shapeId="0" xr:uid="{00000000-0006-0000-0100-00003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2" authorId="0" shapeId="0" xr:uid="{00000000-0006-0000-0100-00003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2" authorId="0" shapeId="0" xr:uid="{00000000-0006-0000-0100-00003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2" authorId="0" shapeId="0" xr:uid="{00000000-0006-0000-0100-00003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2" authorId="0" shapeId="0" xr:uid="{00000000-0006-0000-0100-00003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2" authorId="0" shapeId="0" xr:uid="{00000000-0006-0000-0100-00003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2" authorId="0" shapeId="0" xr:uid="{00000000-0006-0000-0100-00003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2" authorId="0" shapeId="0" xr:uid="{00000000-0006-0000-0100-00003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2" authorId="0" shapeId="0" xr:uid="{00000000-0006-0000-0100-00004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2" authorId="0" shapeId="0" xr:uid="{00000000-0006-0000-0100-00004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2" authorId="0" shapeId="0" xr:uid="{00000000-0006-0000-0100-00004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2" authorId="0" shapeId="0" xr:uid="{00000000-0006-0000-0100-00004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62" authorId="0" shapeId="0" xr:uid="{00000000-0006-0000-0100-00004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2" authorId="0" shapeId="0" xr:uid="{00000000-0006-0000-0100-00004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2" authorId="0" shapeId="0" xr:uid="{00000000-0006-0000-0100-00004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2" authorId="0" shapeId="0" xr:uid="{00000000-0006-0000-0100-00004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2" authorId="0" shapeId="0" xr:uid="{00000000-0006-0000-0100-00004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2" authorId="0" shapeId="0" xr:uid="{00000000-0006-0000-0100-00004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2" authorId="0" shapeId="0" xr:uid="{00000000-0006-0000-0100-00004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2" authorId="0" shapeId="0" xr:uid="{00000000-0006-0000-0100-00004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2" authorId="0" shapeId="0" xr:uid="{00000000-0006-0000-0100-00004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3" authorId="0" shapeId="0" xr:uid="{00000000-0006-0000-0100-00004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3" authorId="0" shapeId="0" xr:uid="{00000000-0006-0000-0100-00004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3" authorId="0" shapeId="0" xr:uid="{00000000-0006-0000-0100-00004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3" authorId="0" shapeId="0" xr:uid="{00000000-0006-0000-0100-00005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3" authorId="0" shapeId="0" xr:uid="{00000000-0006-0000-0100-00005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3" authorId="0" shapeId="0" xr:uid="{00000000-0006-0000-0100-00005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3" authorId="0" shapeId="0" xr:uid="{00000000-0006-0000-0100-00005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3" authorId="0" shapeId="0" xr:uid="{00000000-0006-0000-0100-00005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3" authorId="0" shapeId="0" xr:uid="{00000000-0006-0000-0100-00005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3" authorId="0" shapeId="0" xr:uid="{00000000-0006-0000-0100-00005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3" authorId="0" shapeId="0" xr:uid="{00000000-0006-0000-0100-00005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3" authorId="0" shapeId="0" xr:uid="{00000000-0006-0000-0100-00005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3" authorId="0" shapeId="0" xr:uid="{00000000-0006-0000-0100-00005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3" authorId="0" shapeId="0" xr:uid="{00000000-0006-0000-0100-00005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3" authorId="0" shapeId="0" xr:uid="{00000000-0006-0000-0100-00005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3" authorId="0" shapeId="0" xr:uid="{00000000-0006-0000-0100-00005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3" authorId="0" shapeId="0" xr:uid="{00000000-0006-0000-0100-00005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63" authorId="0" shapeId="0" xr:uid="{00000000-0006-0000-0100-00005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3" authorId="0" shapeId="0" xr:uid="{00000000-0006-0000-0100-00005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3" authorId="0" shapeId="0" xr:uid="{00000000-0006-0000-0100-00006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3" authorId="0" shapeId="0" xr:uid="{00000000-0006-0000-0100-00006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3" authorId="0" shapeId="0" xr:uid="{00000000-0006-0000-0100-00006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3" authorId="0" shapeId="0" xr:uid="{00000000-0006-0000-0100-00006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3" authorId="0" shapeId="0" xr:uid="{00000000-0006-0000-0100-00006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3" authorId="0" shapeId="0" xr:uid="{00000000-0006-0000-0100-00006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3" authorId="0" shapeId="0" xr:uid="{00000000-0006-0000-0100-00006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3" authorId="0" shapeId="0" xr:uid="{00000000-0006-0000-0100-00006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3" authorId="0" shapeId="0" xr:uid="{00000000-0006-0000-0100-00006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4" authorId="0" shapeId="0" xr:uid="{00000000-0006-0000-0100-00006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4" authorId="0" shapeId="0" xr:uid="{00000000-0006-0000-0100-00006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4" authorId="0" shapeId="0" xr:uid="{00000000-0006-0000-0100-00006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4" authorId="0" shapeId="0" xr:uid="{00000000-0006-0000-0100-00006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4" authorId="0" shapeId="0" xr:uid="{00000000-0006-0000-0100-00006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4" authorId="0" shapeId="0" xr:uid="{00000000-0006-0000-0100-00006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4" authorId="0" shapeId="0" xr:uid="{00000000-0006-0000-0100-00006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4" authorId="0" shapeId="0" xr:uid="{00000000-0006-0000-0100-00007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4" authorId="0" shapeId="0" xr:uid="{00000000-0006-0000-0100-00007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4" authorId="0" shapeId="0" xr:uid="{00000000-0006-0000-0100-00007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4" authorId="0" shapeId="0" xr:uid="{00000000-0006-0000-0100-00007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4" authorId="0" shapeId="0" xr:uid="{00000000-0006-0000-0100-00007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4" authorId="0" shapeId="0" xr:uid="{00000000-0006-0000-0100-00007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4" authorId="0" shapeId="0" xr:uid="{00000000-0006-0000-0100-00007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4" authorId="0" shapeId="0" xr:uid="{00000000-0006-0000-0100-00007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4" authorId="0" shapeId="0" xr:uid="{00000000-0006-0000-0100-00007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4" authorId="0" shapeId="0" xr:uid="{00000000-0006-0000-0100-00007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4" authorId="0" shapeId="0" xr:uid="{00000000-0006-0000-0100-00007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4" authorId="0" shapeId="0" xr:uid="{00000000-0006-0000-0100-00007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4" authorId="0" shapeId="0" xr:uid="{00000000-0006-0000-0100-00007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4" authorId="0" shapeId="0" xr:uid="{00000000-0006-0000-0100-00007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4" authorId="0" shapeId="0" xr:uid="{00000000-0006-0000-0100-00007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4" authorId="0" shapeId="0" xr:uid="{00000000-0006-0000-0100-00007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4" authorId="0" shapeId="0" xr:uid="{00000000-0006-0000-0100-00008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5" authorId="0" shapeId="0" xr:uid="{00000000-0006-0000-0100-00008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5" authorId="0" shapeId="0" xr:uid="{00000000-0006-0000-0100-00008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5" authorId="0" shapeId="0" xr:uid="{00000000-0006-0000-0100-00008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5" authorId="0" shapeId="0" xr:uid="{00000000-0006-0000-0100-00008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5" authorId="0" shapeId="0" xr:uid="{00000000-0006-0000-0100-00008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5" authorId="0" shapeId="0" xr:uid="{00000000-0006-0000-0100-00008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5" authorId="0" shapeId="0" xr:uid="{00000000-0006-0000-0100-00008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5" authorId="0" shapeId="0" xr:uid="{00000000-0006-0000-0100-00008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5" authorId="0" shapeId="0" xr:uid="{00000000-0006-0000-0100-00008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5" authorId="0" shapeId="0" xr:uid="{00000000-0006-0000-0100-00008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5" authorId="0" shapeId="0" xr:uid="{00000000-0006-0000-0100-00008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5" authorId="0" shapeId="0" xr:uid="{00000000-0006-0000-0100-00008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5" authorId="0" shapeId="0" xr:uid="{00000000-0006-0000-0100-00008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5" authorId="0" shapeId="0" xr:uid="{00000000-0006-0000-0100-00008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5" authorId="0" shapeId="0" xr:uid="{00000000-0006-0000-0100-00008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5" authorId="0" shapeId="0" xr:uid="{00000000-0006-0000-0100-00009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5" authorId="0" shapeId="0" xr:uid="{00000000-0006-0000-0100-00009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5" authorId="0" shapeId="0" xr:uid="{00000000-0006-0000-0100-00009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5" authorId="0" shapeId="0" xr:uid="{00000000-0006-0000-0100-00009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5" authorId="0" shapeId="0" xr:uid="{00000000-0006-0000-0100-00009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5" authorId="0" shapeId="0" xr:uid="{00000000-0006-0000-0100-00009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6" authorId="0" shapeId="0" xr:uid="{00000000-0006-0000-0100-00009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6" authorId="0" shapeId="0" xr:uid="{00000000-0006-0000-0100-00009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6" authorId="0" shapeId="0" xr:uid="{00000000-0006-0000-0100-00009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6" authorId="0" shapeId="0" xr:uid="{00000000-0006-0000-0100-00009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6" authorId="0" shapeId="0" xr:uid="{00000000-0006-0000-0100-00009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6" authorId="0" shapeId="0" xr:uid="{00000000-0006-0000-0100-00009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6" authorId="0" shapeId="0" xr:uid="{00000000-0006-0000-0100-00009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6" authorId="0" shapeId="0" xr:uid="{00000000-0006-0000-0100-00009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6" authorId="0" shapeId="0" xr:uid="{00000000-0006-0000-0100-00009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6" authorId="0" shapeId="0" xr:uid="{00000000-0006-0000-0100-00009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6" authorId="0" shapeId="0" xr:uid="{00000000-0006-0000-0100-0000A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6" authorId="0" shapeId="0" xr:uid="{00000000-0006-0000-0100-0000A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6" authorId="0" shapeId="0" xr:uid="{00000000-0006-0000-0100-0000A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6" authorId="0" shapeId="0" xr:uid="{00000000-0006-0000-0100-0000A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6" authorId="0" shapeId="0" xr:uid="{00000000-0006-0000-0100-0000A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6" authorId="0" shapeId="0" xr:uid="{00000000-0006-0000-0100-0000A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6" authorId="0" shapeId="0" xr:uid="{00000000-0006-0000-0100-0000A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6" authorId="0" shapeId="0" xr:uid="{00000000-0006-0000-0100-0000A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6" authorId="0" shapeId="0" xr:uid="{00000000-0006-0000-0100-0000A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6" authorId="0" shapeId="0" xr:uid="{00000000-0006-0000-0100-0000A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6" authorId="0" shapeId="0" xr:uid="{00000000-0006-0000-0100-0000A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6" authorId="0" shapeId="0" xr:uid="{00000000-0006-0000-0100-0000A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6" authorId="0" shapeId="0" xr:uid="{00000000-0006-0000-0100-0000A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7" authorId="0" shapeId="0" xr:uid="{00000000-0006-0000-0100-0000A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7" authorId="0" shapeId="0" xr:uid="{00000000-0006-0000-0100-0000A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7" authorId="0" shapeId="0" xr:uid="{00000000-0006-0000-0100-0000A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7" authorId="0" shapeId="0" xr:uid="{00000000-0006-0000-0100-0000B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7" authorId="0" shapeId="0" xr:uid="{00000000-0006-0000-0100-0000B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7" authorId="0" shapeId="0" xr:uid="{00000000-0006-0000-0100-0000B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7" authorId="0" shapeId="0" xr:uid="{00000000-0006-0000-0100-0000B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7" authorId="0" shapeId="0" xr:uid="{00000000-0006-0000-0100-0000B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7" authorId="0" shapeId="0" xr:uid="{00000000-0006-0000-0100-0000B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7" authorId="0" shapeId="0" xr:uid="{00000000-0006-0000-0100-0000B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7" authorId="0" shapeId="0" xr:uid="{00000000-0006-0000-0100-0000B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7" authorId="0" shapeId="0" xr:uid="{00000000-0006-0000-0100-0000B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7" authorId="0" shapeId="0" xr:uid="{00000000-0006-0000-0100-0000B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7" authorId="0" shapeId="0" xr:uid="{00000000-0006-0000-0100-0000B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7" authorId="0" shapeId="0" xr:uid="{00000000-0006-0000-0100-0000B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7" authorId="0" shapeId="0" xr:uid="{00000000-0006-0000-0100-0000B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7" authorId="0" shapeId="0" xr:uid="{00000000-0006-0000-0100-0000B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7" authorId="0" shapeId="0" xr:uid="{00000000-0006-0000-0100-0000B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67" authorId="0" shapeId="0" xr:uid="{00000000-0006-0000-0100-0000B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7" authorId="0" shapeId="0" xr:uid="{00000000-0006-0000-0100-0000C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7" authorId="0" shapeId="0" xr:uid="{00000000-0006-0000-0100-0000C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7" authorId="0" shapeId="0" xr:uid="{00000000-0006-0000-0100-0000C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7" authorId="0" shapeId="0" xr:uid="{00000000-0006-0000-0100-0000C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7" authorId="0" shapeId="0" xr:uid="{00000000-0006-0000-0100-0000C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7" authorId="0" shapeId="0" xr:uid="{00000000-0006-0000-0100-0000C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7" authorId="0" shapeId="0" xr:uid="{00000000-0006-0000-0100-0000C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7" authorId="0" shapeId="0" xr:uid="{00000000-0006-0000-0100-0000C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7" authorId="0" shapeId="0" xr:uid="{00000000-0006-0000-0100-0000C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67" authorId="0" shapeId="0" xr:uid="{00000000-0006-0000-0100-0000C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7" authorId="0" shapeId="0" xr:uid="{00000000-0006-0000-0100-0000C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8" authorId="0" shapeId="0" xr:uid="{00000000-0006-0000-0100-0000C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8" authorId="0" shapeId="0" xr:uid="{00000000-0006-0000-0100-0000C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8" authorId="0" shapeId="0" xr:uid="{00000000-0006-0000-0100-0000C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8" authorId="0" shapeId="0" xr:uid="{00000000-0006-0000-0100-0000C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8" authorId="0" shapeId="0" xr:uid="{00000000-0006-0000-0100-0000C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8" authorId="0" shapeId="0" xr:uid="{00000000-0006-0000-0100-0000D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8" authorId="0" shapeId="0" xr:uid="{00000000-0006-0000-0100-0000D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8" authorId="0" shapeId="0" xr:uid="{00000000-0006-0000-0100-0000D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8" authorId="0" shapeId="0" xr:uid="{00000000-0006-0000-0100-0000D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8" authorId="0" shapeId="0" xr:uid="{00000000-0006-0000-0100-0000D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8" authorId="0" shapeId="0" xr:uid="{00000000-0006-0000-0100-0000D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8" authorId="0" shapeId="0" xr:uid="{00000000-0006-0000-0100-0000D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8" authorId="0" shapeId="0" xr:uid="{00000000-0006-0000-0100-0000D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8" authorId="0" shapeId="0" xr:uid="{00000000-0006-0000-0100-0000D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8" authorId="0" shapeId="0" xr:uid="{00000000-0006-0000-0100-0000D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8" authorId="0" shapeId="0" xr:uid="{00000000-0006-0000-0100-0000D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8" authorId="0" shapeId="0" xr:uid="{00000000-0006-0000-0100-0000D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8" authorId="0" shapeId="0" xr:uid="{00000000-0006-0000-0100-0000D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8" authorId="0" shapeId="0" xr:uid="{00000000-0006-0000-0100-0000D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8" authorId="0" shapeId="0" xr:uid="{00000000-0006-0000-0100-0000D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8" authorId="0" shapeId="0" xr:uid="{00000000-0006-0000-0100-0000D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8" authorId="0" shapeId="0" xr:uid="{00000000-0006-0000-0100-0000E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8" authorId="0" shapeId="0" xr:uid="{00000000-0006-0000-0100-0000E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8" authorId="0" shapeId="0" xr:uid="{00000000-0006-0000-0100-0000E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8" authorId="0" shapeId="0" xr:uid="{00000000-0006-0000-0100-0000E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9" authorId="0" shapeId="0" xr:uid="{00000000-0006-0000-0100-0000E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9" authorId="0" shapeId="0" xr:uid="{00000000-0006-0000-0100-0000E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9" authorId="0" shapeId="0" xr:uid="{00000000-0006-0000-0100-0000E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9" authorId="0" shapeId="0" xr:uid="{00000000-0006-0000-0100-0000E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9" authorId="0" shapeId="0" xr:uid="{00000000-0006-0000-0100-0000E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9" authorId="0" shapeId="0" xr:uid="{00000000-0006-0000-0100-0000E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9" authorId="0" shapeId="0" xr:uid="{00000000-0006-0000-0100-0000E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9" authorId="0" shapeId="0" xr:uid="{00000000-0006-0000-0100-0000E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9" authorId="0" shapeId="0" xr:uid="{00000000-0006-0000-0100-0000E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9" authorId="0" shapeId="0" xr:uid="{00000000-0006-0000-0100-0000E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9" authorId="0" shapeId="0" xr:uid="{00000000-0006-0000-0100-0000E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9" authorId="0" shapeId="0" xr:uid="{00000000-0006-0000-0100-0000E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9" authorId="0" shapeId="0" xr:uid="{00000000-0006-0000-0100-0000F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9" authorId="0" shapeId="0" xr:uid="{00000000-0006-0000-0100-0000F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9" authorId="0" shapeId="0" xr:uid="{00000000-0006-0000-0100-0000F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9" authorId="0" shapeId="0" xr:uid="{00000000-0006-0000-0100-0000F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9" authorId="0" shapeId="0" xr:uid="{00000000-0006-0000-0100-0000F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9" authorId="0" shapeId="0" xr:uid="{00000000-0006-0000-0100-0000F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9" authorId="0" shapeId="0" xr:uid="{00000000-0006-0000-0100-0000F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9" authorId="0" shapeId="0" xr:uid="{00000000-0006-0000-0100-0000F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9" authorId="0" shapeId="0" xr:uid="{00000000-0006-0000-0100-0000F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9" authorId="0" shapeId="0" xr:uid="{00000000-0006-0000-0100-0000F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9" authorId="0" shapeId="0" xr:uid="{00000000-0006-0000-0100-0000F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9" authorId="0" shapeId="0" xr:uid="{00000000-0006-0000-0100-0000F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0" authorId="0" shapeId="0" xr:uid="{00000000-0006-0000-0100-0000F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0" authorId="0" shapeId="0" xr:uid="{00000000-0006-0000-0100-0000F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0" authorId="0" shapeId="0" xr:uid="{00000000-0006-0000-0100-0000F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0" authorId="0" shapeId="0" xr:uid="{00000000-0006-0000-0100-0000F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0" authorId="0" shapeId="0" xr:uid="{00000000-0006-0000-0100-00000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0" authorId="0" shapeId="0" xr:uid="{00000000-0006-0000-0100-00000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0" authorId="0" shapeId="0" xr:uid="{00000000-0006-0000-0100-00000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0" authorId="0" shapeId="0" xr:uid="{00000000-0006-0000-0100-00000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0" authorId="0" shapeId="0" xr:uid="{00000000-0006-0000-0100-00000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0" authorId="0" shapeId="0" xr:uid="{00000000-0006-0000-0100-00000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0" authorId="0" shapeId="0" xr:uid="{00000000-0006-0000-0100-00000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0" authorId="0" shapeId="0" xr:uid="{00000000-0006-0000-0100-00000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0" authorId="0" shapeId="0" xr:uid="{00000000-0006-0000-0100-00000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0" authorId="0" shapeId="0" xr:uid="{00000000-0006-0000-0100-00000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0" authorId="0" shapeId="0" xr:uid="{00000000-0006-0000-0100-00000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0" authorId="0" shapeId="0" xr:uid="{00000000-0006-0000-0100-00000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0" authorId="0" shapeId="0" xr:uid="{00000000-0006-0000-0100-00000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0" authorId="0" shapeId="0" xr:uid="{00000000-0006-0000-0100-00000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0" authorId="0" shapeId="0" xr:uid="{00000000-0006-0000-0100-00000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0" authorId="0" shapeId="0" xr:uid="{00000000-0006-0000-0100-00000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0" authorId="0" shapeId="0" xr:uid="{00000000-0006-0000-0100-00001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0" authorId="0" shapeId="0" xr:uid="{00000000-0006-0000-0100-00001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0" authorId="0" shapeId="0" xr:uid="{00000000-0006-0000-0100-00001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0" authorId="0" shapeId="0" xr:uid="{00000000-0006-0000-0100-00001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1" authorId="0" shapeId="0" xr:uid="{00000000-0006-0000-0100-00001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1" authorId="0" shapeId="0" xr:uid="{00000000-0006-0000-0100-00001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1" authorId="0" shapeId="0" xr:uid="{00000000-0006-0000-0100-00001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1" authorId="0" shapeId="0" xr:uid="{00000000-0006-0000-0100-00001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1" authorId="0" shapeId="0" xr:uid="{00000000-0006-0000-0100-00001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1" authorId="0" shapeId="0" xr:uid="{00000000-0006-0000-0100-00001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1" authorId="0" shapeId="0" xr:uid="{00000000-0006-0000-0100-00001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1" authorId="0" shapeId="0" xr:uid="{00000000-0006-0000-0100-00001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1" authorId="0" shapeId="0" xr:uid="{00000000-0006-0000-0100-00001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1" authorId="0" shapeId="0" xr:uid="{00000000-0006-0000-0100-00001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1" authorId="0" shapeId="0" xr:uid="{00000000-0006-0000-0100-00001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1" authorId="0" shapeId="0" xr:uid="{00000000-0006-0000-0100-00001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1" authorId="0" shapeId="0" xr:uid="{00000000-0006-0000-0100-00002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1" authorId="0" shapeId="0" xr:uid="{00000000-0006-0000-0100-00002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1" authorId="0" shapeId="0" xr:uid="{00000000-0006-0000-0100-00002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1" authorId="0" shapeId="0" xr:uid="{00000000-0006-0000-0100-00002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1" authorId="0" shapeId="0" xr:uid="{00000000-0006-0000-0100-00002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1" authorId="0" shapeId="0" xr:uid="{00000000-0006-0000-0100-00002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1" authorId="0" shapeId="0" xr:uid="{00000000-0006-0000-0100-00002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1" authorId="0" shapeId="0" xr:uid="{00000000-0006-0000-0100-00002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1" authorId="0" shapeId="0" xr:uid="{00000000-0006-0000-0100-00002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1" authorId="0" shapeId="0" xr:uid="{00000000-0006-0000-0100-00002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1" authorId="0" shapeId="0" xr:uid="{00000000-0006-0000-0100-00002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1" authorId="0" shapeId="0" xr:uid="{00000000-0006-0000-0100-00002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72" authorId="0" shapeId="0" xr:uid="{00000000-0006-0000-0100-00002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2" authorId="0" shapeId="0" xr:uid="{00000000-0006-0000-0100-00002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2" authorId="0" shapeId="0" xr:uid="{00000000-0006-0000-0100-00002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2" authorId="0" shapeId="0" xr:uid="{00000000-0006-0000-0100-00002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2" authorId="0" shapeId="0" xr:uid="{00000000-0006-0000-0100-00003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2" authorId="0" shapeId="0" xr:uid="{00000000-0006-0000-0100-00003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2" authorId="0" shapeId="0" xr:uid="{00000000-0006-0000-0100-00003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2" authorId="0" shapeId="0" xr:uid="{00000000-0006-0000-0100-00003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2" authorId="0" shapeId="0" xr:uid="{00000000-0006-0000-0100-00003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2" authorId="0" shapeId="0" xr:uid="{00000000-0006-0000-0100-00003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2" authorId="0" shapeId="0" xr:uid="{00000000-0006-0000-0100-00003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2" authorId="0" shapeId="0" xr:uid="{00000000-0006-0000-0100-00003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2" authorId="0" shapeId="0" xr:uid="{00000000-0006-0000-0100-00003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2" authorId="0" shapeId="0" xr:uid="{00000000-0006-0000-0100-00003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2" authorId="0" shapeId="0" xr:uid="{00000000-0006-0000-0100-00003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2" authorId="0" shapeId="0" xr:uid="{00000000-0006-0000-0100-00003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2" authorId="0" shapeId="0" xr:uid="{00000000-0006-0000-0100-00003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2" authorId="0" shapeId="0" xr:uid="{00000000-0006-0000-0100-00003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2" authorId="0" shapeId="0" xr:uid="{00000000-0006-0000-0100-00003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2" authorId="0" shapeId="0" xr:uid="{00000000-0006-0000-0100-00003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2" authorId="0" shapeId="0" xr:uid="{00000000-0006-0000-0100-00004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2" authorId="0" shapeId="0" xr:uid="{00000000-0006-0000-0100-00004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2" authorId="0" shapeId="0" xr:uid="{00000000-0006-0000-0100-00004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2" authorId="0" shapeId="0" xr:uid="{00000000-0006-0000-0100-00004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2" authorId="0" shapeId="0" xr:uid="{00000000-0006-0000-0100-00004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2" authorId="0" shapeId="0" xr:uid="{00000000-0006-0000-0100-00004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3" authorId="0" shapeId="0" xr:uid="{00000000-0006-0000-0100-00004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73" authorId="0" shapeId="0" xr:uid="{00000000-0006-0000-0100-00004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3" authorId="0" shapeId="0" xr:uid="{00000000-0006-0000-0100-00004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3" authorId="0" shapeId="0" xr:uid="{00000000-0006-0000-0100-00004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3" authorId="0" shapeId="0" xr:uid="{00000000-0006-0000-0100-00004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3" authorId="0" shapeId="0" xr:uid="{00000000-0006-0000-0100-00004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3" authorId="0" shapeId="0" xr:uid="{00000000-0006-0000-0100-00004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3" authorId="0" shapeId="0" xr:uid="{00000000-0006-0000-0100-00004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3" authorId="0" shapeId="0" xr:uid="{00000000-0006-0000-0100-00004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3" authorId="0" shapeId="0" xr:uid="{00000000-0006-0000-0100-00004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3" authorId="0" shapeId="0" xr:uid="{00000000-0006-0000-0100-00005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3" authorId="0" shapeId="0" xr:uid="{00000000-0006-0000-0100-00005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3" authorId="0" shapeId="0" xr:uid="{00000000-0006-0000-0100-00005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3" authorId="0" shapeId="0" xr:uid="{00000000-0006-0000-0100-00005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3" authorId="0" shapeId="0" xr:uid="{00000000-0006-0000-0100-00005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3" authorId="0" shapeId="0" xr:uid="{00000000-0006-0000-0100-00005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3" authorId="0" shapeId="0" xr:uid="{00000000-0006-0000-0100-00005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3" authorId="0" shapeId="0" xr:uid="{00000000-0006-0000-0100-00005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3" authorId="0" shapeId="0" xr:uid="{00000000-0006-0000-0100-00005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3" authorId="0" shapeId="0" xr:uid="{00000000-0006-0000-0100-00005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3" authorId="0" shapeId="0" xr:uid="{00000000-0006-0000-0100-00005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3" authorId="0" shapeId="0" xr:uid="{00000000-0006-0000-0100-00005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3" authorId="0" shapeId="0" xr:uid="{00000000-0006-0000-0100-00005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3" authorId="0" shapeId="0" xr:uid="{00000000-0006-0000-0100-00005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3" authorId="0" shapeId="0" xr:uid="{00000000-0006-0000-0100-00005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3" authorId="0" shapeId="0" xr:uid="{00000000-0006-0000-0100-00005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4" authorId="0" shapeId="0" xr:uid="{00000000-0006-0000-0100-00006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4" authorId="0" shapeId="0" xr:uid="{00000000-0006-0000-0100-00006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4" authorId="0" shapeId="0" xr:uid="{00000000-0006-0000-0100-00006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4" authorId="0" shapeId="0" xr:uid="{00000000-0006-0000-0100-00006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4" authorId="0" shapeId="0" xr:uid="{00000000-0006-0000-0100-00006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4" authorId="0" shapeId="0" xr:uid="{00000000-0006-0000-0100-00006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4" authorId="0" shapeId="0" xr:uid="{00000000-0006-0000-0100-00006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4" authorId="0" shapeId="0" xr:uid="{00000000-0006-0000-0100-00006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4" authorId="0" shapeId="0" xr:uid="{00000000-0006-0000-0100-00006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4" authorId="0" shapeId="0" xr:uid="{00000000-0006-0000-0100-00006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4" authorId="0" shapeId="0" xr:uid="{00000000-0006-0000-0100-00006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4" authorId="0" shapeId="0" xr:uid="{00000000-0006-0000-0100-00006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4" authorId="0" shapeId="0" xr:uid="{00000000-0006-0000-0100-00006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4" authorId="0" shapeId="0" xr:uid="{00000000-0006-0000-0100-00006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4" authorId="0" shapeId="0" xr:uid="{00000000-0006-0000-0100-00006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4" authorId="0" shapeId="0" xr:uid="{00000000-0006-0000-0100-00006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4" authorId="0" shapeId="0" xr:uid="{00000000-0006-0000-0100-00007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4" authorId="0" shapeId="0" xr:uid="{00000000-0006-0000-0100-00007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4" authorId="0" shapeId="0" xr:uid="{00000000-0006-0000-0100-00007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4" authorId="0" shapeId="0" xr:uid="{00000000-0006-0000-0100-00007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4" authorId="0" shapeId="0" xr:uid="{00000000-0006-0000-0100-00007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4" authorId="0" shapeId="0" xr:uid="{00000000-0006-0000-0100-00007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4" authorId="0" shapeId="0" xr:uid="{00000000-0006-0000-0100-00007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4" authorId="0" shapeId="0" xr:uid="{00000000-0006-0000-0100-00007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4" authorId="0" shapeId="0" xr:uid="{00000000-0006-0000-0100-00007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5" authorId="0" shapeId="0" xr:uid="{00000000-0006-0000-0100-00007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5" authorId="0" shapeId="0" xr:uid="{00000000-0006-0000-0100-00007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5" authorId="0" shapeId="0" xr:uid="{00000000-0006-0000-0100-00007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5" authorId="0" shapeId="0" xr:uid="{00000000-0006-0000-0100-00007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5" authorId="0" shapeId="0" xr:uid="{00000000-0006-0000-0100-00007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75" authorId="0" shapeId="0" xr:uid="{00000000-0006-0000-0100-00007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5" authorId="0" shapeId="0" xr:uid="{00000000-0006-0000-0100-00007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5" authorId="0" shapeId="0" xr:uid="{00000000-0006-0000-0100-00008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5" authorId="0" shapeId="0" xr:uid="{00000000-0006-0000-0100-00008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5" authorId="0" shapeId="0" xr:uid="{00000000-0006-0000-0100-00008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5" authorId="0" shapeId="0" xr:uid="{00000000-0006-0000-0100-00008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5" authorId="0" shapeId="0" xr:uid="{00000000-0006-0000-0100-00008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5" authorId="0" shapeId="0" xr:uid="{00000000-0006-0000-0100-00008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5" authorId="0" shapeId="0" xr:uid="{00000000-0006-0000-0100-00008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5" authorId="0" shapeId="0" xr:uid="{00000000-0006-0000-0100-00008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G75" authorId="0" shapeId="0" xr:uid="{00000000-0006-0000-0100-00008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5" authorId="0" shapeId="0" xr:uid="{00000000-0006-0000-0100-00008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5" authorId="0" shapeId="0" xr:uid="{00000000-0006-0000-0100-00008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5" authorId="0" shapeId="0" xr:uid="{00000000-0006-0000-0100-00008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5" authorId="0" shapeId="0" xr:uid="{00000000-0006-0000-0100-00008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5" authorId="0" shapeId="0" xr:uid="{00000000-0006-0000-0100-00008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5" authorId="0" shapeId="0" xr:uid="{00000000-0006-0000-0100-00008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5" authorId="0" shapeId="0" xr:uid="{00000000-0006-0000-0100-00008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5" authorId="0" shapeId="0" xr:uid="{00000000-0006-0000-0100-00009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5" authorId="0" shapeId="0" xr:uid="{00000000-0006-0000-0100-00009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5" authorId="0" shapeId="0" xr:uid="{00000000-0006-0000-0100-00009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5" authorId="0" shapeId="0" xr:uid="{00000000-0006-0000-0100-00009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6" authorId="0" shapeId="0" xr:uid="{00000000-0006-0000-0100-00009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76" authorId="0" shapeId="0" xr:uid="{00000000-0006-0000-0100-00009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6" authorId="0" shapeId="0" xr:uid="{00000000-0006-0000-0100-00009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6" authorId="0" shapeId="0" xr:uid="{00000000-0006-0000-0100-00009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6" authorId="0" shapeId="0" xr:uid="{00000000-0006-0000-0100-00009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6" authorId="0" shapeId="0" xr:uid="{00000000-0006-0000-0100-00009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6" authorId="0" shapeId="0" xr:uid="{00000000-0006-0000-0100-00009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6" authorId="0" shapeId="0" xr:uid="{00000000-0006-0000-0100-00009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6" authorId="0" shapeId="0" xr:uid="{00000000-0006-0000-0100-00009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6" authorId="0" shapeId="0" xr:uid="{00000000-0006-0000-0100-00009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6" authorId="0" shapeId="0" xr:uid="{00000000-0006-0000-0100-00009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6" authorId="0" shapeId="0" xr:uid="{00000000-0006-0000-0100-00009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6" authorId="0" shapeId="0" xr:uid="{00000000-0006-0000-0100-0000A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6" authorId="0" shapeId="0" xr:uid="{00000000-0006-0000-0100-0000A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6" authorId="0" shapeId="0" xr:uid="{00000000-0006-0000-0100-0000A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6" authorId="0" shapeId="0" xr:uid="{00000000-0006-0000-0100-0000A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6" authorId="0" shapeId="0" xr:uid="{00000000-0006-0000-0100-0000A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6" authorId="0" shapeId="0" xr:uid="{00000000-0006-0000-0100-0000A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6" authorId="0" shapeId="0" xr:uid="{00000000-0006-0000-0100-0000A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6" authorId="0" shapeId="0" xr:uid="{00000000-0006-0000-0100-0000A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6" authorId="0" shapeId="0" xr:uid="{00000000-0006-0000-0100-0000A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6" authorId="0" shapeId="0" xr:uid="{00000000-0006-0000-0100-0000A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6" authorId="0" shapeId="0" xr:uid="{00000000-0006-0000-0100-0000A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6" authorId="0" shapeId="0" xr:uid="{00000000-0006-0000-0100-0000A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6" authorId="0" shapeId="0" xr:uid="{00000000-0006-0000-0100-0000A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6" authorId="0" shapeId="0" xr:uid="{00000000-0006-0000-0100-0000A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7" authorId="0" shapeId="0" xr:uid="{00000000-0006-0000-0100-0000A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7" authorId="0" shapeId="0" xr:uid="{00000000-0006-0000-0100-0000A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7" authorId="0" shapeId="0" xr:uid="{00000000-0006-0000-0100-0000B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7" authorId="0" shapeId="0" xr:uid="{00000000-0006-0000-0100-0000B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7" authorId="0" shapeId="0" xr:uid="{00000000-0006-0000-0100-0000B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7" authorId="0" shapeId="0" xr:uid="{00000000-0006-0000-0100-0000B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7" authorId="0" shapeId="0" xr:uid="{00000000-0006-0000-0100-0000B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7" authorId="0" shapeId="0" xr:uid="{00000000-0006-0000-0100-0000B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7" authorId="0" shapeId="0" xr:uid="{00000000-0006-0000-0100-0000B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7" authorId="0" shapeId="0" xr:uid="{00000000-0006-0000-0100-0000B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7" authorId="0" shapeId="0" xr:uid="{00000000-0006-0000-0100-0000B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7" authorId="0" shapeId="0" xr:uid="{00000000-0006-0000-0100-0000B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7" authorId="0" shapeId="0" xr:uid="{00000000-0006-0000-0100-0000B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7" authorId="0" shapeId="0" xr:uid="{00000000-0006-0000-0100-0000B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7" authorId="0" shapeId="0" xr:uid="{00000000-0006-0000-0100-0000B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7" authorId="0" shapeId="0" xr:uid="{00000000-0006-0000-0100-0000B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7" authorId="0" shapeId="0" xr:uid="{00000000-0006-0000-0100-0000B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7" authorId="0" shapeId="0" xr:uid="{00000000-0006-0000-0100-0000B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7" authorId="0" shapeId="0" xr:uid="{00000000-0006-0000-0100-0000C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7" authorId="0" shapeId="0" xr:uid="{00000000-0006-0000-0100-0000C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7" authorId="0" shapeId="0" xr:uid="{00000000-0006-0000-0100-0000C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7" authorId="0" shapeId="0" xr:uid="{00000000-0006-0000-0100-0000C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7" authorId="0" shapeId="0" xr:uid="{00000000-0006-0000-0100-0000C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7" authorId="0" shapeId="0" xr:uid="{00000000-0006-0000-0100-0000C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8" authorId="0" shapeId="0" xr:uid="{00000000-0006-0000-0100-0000C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8" authorId="0" shapeId="0" xr:uid="{00000000-0006-0000-0100-0000C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8" authorId="0" shapeId="0" xr:uid="{00000000-0006-0000-0100-0000C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8" authorId="0" shapeId="0" xr:uid="{00000000-0006-0000-0100-0000C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8" authorId="0" shapeId="0" xr:uid="{00000000-0006-0000-0100-0000C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8" authorId="0" shapeId="0" xr:uid="{00000000-0006-0000-0100-0000C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8" authorId="0" shapeId="0" xr:uid="{00000000-0006-0000-0100-0000C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8" authorId="0" shapeId="0" xr:uid="{00000000-0006-0000-0100-0000C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8" authorId="0" shapeId="0" xr:uid="{00000000-0006-0000-0100-0000C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8" authorId="0" shapeId="0" xr:uid="{00000000-0006-0000-0100-0000C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8" authorId="0" shapeId="0" xr:uid="{00000000-0006-0000-0100-0000D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8" authorId="0" shapeId="0" xr:uid="{00000000-0006-0000-0100-0000D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8" authorId="0" shapeId="0" xr:uid="{00000000-0006-0000-0100-0000D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8" authorId="0" shapeId="0" xr:uid="{00000000-0006-0000-0100-0000D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8" authorId="0" shapeId="0" xr:uid="{00000000-0006-0000-0100-0000D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8" authorId="0" shapeId="0" xr:uid="{00000000-0006-0000-0100-0000D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8" authorId="0" shapeId="0" xr:uid="{00000000-0006-0000-0100-0000D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8" authorId="0" shapeId="0" xr:uid="{00000000-0006-0000-0100-0000D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8" authorId="0" shapeId="0" xr:uid="{00000000-0006-0000-0100-0000D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8" authorId="0" shapeId="0" xr:uid="{00000000-0006-0000-0100-0000D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8" authorId="0" shapeId="0" xr:uid="{00000000-0006-0000-0100-0000D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8" authorId="0" shapeId="0" xr:uid="{00000000-0006-0000-0100-0000D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8" authorId="0" shapeId="0" xr:uid="{00000000-0006-0000-0100-0000D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8" authorId="0" shapeId="0" xr:uid="{00000000-0006-0000-0100-0000D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8" authorId="0" shapeId="0" xr:uid="{00000000-0006-0000-0100-0000D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9" authorId="0" shapeId="0" xr:uid="{00000000-0006-0000-0100-0000D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9" authorId="0" shapeId="0" xr:uid="{00000000-0006-0000-0100-0000E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9" authorId="0" shapeId="0" xr:uid="{00000000-0006-0000-0100-0000E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9" authorId="0" shapeId="0" xr:uid="{00000000-0006-0000-0100-0000E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9" authorId="0" shapeId="0" xr:uid="{00000000-0006-0000-0100-0000E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9" authorId="0" shapeId="0" xr:uid="{00000000-0006-0000-0100-0000E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9" authorId="0" shapeId="0" xr:uid="{00000000-0006-0000-0100-0000E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9" authorId="0" shapeId="0" xr:uid="{00000000-0006-0000-0100-0000E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9" authorId="0" shapeId="0" xr:uid="{00000000-0006-0000-0100-0000E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9" authorId="0" shapeId="0" xr:uid="{00000000-0006-0000-0100-0000E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9" authorId="0" shapeId="0" xr:uid="{00000000-0006-0000-0100-0000E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9" authorId="0" shapeId="0" xr:uid="{00000000-0006-0000-0100-0000E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9" authorId="0" shapeId="0" xr:uid="{00000000-0006-0000-0100-0000E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9" authorId="0" shapeId="0" xr:uid="{00000000-0006-0000-0100-0000E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9" authorId="0" shapeId="0" xr:uid="{00000000-0006-0000-0100-0000E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9" authorId="0" shapeId="0" xr:uid="{00000000-0006-0000-0100-0000E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9" authorId="0" shapeId="0" xr:uid="{00000000-0006-0000-0100-0000E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9" authorId="0" shapeId="0" xr:uid="{00000000-0006-0000-0100-0000F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9" authorId="0" shapeId="0" xr:uid="{00000000-0006-0000-0100-0000F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9" authorId="0" shapeId="0" xr:uid="{00000000-0006-0000-0100-0000F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9" authorId="0" shapeId="0" xr:uid="{00000000-0006-0000-0100-0000F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0" authorId="0" shapeId="0" xr:uid="{00000000-0006-0000-0100-0000F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0" authorId="0" shapeId="0" xr:uid="{00000000-0006-0000-0100-0000F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0" authorId="0" shapeId="0" xr:uid="{00000000-0006-0000-0100-0000F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0" authorId="0" shapeId="0" xr:uid="{00000000-0006-0000-0100-0000F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0" authorId="0" shapeId="0" xr:uid="{00000000-0006-0000-0100-0000F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0" authorId="0" shapeId="0" xr:uid="{00000000-0006-0000-0100-0000F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0" authorId="0" shapeId="0" xr:uid="{00000000-0006-0000-0100-0000F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0" authorId="0" shapeId="0" xr:uid="{00000000-0006-0000-0100-0000F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0" authorId="0" shapeId="0" xr:uid="{00000000-0006-0000-0100-0000F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1" authorId="0" shapeId="0" xr:uid="{00000000-0006-0000-0100-0000F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1" authorId="0" shapeId="0" xr:uid="{00000000-0006-0000-0100-0000F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1" authorId="0" shapeId="0" xr:uid="{00000000-0006-0000-0100-0000F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1" authorId="0" shapeId="0" xr:uid="{00000000-0006-0000-0100-00000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1" authorId="0" shapeId="0" xr:uid="{00000000-0006-0000-0100-00000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1" authorId="0" shapeId="0" xr:uid="{00000000-0006-0000-0100-00000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1" authorId="0" shapeId="0" xr:uid="{00000000-0006-0000-0100-00000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1" authorId="0" shapeId="0" xr:uid="{00000000-0006-0000-0100-00000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1" authorId="0" shapeId="0" xr:uid="{00000000-0006-0000-0100-00000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2" authorId="0" shapeId="0" xr:uid="{00000000-0006-0000-0100-00000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2" authorId="0" shapeId="0" xr:uid="{00000000-0006-0000-0100-00000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2" authorId="0" shapeId="0" xr:uid="{00000000-0006-0000-0100-00000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2" authorId="0" shapeId="0" xr:uid="{00000000-0006-0000-0100-00000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2" authorId="0" shapeId="0" xr:uid="{00000000-0006-0000-0100-00000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2" authorId="0" shapeId="0" xr:uid="{00000000-0006-0000-0100-00000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2" authorId="0" shapeId="0" xr:uid="{00000000-0006-0000-0100-00000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2" authorId="0" shapeId="0" xr:uid="{00000000-0006-0000-0100-00000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2" authorId="0" shapeId="0" xr:uid="{00000000-0006-0000-0100-00000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2" authorId="0" shapeId="0" xr:uid="{00000000-0006-0000-0100-00000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2" authorId="0" shapeId="0" xr:uid="{00000000-0006-0000-0100-00001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2" authorId="0" shapeId="0" xr:uid="{00000000-0006-0000-0100-00001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2" authorId="0" shapeId="0" xr:uid="{00000000-0006-0000-0100-00001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2" authorId="0" shapeId="0" xr:uid="{00000000-0006-0000-0100-00001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2" authorId="0" shapeId="0" xr:uid="{00000000-0006-0000-0100-00001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2" authorId="0" shapeId="0" xr:uid="{00000000-0006-0000-0100-00001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2" authorId="0" shapeId="0" xr:uid="{00000000-0006-0000-0100-00001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3" authorId="0" shapeId="0" xr:uid="{00000000-0006-0000-0100-00001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3" authorId="0" shapeId="0" xr:uid="{00000000-0006-0000-0100-00001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3" authorId="0" shapeId="0" xr:uid="{00000000-0006-0000-0100-00001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3" authorId="0" shapeId="0" xr:uid="{00000000-0006-0000-0100-00001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3" authorId="0" shapeId="0" xr:uid="{00000000-0006-0000-0100-00001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3" authorId="0" shapeId="0" xr:uid="{00000000-0006-0000-0100-00001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3" authorId="0" shapeId="0" xr:uid="{00000000-0006-0000-0100-00001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3" authorId="0" shapeId="0" xr:uid="{00000000-0006-0000-0100-00001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3" authorId="0" shapeId="0" xr:uid="{00000000-0006-0000-0100-00001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3" authorId="0" shapeId="0" xr:uid="{00000000-0006-0000-0100-00002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3" authorId="0" shapeId="0" xr:uid="{00000000-0006-0000-0100-00002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4" authorId="0" shapeId="0" xr:uid="{00000000-0006-0000-0100-00002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4" authorId="0" shapeId="0" xr:uid="{00000000-0006-0000-0100-00002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4" authorId="0" shapeId="0" xr:uid="{00000000-0006-0000-0100-00002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4" authorId="0" shapeId="0" xr:uid="{00000000-0006-0000-0100-00002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4" authorId="0" shapeId="0" xr:uid="{00000000-0006-0000-0100-00002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4" authorId="0" shapeId="0" xr:uid="{00000000-0006-0000-0100-00002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4" authorId="0" shapeId="0" xr:uid="{00000000-0006-0000-0100-00002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4" authorId="0" shapeId="0" xr:uid="{00000000-0006-0000-0100-00002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4" authorId="0" shapeId="0" xr:uid="{00000000-0006-0000-0100-00002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4" authorId="0" shapeId="0" xr:uid="{00000000-0006-0000-0100-00002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4" authorId="0" shapeId="0" xr:uid="{00000000-0006-0000-0100-00002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4" authorId="0" shapeId="0" xr:uid="{00000000-0006-0000-0100-00002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4" authorId="0" shapeId="0" xr:uid="{00000000-0006-0000-0100-00002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4" authorId="0" shapeId="0" xr:uid="{00000000-0006-0000-0100-00002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4" authorId="0" shapeId="0" xr:uid="{00000000-0006-0000-0100-00003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4" authorId="0" shapeId="0" xr:uid="{00000000-0006-0000-0100-00003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4" authorId="0" shapeId="0" xr:uid="{00000000-0006-0000-0100-00003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5" authorId="0" shapeId="0" xr:uid="{00000000-0006-0000-0100-00003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5" authorId="0" shapeId="0" xr:uid="{00000000-0006-0000-0100-00003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5" authorId="0" shapeId="0" xr:uid="{00000000-0006-0000-0100-00003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5" authorId="0" shapeId="0" xr:uid="{00000000-0006-0000-0100-00003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5" authorId="0" shapeId="0" xr:uid="{00000000-0006-0000-0100-00003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5" authorId="0" shapeId="0" xr:uid="{00000000-0006-0000-0100-00003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5" authorId="0" shapeId="0" xr:uid="{00000000-0006-0000-0100-00003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5" authorId="0" shapeId="0" xr:uid="{00000000-0006-0000-0100-00003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5" authorId="0" shapeId="0" xr:uid="{00000000-0006-0000-0100-00003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5" authorId="0" shapeId="0" xr:uid="{00000000-0006-0000-0100-00003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5" authorId="0" shapeId="0" xr:uid="{00000000-0006-0000-0100-00003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5" authorId="0" shapeId="0" xr:uid="{00000000-0006-0000-0100-00003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5" authorId="0" shapeId="0" xr:uid="{00000000-0006-0000-0100-00003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5" authorId="0" shapeId="0" xr:uid="{00000000-0006-0000-0100-00004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5" authorId="0" shapeId="0" xr:uid="{00000000-0006-0000-0100-00004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5" authorId="0" shapeId="0" xr:uid="{00000000-0006-0000-0100-00004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5" authorId="0" shapeId="0" xr:uid="{00000000-0006-0000-0100-00004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5" authorId="0" shapeId="0" xr:uid="{00000000-0006-0000-0100-00004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6" authorId="0" shapeId="0" xr:uid="{00000000-0006-0000-0100-00004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6" authorId="0" shapeId="0" xr:uid="{00000000-0006-0000-0100-00004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6" authorId="0" shapeId="0" xr:uid="{00000000-0006-0000-0100-00004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6" authorId="0" shapeId="0" xr:uid="{00000000-0006-0000-0100-00004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6" authorId="0" shapeId="0" xr:uid="{00000000-0006-0000-0100-00004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6" authorId="0" shapeId="0" xr:uid="{00000000-0006-0000-0100-00004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6" authorId="0" shapeId="0" xr:uid="{00000000-0006-0000-0100-00004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6" authorId="0" shapeId="0" xr:uid="{00000000-0006-0000-0100-00004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6" authorId="0" shapeId="0" xr:uid="{00000000-0006-0000-0100-00004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6" authorId="0" shapeId="0" xr:uid="{00000000-0006-0000-0100-00004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6" authorId="0" shapeId="0" xr:uid="{00000000-0006-0000-0100-00004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6" authorId="0" shapeId="0" xr:uid="{00000000-0006-0000-0100-00005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6" authorId="0" shapeId="0" xr:uid="{00000000-0006-0000-0100-00005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6" authorId="0" shapeId="0" xr:uid="{00000000-0006-0000-0100-00005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6" authorId="0" shapeId="0" xr:uid="{00000000-0006-0000-0100-00005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6" authorId="0" shapeId="0" xr:uid="{00000000-0006-0000-0100-00005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6" authorId="0" shapeId="0" xr:uid="{00000000-0006-0000-0100-00005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6" authorId="0" shapeId="0" xr:uid="{00000000-0006-0000-0100-00005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6" authorId="0" shapeId="0" xr:uid="{00000000-0006-0000-0100-00005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6" authorId="0" shapeId="0" xr:uid="{00000000-0006-0000-0100-00005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87" authorId="0" shapeId="0" xr:uid="{00000000-0006-0000-0100-00005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87" authorId="0" shapeId="0" xr:uid="{00000000-0006-0000-0100-00005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87" authorId="0" shapeId="0" xr:uid="{00000000-0006-0000-0100-00005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7" authorId="0" shapeId="0" xr:uid="{00000000-0006-0000-0100-00005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7" authorId="0" shapeId="0" xr:uid="{00000000-0006-0000-0100-00005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7" authorId="0" shapeId="0" xr:uid="{00000000-0006-0000-0100-00005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7" authorId="0" shapeId="0" xr:uid="{00000000-0006-0000-0100-00005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7" authorId="0" shapeId="0" xr:uid="{00000000-0006-0000-0100-00006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7" authorId="0" shapeId="0" xr:uid="{00000000-0006-0000-0100-00006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7" authorId="0" shapeId="0" xr:uid="{00000000-0006-0000-0100-00006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7" authorId="0" shapeId="0" xr:uid="{00000000-0006-0000-0100-00006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7" authorId="0" shapeId="0" xr:uid="{00000000-0006-0000-0100-00006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7" authorId="0" shapeId="0" xr:uid="{00000000-0006-0000-0100-00006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7" authorId="0" shapeId="0" xr:uid="{00000000-0006-0000-0100-00006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7" authorId="0" shapeId="0" xr:uid="{00000000-0006-0000-0100-00006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87" authorId="0" shapeId="0" xr:uid="{00000000-0006-0000-0100-00006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7" authorId="0" shapeId="0" xr:uid="{00000000-0006-0000-0100-00006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87" authorId="0" shapeId="0" xr:uid="{00000000-0006-0000-0100-00006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7" authorId="0" shapeId="0" xr:uid="{00000000-0006-0000-0100-00006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7" authorId="0" shapeId="0" xr:uid="{00000000-0006-0000-0100-00006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7" authorId="0" shapeId="0" xr:uid="{00000000-0006-0000-0100-00006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7" authorId="0" shapeId="0" xr:uid="{00000000-0006-0000-0100-00006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7" authorId="0" shapeId="0" xr:uid="{00000000-0006-0000-0100-00006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88" authorId="0" shapeId="0" xr:uid="{00000000-0006-0000-0100-00007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88" authorId="0" shapeId="0" xr:uid="{00000000-0006-0000-0100-00007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88" authorId="0" shapeId="0" xr:uid="{00000000-0006-0000-0100-00007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8" authorId="0" shapeId="0" xr:uid="{00000000-0006-0000-0100-00007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8" authorId="0" shapeId="0" xr:uid="{00000000-0006-0000-0100-00007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8" authorId="0" shapeId="0" xr:uid="{00000000-0006-0000-0100-00007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8" authorId="0" shapeId="0" xr:uid="{00000000-0006-0000-0100-00007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8" authorId="0" shapeId="0" xr:uid="{00000000-0006-0000-0100-00007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8" authorId="0" shapeId="0" xr:uid="{00000000-0006-0000-0100-00007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8" authorId="0" shapeId="0" xr:uid="{00000000-0006-0000-0100-00007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8" authorId="0" shapeId="0" xr:uid="{00000000-0006-0000-0100-00007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8" authorId="0" shapeId="0" xr:uid="{00000000-0006-0000-0100-00007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8" authorId="0" shapeId="0" xr:uid="{00000000-0006-0000-0100-00007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8" authorId="0" shapeId="0" xr:uid="{00000000-0006-0000-0100-00007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8" authorId="0" shapeId="0" xr:uid="{00000000-0006-0000-0100-00007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8" authorId="0" shapeId="0" xr:uid="{00000000-0006-0000-0100-00007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8" authorId="0" shapeId="0" xr:uid="{00000000-0006-0000-0100-00008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88" authorId="0" shapeId="0" xr:uid="{00000000-0006-0000-0100-00008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8" authorId="0" shapeId="0" xr:uid="{00000000-0006-0000-0100-00008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88" authorId="0" shapeId="0" xr:uid="{00000000-0006-0000-0100-00008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8" authorId="0" shapeId="0" xr:uid="{00000000-0006-0000-0100-00008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8" authorId="0" shapeId="0" xr:uid="{00000000-0006-0000-0100-00008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8" authorId="0" shapeId="0" xr:uid="{00000000-0006-0000-0100-00008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8" authorId="0" shapeId="0" xr:uid="{00000000-0006-0000-0100-00008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8" authorId="0" shapeId="0" xr:uid="{00000000-0006-0000-0100-00008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89" authorId="0" shapeId="0" xr:uid="{00000000-0006-0000-0100-00008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89" authorId="0" shapeId="0" xr:uid="{00000000-0006-0000-0100-00008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9" authorId="0" shapeId="0" xr:uid="{00000000-0006-0000-0100-00008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9" authorId="0" shapeId="0" xr:uid="{00000000-0006-0000-0100-00008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9" authorId="0" shapeId="0" xr:uid="{00000000-0006-0000-0100-00008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9" authorId="0" shapeId="0" xr:uid="{00000000-0006-0000-0100-00008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9" authorId="0" shapeId="0" xr:uid="{00000000-0006-0000-0100-00008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9" authorId="0" shapeId="0" xr:uid="{00000000-0006-0000-0100-00009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9" authorId="0" shapeId="0" xr:uid="{00000000-0006-0000-0100-00009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9" authorId="0" shapeId="0" xr:uid="{00000000-0006-0000-0100-00009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9" authorId="0" shapeId="0" xr:uid="{00000000-0006-0000-0100-00009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9" authorId="0" shapeId="0" xr:uid="{00000000-0006-0000-0100-00009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9" authorId="0" shapeId="0" xr:uid="{00000000-0006-0000-0100-00009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9" authorId="0" shapeId="0" xr:uid="{00000000-0006-0000-0100-00009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9" authorId="0" shapeId="0" xr:uid="{00000000-0006-0000-0100-00009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9" authorId="0" shapeId="0" xr:uid="{00000000-0006-0000-0100-00009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89" authorId="0" shapeId="0" xr:uid="{00000000-0006-0000-0100-00009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9" authorId="0" shapeId="0" xr:uid="{00000000-0006-0000-0100-00009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9" authorId="0" shapeId="0" xr:uid="{00000000-0006-0000-0100-00009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9" authorId="0" shapeId="0" xr:uid="{00000000-0006-0000-0100-00009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9" authorId="0" shapeId="0" xr:uid="{00000000-0006-0000-0100-00009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0" authorId="0" shapeId="0" xr:uid="{00000000-0006-0000-0100-00009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0" authorId="0" shapeId="0" xr:uid="{00000000-0006-0000-0100-00009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0" authorId="0" shapeId="0" xr:uid="{00000000-0006-0000-0100-0000A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0" authorId="0" shapeId="0" xr:uid="{00000000-0006-0000-0100-0000A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0" authorId="0" shapeId="0" xr:uid="{00000000-0006-0000-0100-0000A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0" authorId="0" shapeId="0" xr:uid="{00000000-0006-0000-0100-0000A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0" authorId="0" shapeId="0" xr:uid="{00000000-0006-0000-0100-0000A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0" authorId="0" shapeId="0" xr:uid="{00000000-0006-0000-0100-0000A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0" authorId="0" shapeId="0" xr:uid="{00000000-0006-0000-0100-0000A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0" authorId="0" shapeId="0" xr:uid="{00000000-0006-0000-0100-0000A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0" authorId="0" shapeId="0" xr:uid="{00000000-0006-0000-0100-0000A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0" authorId="0" shapeId="0" xr:uid="{00000000-0006-0000-0100-0000A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0" authorId="0" shapeId="0" xr:uid="{00000000-0006-0000-0100-0000A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0" authorId="0" shapeId="0" xr:uid="{00000000-0006-0000-0100-0000A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0" authorId="0" shapeId="0" xr:uid="{00000000-0006-0000-0100-0000A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0" authorId="0" shapeId="0" xr:uid="{00000000-0006-0000-0100-0000A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0" authorId="0" shapeId="0" xr:uid="{00000000-0006-0000-0100-0000A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0" authorId="0" shapeId="0" xr:uid="{00000000-0006-0000-0100-0000A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0" authorId="0" shapeId="0" xr:uid="{00000000-0006-0000-0100-0000B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0" authorId="0" shapeId="0" xr:uid="{00000000-0006-0000-0100-0000B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0" authorId="0" shapeId="0" xr:uid="{00000000-0006-0000-0100-0000B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0" authorId="0" shapeId="0" xr:uid="{00000000-0006-0000-0100-0000B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0" authorId="0" shapeId="0" xr:uid="{00000000-0006-0000-0100-0000B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1" authorId="0" shapeId="0" xr:uid="{00000000-0006-0000-0100-0000B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91" authorId="0" shapeId="0" xr:uid="{00000000-0006-0000-0100-0000B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1" authorId="0" shapeId="0" xr:uid="{00000000-0006-0000-0100-0000B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1" authorId="0" shapeId="0" xr:uid="{00000000-0006-0000-0100-0000B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1" authorId="0" shapeId="0" xr:uid="{00000000-0006-0000-0100-0000B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1" authorId="0" shapeId="0" xr:uid="{00000000-0006-0000-0100-0000B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1" authorId="0" shapeId="0" xr:uid="{00000000-0006-0000-0100-0000B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1" authorId="0" shapeId="0" xr:uid="{00000000-0006-0000-0100-0000B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1" authorId="0" shapeId="0" xr:uid="{00000000-0006-0000-0100-0000B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1" authorId="0" shapeId="0" xr:uid="{00000000-0006-0000-0100-0000B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1" authorId="0" shapeId="0" xr:uid="{00000000-0006-0000-0100-0000B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1" authorId="0" shapeId="0" xr:uid="{00000000-0006-0000-0100-0000C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1" authorId="0" shapeId="0" xr:uid="{00000000-0006-0000-0100-0000C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1" authorId="0" shapeId="0" xr:uid="{00000000-0006-0000-0100-0000C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1" authorId="0" shapeId="0" xr:uid="{00000000-0006-0000-0100-0000C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1" authorId="0" shapeId="0" xr:uid="{00000000-0006-0000-0100-0000C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91" authorId="0" shapeId="0" xr:uid="{00000000-0006-0000-0100-0000C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1" authorId="0" shapeId="0" xr:uid="{00000000-0006-0000-0100-0000C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1" authorId="0" shapeId="0" xr:uid="{00000000-0006-0000-0100-0000C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1" authorId="0" shapeId="0" xr:uid="{00000000-0006-0000-0100-0000C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1" authorId="0" shapeId="0" xr:uid="{00000000-0006-0000-0100-0000C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1" authorId="0" shapeId="0" xr:uid="{00000000-0006-0000-0100-0000C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1" authorId="0" shapeId="0" xr:uid="{00000000-0006-0000-0100-0000C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1" authorId="0" shapeId="0" xr:uid="{00000000-0006-0000-0100-0000C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1" authorId="0" shapeId="0" xr:uid="{00000000-0006-0000-0100-0000C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91" authorId="0" shapeId="0" xr:uid="{00000000-0006-0000-0100-0000C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1" authorId="0" shapeId="0" xr:uid="{00000000-0006-0000-0100-0000C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Y92" authorId="0" shapeId="0" xr:uid="{00000000-0006-0000-0100-0000D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R92" authorId="0" shapeId="0" xr:uid="{00000000-0006-0000-0100-0000D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2" authorId="0" shapeId="0" xr:uid="{00000000-0006-0000-0100-0000D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2" authorId="0" shapeId="0" xr:uid="{00000000-0006-0000-0100-0000D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2" authorId="0" shapeId="0" xr:uid="{00000000-0006-0000-0100-0000D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2" authorId="0" shapeId="0" xr:uid="{00000000-0006-0000-0100-0000D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2" authorId="0" shapeId="0" xr:uid="{00000000-0006-0000-0100-0000D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2" authorId="0" shapeId="0" xr:uid="{00000000-0006-0000-0100-0000D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2" authorId="0" shapeId="0" xr:uid="{00000000-0006-0000-0100-0000D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2" authorId="0" shapeId="0" xr:uid="{00000000-0006-0000-0100-0000D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2" authorId="0" shapeId="0" xr:uid="{00000000-0006-0000-0100-0000D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2" authorId="0" shapeId="0" xr:uid="{00000000-0006-0000-0100-0000D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2" authorId="0" shapeId="0" xr:uid="{00000000-0006-0000-0100-0000D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2" authorId="0" shapeId="0" xr:uid="{00000000-0006-0000-0100-0000D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2" authorId="0" shapeId="0" xr:uid="{00000000-0006-0000-0100-0000D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2" authorId="0" shapeId="0" xr:uid="{00000000-0006-0000-0100-0000D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2" authorId="0" shapeId="0" xr:uid="{00000000-0006-0000-0100-0000E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2" authorId="0" shapeId="0" xr:uid="{00000000-0006-0000-0100-0000E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2" authorId="0" shapeId="0" xr:uid="{00000000-0006-0000-0100-0000E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2" authorId="0" shapeId="0" xr:uid="{00000000-0006-0000-0100-0000E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2" authorId="0" shapeId="0" xr:uid="{00000000-0006-0000-0100-0000E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2" authorId="0" shapeId="0" xr:uid="{00000000-0006-0000-0100-0000E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2" authorId="0" shapeId="0" xr:uid="{00000000-0006-0000-0100-0000E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2" authorId="0" shapeId="0" xr:uid="{00000000-0006-0000-0100-0000E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2" authorId="0" shapeId="0" xr:uid="{00000000-0006-0000-0100-0000E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92" authorId="0" shapeId="0" xr:uid="{00000000-0006-0000-0100-0000E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2" authorId="0" shapeId="0" xr:uid="{00000000-0006-0000-0100-0000E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3" authorId="0" shapeId="0" xr:uid="{00000000-0006-0000-0100-0000E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3" authorId="0" shapeId="0" xr:uid="{00000000-0006-0000-0100-0000E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3" authorId="0" shapeId="0" xr:uid="{00000000-0006-0000-0100-0000E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3" authorId="0" shapeId="0" xr:uid="{00000000-0006-0000-0100-0000E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3" authorId="0" shapeId="0" xr:uid="{00000000-0006-0000-0100-0000E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3" authorId="0" shapeId="0" xr:uid="{00000000-0006-0000-0100-0000F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3" authorId="0" shapeId="0" xr:uid="{00000000-0006-0000-0100-0000F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3" authorId="0" shapeId="0" xr:uid="{00000000-0006-0000-0100-0000F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3" authorId="0" shapeId="0" xr:uid="{00000000-0006-0000-0100-0000F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3" authorId="0" shapeId="0" xr:uid="{00000000-0006-0000-0100-0000F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3" authorId="0" shapeId="0" xr:uid="{00000000-0006-0000-0100-0000F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3" authorId="0" shapeId="0" xr:uid="{00000000-0006-0000-0100-0000F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3" authorId="0" shapeId="0" xr:uid="{00000000-0006-0000-0100-0000F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3" authorId="0" shapeId="0" xr:uid="{00000000-0006-0000-0100-0000F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3" authorId="0" shapeId="0" xr:uid="{00000000-0006-0000-0100-0000F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3" authorId="0" shapeId="0" xr:uid="{00000000-0006-0000-0100-0000F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3" authorId="0" shapeId="0" xr:uid="{00000000-0006-0000-0100-0000F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3" authorId="0" shapeId="0" xr:uid="{00000000-0006-0000-0100-0000F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3" authorId="0" shapeId="0" xr:uid="{00000000-0006-0000-0100-0000F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3" authorId="0" shapeId="0" xr:uid="{00000000-0006-0000-0100-0000F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3" authorId="0" shapeId="0" xr:uid="{00000000-0006-0000-0100-0000F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3" authorId="0" shapeId="0" xr:uid="{00000000-0006-0000-0100-00000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93" authorId="0" shapeId="0" xr:uid="{00000000-0006-0000-0100-00000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93" authorId="0" shapeId="0" xr:uid="{00000000-0006-0000-0100-00000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3" authorId="0" shapeId="0" xr:uid="{00000000-0006-0000-0100-00000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94" authorId="0" shapeId="0" xr:uid="{00000000-0006-0000-0100-00000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4" authorId="0" shapeId="0" xr:uid="{00000000-0006-0000-0100-00000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4" authorId="0" shapeId="0" xr:uid="{00000000-0006-0000-0100-00000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4" authorId="0" shapeId="0" xr:uid="{00000000-0006-0000-0100-00000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4" authorId="0" shapeId="0" xr:uid="{00000000-0006-0000-0100-00000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4" authorId="0" shapeId="0" xr:uid="{00000000-0006-0000-0100-00000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4" authorId="0" shapeId="0" xr:uid="{00000000-0006-0000-0100-00000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4" authorId="0" shapeId="0" xr:uid="{00000000-0006-0000-0100-00000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4" authorId="0" shapeId="0" xr:uid="{00000000-0006-0000-0100-00000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4" authorId="0" shapeId="0" xr:uid="{00000000-0006-0000-0100-00000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4" authorId="0" shapeId="0" xr:uid="{00000000-0006-0000-0100-00000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4" authorId="0" shapeId="0" xr:uid="{00000000-0006-0000-0100-00000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4" authorId="0" shapeId="0" xr:uid="{00000000-0006-0000-0100-00001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4" authorId="0" shapeId="0" xr:uid="{00000000-0006-0000-0100-00001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4" authorId="0" shapeId="0" xr:uid="{00000000-0006-0000-0100-00001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4" authorId="0" shapeId="0" xr:uid="{00000000-0006-0000-0100-00001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4" authorId="0" shapeId="0" xr:uid="{00000000-0006-0000-0100-00001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4" authorId="0" shapeId="0" xr:uid="{00000000-0006-0000-0100-00001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4" authorId="0" shapeId="0" xr:uid="{00000000-0006-0000-0100-00001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4" authorId="0" shapeId="0" xr:uid="{00000000-0006-0000-0100-00001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5" authorId="0" shapeId="0" xr:uid="{00000000-0006-0000-0100-00001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5" authorId="0" shapeId="0" xr:uid="{00000000-0006-0000-0100-00001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5" authorId="0" shapeId="0" xr:uid="{00000000-0006-0000-0100-00001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5" authorId="0" shapeId="0" xr:uid="{00000000-0006-0000-0100-00001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5" authorId="0" shapeId="0" xr:uid="{00000000-0006-0000-0100-00001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5" authorId="0" shapeId="0" xr:uid="{00000000-0006-0000-0100-00001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5" authorId="0" shapeId="0" xr:uid="{00000000-0006-0000-0100-00001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5" authorId="0" shapeId="0" xr:uid="{00000000-0006-0000-0100-00001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5" authorId="0" shapeId="0" xr:uid="{00000000-0006-0000-0100-00002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5" authorId="0" shapeId="0" xr:uid="{00000000-0006-0000-0100-00002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5" authorId="0" shapeId="0" xr:uid="{00000000-0006-0000-0100-00002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5" authorId="0" shapeId="0" xr:uid="{00000000-0006-0000-0100-00002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5" authorId="0" shapeId="0" xr:uid="{00000000-0006-0000-0100-00002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5" authorId="0" shapeId="0" xr:uid="{00000000-0006-0000-0100-00002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5" authorId="0" shapeId="0" xr:uid="{00000000-0006-0000-0100-00002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5" authorId="0" shapeId="0" xr:uid="{00000000-0006-0000-0100-00002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6" authorId="0" shapeId="0" xr:uid="{00000000-0006-0000-0100-00002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6" authorId="0" shapeId="0" xr:uid="{00000000-0006-0000-0100-00002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6" authorId="0" shapeId="0" xr:uid="{00000000-0006-0000-0100-00002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6" authorId="0" shapeId="0" xr:uid="{00000000-0006-0000-0100-00002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6" authorId="0" shapeId="0" xr:uid="{00000000-0006-0000-0100-00002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6" authorId="0" shapeId="0" xr:uid="{00000000-0006-0000-0100-00002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6" authorId="0" shapeId="0" xr:uid="{00000000-0006-0000-0100-00002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6" authorId="0" shapeId="0" xr:uid="{00000000-0006-0000-0100-00002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6" authorId="0" shapeId="0" xr:uid="{00000000-0006-0000-0100-00003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6" authorId="0" shapeId="0" xr:uid="{00000000-0006-0000-0100-00003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6" authorId="0" shapeId="0" xr:uid="{00000000-0006-0000-0100-00003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6" authorId="0" shapeId="0" xr:uid="{00000000-0006-0000-0100-00003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6" authorId="0" shapeId="0" xr:uid="{00000000-0006-0000-0100-00003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6" authorId="0" shapeId="0" xr:uid="{00000000-0006-0000-0100-00003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6" authorId="0" shapeId="0" xr:uid="{00000000-0006-0000-0100-00003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6" authorId="0" shapeId="0" xr:uid="{00000000-0006-0000-0100-00003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6" authorId="0" shapeId="0" xr:uid="{00000000-0006-0000-0100-00003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6" authorId="0" shapeId="0" xr:uid="{00000000-0006-0000-0100-00003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7" authorId="0" shapeId="0" xr:uid="{00000000-0006-0000-0100-00003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7" authorId="0" shapeId="0" xr:uid="{00000000-0006-0000-0100-00003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7" authorId="0" shapeId="0" xr:uid="{00000000-0006-0000-0100-00003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7" authorId="0" shapeId="0" xr:uid="{00000000-0006-0000-0100-00003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7" authorId="0" shapeId="0" xr:uid="{00000000-0006-0000-0100-00003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7" authorId="0" shapeId="0" xr:uid="{00000000-0006-0000-0100-00003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7" authorId="0" shapeId="0" xr:uid="{00000000-0006-0000-0100-00004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7" authorId="0" shapeId="0" xr:uid="{00000000-0006-0000-0100-00004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7" authorId="0" shapeId="0" xr:uid="{00000000-0006-0000-0100-00004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7" authorId="0" shapeId="0" xr:uid="{00000000-0006-0000-0100-00004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7" authorId="0" shapeId="0" xr:uid="{00000000-0006-0000-0100-00004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7" authorId="0" shapeId="0" xr:uid="{00000000-0006-0000-0100-00004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7" authorId="0" shapeId="0" xr:uid="{00000000-0006-0000-0100-00004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7" authorId="0" shapeId="0" xr:uid="{00000000-0006-0000-0100-00004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7" authorId="0" shapeId="0" xr:uid="{00000000-0006-0000-0100-00004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7" authorId="0" shapeId="0" xr:uid="{00000000-0006-0000-0100-00004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7" authorId="0" shapeId="0" xr:uid="{00000000-0006-0000-0100-00004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7" authorId="0" shapeId="0" xr:uid="{00000000-0006-0000-0100-00004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8" authorId="0" shapeId="0" xr:uid="{00000000-0006-0000-0100-00004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8" authorId="0" shapeId="0" xr:uid="{00000000-0006-0000-0100-00004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8" authorId="0" shapeId="0" xr:uid="{00000000-0006-0000-0100-00004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8" authorId="0" shapeId="0" xr:uid="{00000000-0006-0000-0100-00004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8" authorId="0" shapeId="0" xr:uid="{00000000-0006-0000-0100-00005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8" authorId="0" shapeId="0" xr:uid="{00000000-0006-0000-0100-00005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8" authorId="0" shapeId="0" xr:uid="{00000000-0006-0000-0100-00005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8" authorId="0" shapeId="0" xr:uid="{00000000-0006-0000-0100-00005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8" authorId="0" shapeId="0" xr:uid="{00000000-0006-0000-0100-00005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8" authorId="0" shapeId="0" xr:uid="{00000000-0006-0000-0100-00005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8" authorId="0" shapeId="0" xr:uid="{00000000-0006-0000-0100-00005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8" authorId="0" shapeId="0" xr:uid="{00000000-0006-0000-0100-00005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8" authorId="0" shapeId="0" xr:uid="{00000000-0006-0000-0100-00005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9" authorId="0" shapeId="0" xr:uid="{00000000-0006-0000-0100-00005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9" authorId="0" shapeId="0" xr:uid="{00000000-0006-0000-0100-00005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9" authorId="0" shapeId="0" xr:uid="{00000000-0006-0000-0100-00005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9" authorId="0" shapeId="0" xr:uid="{00000000-0006-0000-0100-00005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9" authorId="0" shapeId="0" xr:uid="{00000000-0006-0000-0100-00005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9" authorId="0" shapeId="0" xr:uid="{00000000-0006-0000-0100-00005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9" authorId="0" shapeId="0" xr:uid="{00000000-0006-0000-0100-00005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9" authorId="0" shapeId="0" xr:uid="{00000000-0006-0000-0100-00006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9" authorId="0" shapeId="0" xr:uid="{00000000-0006-0000-0100-00006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9" authorId="0" shapeId="0" xr:uid="{00000000-0006-0000-0100-00006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9" authorId="0" shapeId="0" xr:uid="{00000000-0006-0000-0100-00006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9" authorId="0" shapeId="0" xr:uid="{00000000-0006-0000-0100-00006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9" authorId="0" shapeId="0" xr:uid="{00000000-0006-0000-0100-00006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9" authorId="0" shapeId="0" xr:uid="{00000000-0006-0000-0100-00006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9" authorId="0" shapeId="0" xr:uid="{00000000-0006-0000-0100-00006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9" authorId="0" shapeId="0" xr:uid="{00000000-0006-0000-0100-00006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9" authorId="0" shapeId="0" xr:uid="{00000000-0006-0000-0100-00006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9" authorId="0" shapeId="0" xr:uid="{00000000-0006-0000-0100-00006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9" authorId="0" shapeId="0" xr:uid="{00000000-0006-0000-0100-00006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9" authorId="0" shapeId="0" xr:uid="{00000000-0006-0000-0100-00006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9" authorId="0" shapeId="0" xr:uid="{00000000-0006-0000-0100-00006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9" authorId="0" shapeId="0" xr:uid="{00000000-0006-0000-0100-00006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99" authorId="0" shapeId="0" xr:uid="{00000000-0006-0000-0100-00006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9" authorId="0" shapeId="0" xr:uid="{00000000-0006-0000-0100-00007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100" authorId="0" shapeId="0" xr:uid="{00000000-0006-0000-0100-00007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00" authorId="0" shapeId="0" xr:uid="{00000000-0006-0000-0100-00007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0" authorId="0" shapeId="0" xr:uid="{00000000-0006-0000-0100-00007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00" authorId="0" shapeId="0" xr:uid="{00000000-0006-0000-0100-00007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00" authorId="0" shapeId="0" xr:uid="{00000000-0006-0000-0100-00007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00" authorId="0" shapeId="0" xr:uid="{00000000-0006-0000-0100-00007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00" authorId="0" shapeId="0" xr:uid="{00000000-0006-0000-0100-00007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00" authorId="0" shapeId="0" xr:uid="{00000000-0006-0000-0100-00007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0" authorId="0" shapeId="0" xr:uid="{00000000-0006-0000-0100-00007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00" authorId="0" shapeId="0" xr:uid="{00000000-0006-0000-0100-00007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0" authorId="0" shapeId="0" xr:uid="{00000000-0006-0000-0100-00007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0" authorId="0" shapeId="0" xr:uid="{00000000-0006-0000-0100-00007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00" authorId="0" shapeId="0" xr:uid="{00000000-0006-0000-0100-00007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00" authorId="0" shapeId="0" xr:uid="{00000000-0006-0000-0100-00007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00" authorId="0" shapeId="0" xr:uid="{00000000-0006-0000-0100-00007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00" authorId="0" shapeId="0" xr:uid="{00000000-0006-0000-0100-00008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00" authorId="0" shapeId="0" xr:uid="{00000000-0006-0000-0100-00008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0" authorId="0" shapeId="0" xr:uid="{00000000-0006-0000-0100-00008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100" authorId="0" shapeId="0" xr:uid="{00000000-0006-0000-0100-00008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00" authorId="0" shapeId="0" xr:uid="{00000000-0006-0000-0100-00008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0" authorId="0" shapeId="0" xr:uid="{00000000-0006-0000-0100-00008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00" authorId="0" shapeId="0" xr:uid="{00000000-0006-0000-0100-00008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00" authorId="0" shapeId="0" xr:uid="{00000000-0006-0000-0100-00008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00" authorId="0" shapeId="0" xr:uid="{00000000-0006-0000-0100-00008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00" authorId="0" shapeId="0" xr:uid="{00000000-0006-0000-0100-00008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00" authorId="0" shapeId="0" xr:uid="{00000000-0006-0000-0100-00008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00" authorId="0" shapeId="0" xr:uid="{00000000-0006-0000-0100-00008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01" authorId="0" shapeId="0" xr:uid="{00000000-0006-0000-0100-00008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01" authorId="0" shapeId="0" xr:uid="{00000000-0006-0000-0100-00008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01" authorId="0" shapeId="0" xr:uid="{00000000-0006-0000-0100-00008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01" authorId="0" shapeId="0" xr:uid="{00000000-0006-0000-0100-00008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01" authorId="0" shapeId="0" xr:uid="{00000000-0006-0000-0100-00009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1" authorId="0" shapeId="0" xr:uid="{00000000-0006-0000-0100-00009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01" authorId="0" shapeId="0" xr:uid="{00000000-0006-0000-0100-00009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1" authorId="0" shapeId="0" xr:uid="{00000000-0006-0000-0100-00009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1" authorId="0" shapeId="0" xr:uid="{00000000-0006-0000-0100-00009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01" authorId="0" shapeId="0" xr:uid="{00000000-0006-0000-0100-00009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01" authorId="0" shapeId="0" xr:uid="{00000000-0006-0000-0100-00009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01" authorId="0" shapeId="0" xr:uid="{00000000-0006-0000-0100-00009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01" authorId="0" shapeId="0" xr:uid="{00000000-0006-0000-0100-00009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01" authorId="0" shapeId="0" xr:uid="{00000000-0006-0000-0100-00009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01" authorId="0" shapeId="0" xr:uid="{00000000-0006-0000-0100-00009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01" authorId="0" shapeId="0" xr:uid="{00000000-0006-0000-0100-00009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01" authorId="0" shapeId="0" xr:uid="{00000000-0006-0000-0100-00009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01" authorId="0" shapeId="0" xr:uid="{00000000-0006-0000-0100-00009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01" authorId="0" shapeId="0" xr:uid="{00000000-0006-0000-0100-00009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01" authorId="0" shapeId="0" xr:uid="{00000000-0006-0000-0100-00009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01" authorId="0" shapeId="0" xr:uid="{00000000-0006-0000-0100-0000A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01" authorId="0" shapeId="0" xr:uid="{00000000-0006-0000-0100-0000A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01" authorId="0" shapeId="0" xr:uid="{00000000-0006-0000-0100-0000A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02" authorId="0" shapeId="0" xr:uid="{00000000-0006-0000-0100-0000A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02" authorId="0" shapeId="0" xr:uid="{00000000-0006-0000-0100-0000A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02" authorId="0" shapeId="0" xr:uid="{00000000-0006-0000-0100-0000A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02" authorId="0" shapeId="0" xr:uid="{00000000-0006-0000-0100-0000A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02" authorId="0" shapeId="0" xr:uid="{00000000-0006-0000-0100-0000A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02" authorId="0" shapeId="0" xr:uid="{00000000-0006-0000-0100-0000A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2" authorId="0" shapeId="0" xr:uid="{00000000-0006-0000-0100-0000A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02" authorId="0" shapeId="0" xr:uid="{00000000-0006-0000-0100-0000A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2" authorId="0" shapeId="0" xr:uid="{00000000-0006-0000-0100-0000A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2" authorId="0" shapeId="0" xr:uid="{00000000-0006-0000-0100-0000A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02" authorId="0" shapeId="0" xr:uid="{00000000-0006-0000-0100-0000A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02" authorId="0" shapeId="0" xr:uid="{00000000-0006-0000-0100-0000A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02" authorId="0" shapeId="0" xr:uid="{00000000-0006-0000-0100-0000A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02" authorId="0" shapeId="0" xr:uid="{00000000-0006-0000-0100-0000B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02" authorId="0" shapeId="0" xr:uid="{00000000-0006-0000-0100-0000B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02" authorId="0" shapeId="0" xr:uid="{00000000-0006-0000-0100-0000B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02" authorId="0" shapeId="0" xr:uid="{00000000-0006-0000-0100-0000B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02" authorId="0" shapeId="0" xr:uid="{00000000-0006-0000-0100-0000B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2" authorId="0" shapeId="0" xr:uid="{00000000-0006-0000-0100-0000B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02" authorId="0" shapeId="0" xr:uid="{00000000-0006-0000-0100-0000B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02" authorId="0" shapeId="0" xr:uid="{00000000-0006-0000-0100-0000B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02" authorId="0" shapeId="0" xr:uid="{00000000-0006-0000-0100-0000B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02" authorId="0" shapeId="0" xr:uid="{00000000-0006-0000-0100-0000B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02" authorId="0" shapeId="0" xr:uid="{00000000-0006-0000-0100-0000B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02" authorId="0" shapeId="0" xr:uid="{00000000-0006-0000-0100-0000B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02" authorId="0" shapeId="0" xr:uid="{00000000-0006-0000-0100-0000B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M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1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1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1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1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1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1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1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1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1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1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1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1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1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1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1" authorId="0" shapeId="0" xr:uid="{00000000-0006-0000-0200-00001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1" authorId="0" shapeId="0" xr:uid="{00000000-0006-0000-0200-00001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1" authorId="0" shapeId="0" xr:uid="{00000000-0006-0000-0200-00001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1" authorId="0" shapeId="0" xr:uid="{00000000-0006-0000-0200-00001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1" authorId="0" shapeId="0" xr:uid="{00000000-0006-0000-0200-00001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1" authorId="0" shapeId="0" xr:uid="{00000000-0006-0000-0200-00001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1" authorId="0" shapeId="0" xr:uid="{00000000-0006-0000-0200-00001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1" authorId="0" shapeId="0" xr:uid="{00000000-0006-0000-0200-00001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1" authorId="0" shapeId="0" xr:uid="{00000000-0006-0000-0200-00001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1" authorId="0" shapeId="0" xr:uid="{00000000-0006-0000-0200-00001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1" authorId="0" shapeId="0" xr:uid="{00000000-0006-0000-0200-00001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1" authorId="0" shapeId="0" xr:uid="{00000000-0006-0000-0200-00001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1" authorId="0" shapeId="0" xr:uid="{00000000-0006-0000-0200-00001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2" authorId="0" shapeId="0" xr:uid="{00000000-0006-0000-0200-00001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2" authorId="0" shapeId="0" xr:uid="{00000000-0006-0000-0200-00001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2" authorId="0" shapeId="0" xr:uid="{00000000-0006-0000-0200-00002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2" authorId="0" shapeId="0" xr:uid="{00000000-0006-0000-0200-00002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2" authorId="0" shapeId="0" xr:uid="{00000000-0006-0000-0200-00002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2" authorId="0" shapeId="0" xr:uid="{00000000-0006-0000-0200-00002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2" authorId="0" shapeId="0" xr:uid="{00000000-0006-0000-0200-00002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2" authorId="0" shapeId="0" xr:uid="{00000000-0006-0000-0200-00002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12" authorId="0" shapeId="0" xr:uid="{00000000-0006-0000-0200-00002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2" authorId="0" shapeId="0" xr:uid="{00000000-0006-0000-0200-00002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2" authorId="0" shapeId="0" xr:uid="{00000000-0006-0000-0200-00002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2" authorId="0" shapeId="0" xr:uid="{00000000-0006-0000-0200-00002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12" authorId="0" shapeId="0" xr:uid="{00000000-0006-0000-0200-00002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2" authorId="0" shapeId="0" xr:uid="{00000000-0006-0000-0200-00002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2" authorId="0" shapeId="0" xr:uid="{00000000-0006-0000-0200-00002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2" authorId="0" shapeId="0" xr:uid="{00000000-0006-0000-0200-00002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2" authorId="0" shapeId="0" xr:uid="{00000000-0006-0000-0200-00002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2" authorId="0" shapeId="0" xr:uid="{00000000-0006-0000-0200-00002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2" authorId="0" shapeId="0" xr:uid="{00000000-0006-0000-0200-00003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2" authorId="0" shapeId="0" xr:uid="{00000000-0006-0000-0200-00003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2" authorId="0" shapeId="0" xr:uid="{00000000-0006-0000-0200-00003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2" authorId="0" shapeId="0" xr:uid="{00000000-0006-0000-0200-00003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2" authorId="0" shapeId="0" xr:uid="{00000000-0006-0000-0200-00003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2" authorId="0" shapeId="0" xr:uid="{00000000-0006-0000-0200-00003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2" authorId="0" shapeId="0" xr:uid="{00000000-0006-0000-0200-00003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2" authorId="0" shapeId="0" xr:uid="{00000000-0006-0000-0200-00003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2" authorId="0" shapeId="0" xr:uid="{00000000-0006-0000-0200-00003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2" authorId="0" shapeId="0" xr:uid="{00000000-0006-0000-0200-00003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2" authorId="0" shapeId="0" xr:uid="{00000000-0006-0000-0200-00003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2" authorId="0" shapeId="0" xr:uid="{00000000-0006-0000-0200-00003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2" authorId="0" shapeId="0" xr:uid="{00000000-0006-0000-0200-00003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2" authorId="0" shapeId="0" xr:uid="{00000000-0006-0000-0200-00003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3" authorId="0" shapeId="0" xr:uid="{00000000-0006-0000-0200-00003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3" authorId="0" shapeId="0" xr:uid="{00000000-0006-0000-0200-00003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3" authorId="0" shapeId="0" xr:uid="{00000000-0006-0000-0200-00004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3" authorId="0" shapeId="0" xr:uid="{00000000-0006-0000-0200-00004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3" authorId="0" shapeId="0" xr:uid="{00000000-0006-0000-0200-00004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3" authorId="0" shapeId="0" xr:uid="{00000000-0006-0000-0200-00004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3" authorId="0" shapeId="0" xr:uid="{00000000-0006-0000-0200-00004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3" authorId="0" shapeId="0" xr:uid="{00000000-0006-0000-0200-00004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3" authorId="0" shapeId="0" xr:uid="{00000000-0006-0000-0200-00004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3" authorId="0" shapeId="0" xr:uid="{00000000-0006-0000-0200-00004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3" authorId="0" shapeId="0" xr:uid="{00000000-0006-0000-0200-00004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3" authorId="0" shapeId="0" xr:uid="{00000000-0006-0000-0200-00004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3" authorId="0" shapeId="0" xr:uid="{00000000-0006-0000-0200-00004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3" authorId="0" shapeId="0" xr:uid="{00000000-0006-0000-0200-00004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3" authorId="0" shapeId="0" xr:uid="{00000000-0006-0000-0200-00004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3" authorId="0" shapeId="0" xr:uid="{00000000-0006-0000-0200-00004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3" authorId="0" shapeId="0" xr:uid="{00000000-0006-0000-0200-00004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3" authorId="0" shapeId="0" xr:uid="{00000000-0006-0000-0200-00004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3" authorId="0" shapeId="0" xr:uid="{00000000-0006-0000-0200-00005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3" authorId="0" shapeId="0" xr:uid="{00000000-0006-0000-0200-00005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3" authorId="0" shapeId="0" xr:uid="{00000000-0006-0000-0200-00005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3" authorId="0" shapeId="0" xr:uid="{00000000-0006-0000-0200-00005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3" authorId="0" shapeId="0" xr:uid="{00000000-0006-0000-0200-00005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3" authorId="0" shapeId="0" xr:uid="{00000000-0006-0000-0200-00005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3" authorId="0" shapeId="0" xr:uid="{00000000-0006-0000-0200-00005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3" authorId="0" shapeId="0" xr:uid="{00000000-0006-0000-0200-00005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3" authorId="0" shapeId="0" xr:uid="{00000000-0006-0000-0200-00005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3" authorId="0" shapeId="0" xr:uid="{00000000-0006-0000-0200-00005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3" authorId="0" shapeId="0" xr:uid="{00000000-0006-0000-0200-00005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3" authorId="0" shapeId="0" xr:uid="{00000000-0006-0000-0200-00005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4" authorId="0" shapeId="0" xr:uid="{00000000-0006-0000-0200-00005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4" authorId="0" shapeId="0" xr:uid="{00000000-0006-0000-0200-00005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4" authorId="0" shapeId="0" xr:uid="{00000000-0006-0000-0200-00005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4" authorId="0" shapeId="0" xr:uid="{00000000-0006-0000-0200-00005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4" authorId="0" shapeId="0" xr:uid="{00000000-0006-0000-0200-00006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4" authorId="0" shapeId="0" xr:uid="{00000000-0006-0000-0200-00006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4" authorId="0" shapeId="0" xr:uid="{00000000-0006-0000-0200-00006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A14" authorId="0" shapeId="0" xr:uid="{00000000-0006-0000-0200-00006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4" authorId="0" shapeId="0" xr:uid="{00000000-0006-0000-0200-00006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4" authorId="0" shapeId="0" xr:uid="{00000000-0006-0000-0200-00006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4" authorId="0" shapeId="0" xr:uid="{00000000-0006-0000-0200-00006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14" authorId="0" shapeId="0" xr:uid="{00000000-0006-0000-0200-00006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4" authorId="0" shapeId="0" xr:uid="{00000000-0006-0000-0200-00006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4" authorId="0" shapeId="0" xr:uid="{00000000-0006-0000-0200-00006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4" authorId="0" shapeId="0" xr:uid="{00000000-0006-0000-0200-00006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4" authorId="0" shapeId="0" xr:uid="{00000000-0006-0000-0200-00006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4" authorId="0" shapeId="0" xr:uid="{00000000-0006-0000-0200-00006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4" authorId="0" shapeId="0" xr:uid="{00000000-0006-0000-0200-00006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4" authorId="0" shapeId="0" xr:uid="{00000000-0006-0000-0200-00006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4" authorId="0" shapeId="0" xr:uid="{00000000-0006-0000-0200-00006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4" authorId="0" shapeId="0" xr:uid="{00000000-0006-0000-0200-00007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4" authorId="0" shapeId="0" xr:uid="{00000000-0006-0000-0200-00007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4" authorId="0" shapeId="0" xr:uid="{00000000-0006-0000-0200-00007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4" authorId="0" shapeId="0" xr:uid="{00000000-0006-0000-0200-00007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4" authorId="0" shapeId="0" xr:uid="{00000000-0006-0000-0200-00007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4" authorId="0" shapeId="0" xr:uid="{00000000-0006-0000-0200-00007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4" authorId="0" shapeId="0" xr:uid="{00000000-0006-0000-0200-00007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4" authorId="0" shapeId="0" xr:uid="{00000000-0006-0000-0200-00007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4" authorId="0" shapeId="0" xr:uid="{00000000-0006-0000-0200-00007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4" authorId="0" shapeId="0" xr:uid="{00000000-0006-0000-0200-00007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4" authorId="0" shapeId="0" xr:uid="{00000000-0006-0000-0200-00007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4" authorId="0" shapeId="0" xr:uid="{00000000-0006-0000-0200-00007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4" authorId="0" shapeId="0" xr:uid="{00000000-0006-0000-0200-00007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4" authorId="0" shapeId="0" xr:uid="{00000000-0006-0000-0200-00007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4" authorId="0" shapeId="0" xr:uid="{00000000-0006-0000-0200-00007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5" authorId="0" shapeId="0" xr:uid="{00000000-0006-0000-0200-00007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5" authorId="0" shapeId="0" xr:uid="{00000000-0006-0000-0200-00008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5" authorId="0" shapeId="0" xr:uid="{00000000-0006-0000-0200-00008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5" authorId="0" shapeId="0" xr:uid="{00000000-0006-0000-0200-00008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5" authorId="0" shapeId="0" xr:uid="{00000000-0006-0000-0200-00008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5" authorId="0" shapeId="0" xr:uid="{00000000-0006-0000-0200-00008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5" authorId="0" shapeId="0" xr:uid="{00000000-0006-0000-0200-00008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A15" authorId="0" shapeId="0" xr:uid="{00000000-0006-0000-0200-00008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5" authorId="0" shapeId="0" xr:uid="{00000000-0006-0000-0200-00008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5" authorId="0" shapeId="0" xr:uid="{00000000-0006-0000-0200-00008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5" authorId="0" shapeId="0" xr:uid="{00000000-0006-0000-0200-00008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15" authorId="0" shapeId="0" xr:uid="{00000000-0006-0000-0200-00008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5" authorId="0" shapeId="0" xr:uid="{00000000-0006-0000-0200-00008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5" authorId="0" shapeId="0" xr:uid="{00000000-0006-0000-0200-00008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5" authorId="0" shapeId="0" xr:uid="{00000000-0006-0000-0200-00008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5" authorId="0" shapeId="0" xr:uid="{00000000-0006-0000-0200-00008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5" authorId="0" shapeId="0" xr:uid="{00000000-0006-0000-0200-00008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5" authorId="0" shapeId="0" xr:uid="{00000000-0006-0000-0200-00009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5" authorId="0" shapeId="0" xr:uid="{00000000-0006-0000-0200-00009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5" authorId="0" shapeId="0" xr:uid="{00000000-0006-0000-0200-00009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5" authorId="0" shapeId="0" xr:uid="{00000000-0006-0000-0200-00009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5" authorId="0" shapeId="0" xr:uid="{00000000-0006-0000-0200-00009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5" authorId="0" shapeId="0" xr:uid="{00000000-0006-0000-0200-00009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5" authorId="0" shapeId="0" xr:uid="{00000000-0006-0000-0200-00009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5" authorId="0" shapeId="0" xr:uid="{00000000-0006-0000-0200-00009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5" authorId="0" shapeId="0" xr:uid="{00000000-0006-0000-0200-00009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5" authorId="0" shapeId="0" xr:uid="{00000000-0006-0000-0200-00009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5" authorId="0" shapeId="0" xr:uid="{00000000-0006-0000-0200-00009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5" authorId="0" shapeId="0" xr:uid="{00000000-0006-0000-0200-00009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5" authorId="0" shapeId="0" xr:uid="{00000000-0006-0000-0200-00009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5" authorId="0" shapeId="0" xr:uid="{00000000-0006-0000-0200-00009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5" authorId="0" shapeId="0" xr:uid="{00000000-0006-0000-0200-00009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5" authorId="0" shapeId="0" xr:uid="{00000000-0006-0000-0200-00009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5" authorId="0" shapeId="0" xr:uid="{00000000-0006-0000-0200-0000A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5" authorId="0" shapeId="0" xr:uid="{00000000-0006-0000-0200-0000A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6" authorId="0" shapeId="0" xr:uid="{00000000-0006-0000-0200-0000A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6" authorId="0" shapeId="0" xr:uid="{00000000-0006-0000-0200-0000A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6" authorId="0" shapeId="0" xr:uid="{00000000-0006-0000-0200-0000A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16" authorId="0" shapeId="0" xr:uid="{00000000-0006-0000-0200-0000A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6" authorId="0" shapeId="0" xr:uid="{00000000-0006-0000-0200-0000A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6" authorId="0" shapeId="0" xr:uid="{00000000-0006-0000-0200-0000A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6" authorId="0" shapeId="0" xr:uid="{00000000-0006-0000-0200-0000A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6" authorId="0" shapeId="0" xr:uid="{00000000-0006-0000-0200-0000A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6" authorId="0" shapeId="0" xr:uid="{00000000-0006-0000-0200-0000A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6" authorId="0" shapeId="0" xr:uid="{00000000-0006-0000-0200-0000A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6" authorId="0" shapeId="0" xr:uid="{00000000-0006-0000-0200-0000A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6" authorId="0" shapeId="0" xr:uid="{00000000-0006-0000-0200-0000A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6" authorId="0" shapeId="0" xr:uid="{00000000-0006-0000-0200-0000A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6" authorId="0" shapeId="0" xr:uid="{00000000-0006-0000-0200-0000A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G16" authorId="0" shapeId="0" xr:uid="{00000000-0006-0000-0200-0000B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6" authorId="0" shapeId="0" xr:uid="{00000000-0006-0000-0200-0000B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6" authorId="0" shapeId="0" xr:uid="{00000000-0006-0000-0200-0000B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6" authorId="0" shapeId="0" xr:uid="{00000000-0006-0000-0200-0000B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6" authorId="0" shapeId="0" xr:uid="{00000000-0006-0000-0200-0000B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6" authorId="0" shapeId="0" xr:uid="{00000000-0006-0000-0200-0000B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6" authorId="0" shapeId="0" xr:uid="{00000000-0006-0000-0200-0000B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6" authorId="0" shapeId="0" xr:uid="{00000000-0006-0000-0200-0000B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6" authorId="0" shapeId="0" xr:uid="{00000000-0006-0000-0200-0000B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6" authorId="0" shapeId="0" xr:uid="{00000000-0006-0000-0200-0000B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6" authorId="0" shapeId="0" xr:uid="{00000000-0006-0000-0200-0000B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16" authorId="0" shapeId="0" xr:uid="{00000000-0006-0000-0200-0000B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6" authorId="0" shapeId="0" xr:uid="{00000000-0006-0000-0200-0000B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6" authorId="0" shapeId="0" xr:uid="{00000000-0006-0000-0200-0000B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6" authorId="0" shapeId="0" xr:uid="{00000000-0006-0000-0200-0000B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6" authorId="0" shapeId="0" xr:uid="{00000000-0006-0000-0200-0000B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6" authorId="0" shapeId="0" xr:uid="{00000000-0006-0000-0200-0000C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6" authorId="0" shapeId="0" xr:uid="{00000000-0006-0000-0200-0000C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6" authorId="0" shapeId="0" xr:uid="{00000000-0006-0000-0200-0000C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6" authorId="0" shapeId="0" xr:uid="{00000000-0006-0000-0200-0000C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6" authorId="0" shapeId="0" xr:uid="{00000000-0006-0000-0200-0000C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7" authorId="0" shapeId="0" xr:uid="{00000000-0006-0000-0200-0000C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7" authorId="0" shapeId="0" xr:uid="{00000000-0006-0000-0200-0000C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7" authorId="0" shapeId="0" xr:uid="{00000000-0006-0000-0200-0000C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7" authorId="0" shapeId="0" xr:uid="{00000000-0006-0000-0200-0000C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7" authorId="0" shapeId="0" xr:uid="{00000000-0006-0000-0200-0000C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7" authorId="0" shapeId="0" xr:uid="{00000000-0006-0000-0200-0000C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7" authorId="0" shapeId="0" xr:uid="{00000000-0006-0000-0200-0000C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7" authorId="0" shapeId="0" xr:uid="{00000000-0006-0000-0200-0000C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7" authorId="0" shapeId="0" xr:uid="{00000000-0006-0000-0200-0000C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7" authorId="0" shapeId="0" xr:uid="{00000000-0006-0000-0200-0000C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7" authorId="0" shapeId="0" xr:uid="{00000000-0006-0000-0200-0000C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7" authorId="0" shapeId="0" xr:uid="{00000000-0006-0000-0200-0000D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7" authorId="0" shapeId="0" xr:uid="{00000000-0006-0000-0200-0000D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7" authorId="0" shapeId="0" xr:uid="{00000000-0006-0000-0200-0000D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7" authorId="0" shapeId="0" xr:uid="{00000000-0006-0000-0200-0000D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7" authorId="0" shapeId="0" xr:uid="{00000000-0006-0000-0200-0000D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7" authorId="0" shapeId="0" xr:uid="{00000000-0006-0000-0200-0000D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7" authorId="0" shapeId="0" xr:uid="{00000000-0006-0000-0200-0000D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7" authorId="0" shapeId="0" xr:uid="{00000000-0006-0000-0200-0000D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7" authorId="0" shapeId="0" xr:uid="{00000000-0006-0000-0200-0000D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7" authorId="0" shapeId="0" xr:uid="{00000000-0006-0000-0200-0000D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7" authorId="0" shapeId="0" xr:uid="{00000000-0006-0000-0200-0000D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7" authorId="0" shapeId="0" xr:uid="{00000000-0006-0000-0200-0000D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7" authorId="0" shapeId="0" xr:uid="{00000000-0006-0000-0200-0000D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7" authorId="0" shapeId="0" xr:uid="{00000000-0006-0000-0200-0000D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7" authorId="0" shapeId="0" xr:uid="{00000000-0006-0000-0200-0000D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7" authorId="0" shapeId="0" xr:uid="{00000000-0006-0000-0200-0000D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7" authorId="0" shapeId="0" xr:uid="{00000000-0006-0000-0200-0000E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8" authorId="0" shapeId="0" xr:uid="{00000000-0006-0000-0200-0000E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8" authorId="0" shapeId="0" xr:uid="{00000000-0006-0000-0200-0000E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8" authorId="0" shapeId="0" xr:uid="{00000000-0006-0000-0200-0000E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8" authorId="0" shapeId="0" xr:uid="{00000000-0006-0000-0200-0000E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8" authorId="0" shapeId="0" xr:uid="{00000000-0006-0000-0200-0000E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8" authorId="0" shapeId="0" xr:uid="{00000000-0006-0000-0200-0000E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8" authorId="0" shapeId="0" xr:uid="{00000000-0006-0000-0200-0000E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8" authorId="0" shapeId="0" xr:uid="{00000000-0006-0000-0200-0000E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8" authorId="0" shapeId="0" xr:uid="{00000000-0006-0000-0200-0000E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8" authorId="0" shapeId="0" xr:uid="{00000000-0006-0000-0200-0000E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8" authorId="0" shapeId="0" xr:uid="{00000000-0006-0000-0200-0000E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8" authorId="0" shapeId="0" xr:uid="{00000000-0006-0000-0200-0000E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8" authorId="0" shapeId="0" xr:uid="{00000000-0006-0000-0200-0000E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8" authorId="0" shapeId="0" xr:uid="{00000000-0006-0000-0200-0000E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8" authorId="0" shapeId="0" xr:uid="{00000000-0006-0000-0200-0000E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8" authorId="0" shapeId="0" xr:uid="{00000000-0006-0000-0200-0000F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8" authorId="0" shapeId="0" xr:uid="{00000000-0006-0000-0200-0000F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8" authorId="0" shapeId="0" xr:uid="{00000000-0006-0000-0200-0000F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8" authorId="0" shapeId="0" xr:uid="{00000000-0006-0000-0200-0000F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8" authorId="0" shapeId="0" xr:uid="{00000000-0006-0000-0200-0000F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8" authorId="0" shapeId="0" xr:uid="{00000000-0006-0000-0200-0000F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8" authorId="0" shapeId="0" xr:uid="{00000000-0006-0000-0200-0000F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8" authorId="0" shapeId="0" xr:uid="{00000000-0006-0000-0200-0000F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8" authorId="0" shapeId="0" xr:uid="{00000000-0006-0000-0200-0000F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8" authorId="0" shapeId="0" xr:uid="{00000000-0006-0000-0200-0000F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8" authorId="0" shapeId="0" xr:uid="{00000000-0006-0000-0200-0000F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8" authorId="0" shapeId="0" xr:uid="{00000000-0006-0000-0200-0000F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8" authorId="0" shapeId="0" xr:uid="{00000000-0006-0000-0200-0000F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8" authorId="0" shapeId="0" xr:uid="{00000000-0006-0000-0200-0000F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9" authorId="0" shapeId="0" xr:uid="{00000000-0006-0000-0200-0000F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9" authorId="0" shapeId="0" xr:uid="{00000000-0006-0000-0200-0000F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9" authorId="0" shapeId="0" xr:uid="{00000000-0006-0000-0200-00000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19" authorId="0" shapeId="0" xr:uid="{00000000-0006-0000-0200-00000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9" authorId="0" shapeId="0" xr:uid="{00000000-0006-0000-0200-00000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9" authorId="0" shapeId="0" xr:uid="{00000000-0006-0000-0200-00000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9" authorId="0" shapeId="0" xr:uid="{00000000-0006-0000-0200-00000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9" authorId="0" shapeId="0" xr:uid="{00000000-0006-0000-0200-00000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9" authorId="0" shapeId="0" xr:uid="{00000000-0006-0000-0200-00000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9" authorId="0" shapeId="0" xr:uid="{00000000-0006-0000-0200-00000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9" authorId="0" shapeId="0" xr:uid="{00000000-0006-0000-0200-00000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9" authorId="0" shapeId="0" xr:uid="{00000000-0006-0000-0200-00000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9" authorId="0" shapeId="0" xr:uid="{00000000-0006-0000-0200-00000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9" authorId="0" shapeId="0" xr:uid="{00000000-0006-0000-0200-00000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9" authorId="0" shapeId="0" xr:uid="{00000000-0006-0000-0200-00000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9" authorId="0" shapeId="0" xr:uid="{00000000-0006-0000-0200-00000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9" authorId="0" shapeId="0" xr:uid="{00000000-0006-0000-0200-00000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9" authorId="0" shapeId="0" xr:uid="{00000000-0006-0000-0200-00000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9" authorId="0" shapeId="0" xr:uid="{00000000-0006-0000-0200-00001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9" authorId="0" shapeId="0" xr:uid="{00000000-0006-0000-0200-00001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9" authorId="0" shapeId="0" xr:uid="{00000000-0006-0000-0200-00001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9" authorId="0" shapeId="0" xr:uid="{00000000-0006-0000-0200-00001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9" authorId="0" shapeId="0" xr:uid="{00000000-0006-0000-0200-00001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9" authorId="0" shapeId="0" xr:uid="{00000000-0006-0000-0200-00001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19" authorId="0" shapeId="0" xr:uid="{00000000-0006-0000-0200-00001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9" authorId="0" shapeId="0" xr:uid="{00000000-0006-0000-0200-00001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9" authorId="0" shapeId="0" xr:uid="{00000000-0006-0000-0200-00001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9" authorId="0" shapeId="0" xr:uid="{00000000-0006-0000-0200-00001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9" authorId="0" shapeId="0" xr:uid="{00000000-0006-0000-0200-00001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9" authorId="0" shapeId="0" xr:uid="{00000000-0006-0000-0200-00001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9" authorId="0" shapeId="0" xr:uid="{00000000-0006-0000-0200-00001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9" authorId="0" shapeId="0" xr:uid="{00000000-0006-0000-0200-00001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9" authorId="0" shapeId="0" xr:uid="{00000000-0006-0000-0200-00001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0" authorId="0" shapeId="0" xr:uid="{00000000-0006-0000-0200-00001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0" authorId="0" shapeId="0" xr:uid="{00000000-0006-0000-0200-00002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0" authorId="0" shapeId="0" xr:uid="{00000000-0006-0000-0200-00002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0" authorId="0" shapeId="0" xr:uid="{00000000-0006-0000-0200-00002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20" authorId="0" shapeId="0" xr:uid="{00000000-0006-0000-0200-00002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R20" authorId="0" shapeId="0" xr:uid="{00000000-0006-0000-0200-00002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0" authorId="0" shapeId="0" xr:uid="{00000000-0006-0000-0200-00002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0" authorId="0" shapeId="0" xr:uid="{00000000-0006-0000-0200-00002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0" authorId="0" shapeId="0" xr:uid="{00000000-0006-0000-0200-00002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0" authorId="0" shapeId="0" xr:uid="{00000000-0006-0000-0200-00002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K20" authorId="0" shapeId="0" xr:uid="{00000000-0006-0000-0200-00002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0" authorId="0" shapeId="0" xr:uid="{00000000-0006-0000-0200-00002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0" authorId="0" shapeId="0" xr:uid="{00000000-0006-0000-0200-00002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0" authorId="0" shapeId="0" xr:uid="{00000000-0006-0000-0200-00002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20" authorId="0" shapeId="0" xr:uid="{00000000-0006-0000-0200-00002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20" authorId="0" shapeId="0" xr:uid="{00000000-0006-0000-0200-00002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0" authorId="0" shapeId="0" xr:uid="{00000000-0006-0000-0200-00002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0" authorId="0" shapeId="0" xr:uid="{00000000-0006-0000-0200-00003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20" authorId="0" shapeId="0" xr:uid="{00000000-0006-0000-0200-00003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0" authorId="0" shapeId="0" xr:uid="{00000000-0006-0000-0200-00003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20" authorId="0" shapeId="0" xr:uid="{00000000-0006-0000-0200-00003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0" authorId="0" shapeId="0" xr:uid="{00000000-0006-0000-0200-00003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0" authorId="0" shapeId="0" xr:uid="{00000000-0006-0000-0200-00003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0" authorId="0" shapeId="0" xr:uid="{00000000-0006-0000-0200-00003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0" authorId="0" shapeId="0" xr:uid="{00000000-0006-0000-0200-00003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0" authorId="0" shapeId="0" xr:uid="{00000000-0006-0000-0200-00003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0" authorId="0" shapeId="0" xr:uid="{00000000-0006-0000-0200-00003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0" authorId="0" shapeId="0" xr:uid="{00000000-0006-0000-0200-00003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0" authorId="0" shapeId="0" xr:uid="{00000000-0006-0000-0200-00003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0" authorId="0" shapeId="0" xr:uid="{00000000-0006-0000-0200-00003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0" authorId="0" shapeId="0" xr:uid="{00000000-0006-0000-0200-00003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0" authorId="0" shapeId="0" xr:uid="{00000000-0006-0000-0200-00003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0" authorId="0" shapeId="0" xr:uid="{00000000-0006-0000-0200-00003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0" authorId="0" shapeId="0" xr:uid="{00000000-0006-0000-0200-00004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20" authorId="0" shapeId="0" xr:uid="{00000000-0006-0000-0200-00004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0" authorId="0" shapeId="0" xr:uid="{00000000-0006-0000-0200-00004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0" authorId="0" shapeId="0" xr:uid="{00000000-0006-0000-0200-00004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0" authorId="0" shapeId="0" xr:uid="{00000000-0006-0000-0200-00004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0" authorId="0" shapeId="0" xr:uid="{00000000-0006-0000-0200-00004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0" authorId="0" shapeId="0" xr:uid="{00000000-0006-0000-0200-00004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0" authorId="0" shapeId="0" xr:uid="{00000000-0006-0000-0200-00004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0" authorId="0" shapeId="0" xr:uid="{00000000-0006-0000-0200-00004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20" authorId="0" shapeId="0" xr:uid="{00000000-0006-0000-0200-00004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1" authorId="0" shapeId="0" xr:uid="{00000000-0006-0000-0200-00004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1" authorId="0" shapeId="0" xr:uid="{00000000-0006-0000-0200-00004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1" authorId="0" shapeId="0" xr:uid="{00000000-0006-0000-0200-00004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1" authorId="0" shapeId="0" xr:uid="{00000000-0006-0000-0200-00004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1" authorId="0" shapeId="0" xr:uid="{00000000-0006-0000-0200-00004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1" authorId="0" shapeId="0" xr:uid="{00000000-0006-0000-0200-00004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1" authorId="0" shapeId="0" xr:uid="{00000000-0006-0000-0200-00005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1" authorId="0" shapeId="0" xr:uid="{00000000-0006-0000-0200-00005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1" authorId="0" shapeId="0" xr:uid="{00000000-0006-0000-0200-00005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1" authorId="0" shapeId="0" xr:uid="{00000000-0006-0000-0200-00005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1" authorId="0" shapeId="0" xr:uid="{00000000-0006-0000-0200-00005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1" authorId="0" shapeId="0" xr:uid="{00000000-0006-0000-0200-00005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1" authorId="0" shapeId="0" xr:uid="{00000000-0006-0000-0200-00005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1" authorId="0" shapeId="0" xr:uid="{00000000-0006-0000-0200-00005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1" authorId="0" shapeId="0" xr:uid="{00000000-0006-0000-0200-00005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1" authorId="0" shapeId="0" xr:uid="{00000000-0006-0000-0200-00005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1" authorId="0" shapeId="0" xr:uid="{00000000-0006-0000-0200-00005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1" authorId="0" shapeId="0" xr:uid="{00000000-0006-0000-0200-00005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1" authorId="0" shapeId="0" xr:uid="{00000000-0006-0000-0200-00005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1" authorId="0" shapeId="0" xr:uid="{00000000-0006-0000-0200-00005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1" authorId="0" shapeId="0" xr:uid="{00000000-0006-0000-0200-00005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1" authorId="0" shapeId="0" xr:uid="{00000000-0006-0000-0200-00005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1" authorId="0" shapeId="0" xr:uid="{00000000-0006-0000-0200-00006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1" authorId="0" shapeId="0" xr:uid="{00000000-0006-0000-0200-00006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1" authorId="0" shapeId="0" xr:uid="{00000000-0006-0000-0200-00006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1" authorId="0" shapeId="0" xr:uid="{00000000-0006-0000-0200-00006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1" authorId="0" shapeId="0" xr:uid="{00000000-0006-0000-0200-00006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1" authorId="0" shapeId="0" xr:uid="{00000000-0006-0000-0200-00006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2" authorId="0" shapeId="0" xr:uid="{00000000-0006-0000-0200-00006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2" authorId="0" shapeId="0" xr:uid="{00000000-0006-0000-0200-00006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2" authorId="0" shapeId="0" xr:uid="{00000000-0006-0000-0200-00006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2" authorId="0" shapeId="0" xr:uid="{00000000-0006-0000-0200-00006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2" authorId="0" shapeId="0" xr:uid="{00000000-0006-0000-0200-00006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2" authorId="0" shapeId="0" xr:uid="{00000000-0006-0000-0200-00006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2" authorId="0" shapeId="0" xr:uid="{00000000-0006-0000-0200-00006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2" authorId="0" shapeId="0" xr:uid="{00000000-0006-0000-0200-00006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2" authorId="0" shapeId="0" xr:uid="{00000000-0006-0000-0200-00006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2" authorId="0" shapeId="0" xr:uid="{00000000-0006-0000-0200-00006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22" authorId="0" shapeId="0" xr:uid="{00000000-0006-0000-0200-00007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2" authorId="0" shapeId="0" xr:uid="{00000000-0006-0000-0200-00007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2" authorId="0" shapeId="0" xr:uid="{00000000-0006-0000-0200-00007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2" authorId="0" shapeId="0" xr:uid="{00000000-0006-0000-0200-00007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2" authorId="0" shapeId="0" xr:uid="{00000000-0006-0000-0200-00007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2" authorId="0" shapeId="0" xr:uid="{00000000-0006-0000-0200-00007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2" authorId="0" shapeId="0" xr:uid="{00000000-0006-0000-0200-00007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2" authorId="0" shapeId="0" xr:uid="{00000000-0006-0000-0200-00007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2" authorId="0" shapeId="0" xr:uid="{00000000-0006-0000-0200-00007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2" authorId="0" shapeId="0" xr:uid="{00000000-0006-0000-0200-00007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2" authorId="0" shapeId="0" xr:uid="{00000000-0006-0000-0200-00007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2" authorId="0" shapeId="0" xr:uid="{00000000-0006-0000-0200-00007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2" authorId="0" shapeId="0" xr:uid="{00000000-0006-0000-0200-00007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2" authorId="0" shapeId="0" xr:uid="{00000000-0006-0000-0200-00007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2" authorId="0" shapeId="0" xr:uid="{00000000-0006-0000-0200-00007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2" authorId="0" shapeId="0" xr:uid="{00000000-0006-0000-0200-00007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2" authorId="0" shapeId="0" xr:uid="{00000000-0006-0000-0200-00008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2" authorId="0" shapeId="0" xr:uid="{00000000-0006-0000-0200-00008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2" authorId="0" shapeId="0" xr:uid="{00000000-0006-0000-0200-00008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2" authorId="0" shapeId="0" xr:uid="{00000000-0006-0000-0200-00008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2" authorId="0" shapeId="0" xr:uid="{00000000-0006-0000-0200-00008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2" authorId="0" shapeId="0" xr:uid="{00000000-0006-0000-0200-00008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22" authorId="0" shapeId="0" xr:uid="{00000000-0006-0000-0200-00008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3" authorId="0" shapeId="0" xr:uid="{00000000-0006-0000-0200-00008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3" authorId="0" shapeId="0" xr:uid="{00000000-0006-0000-0200-00008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3" authorId="0" shapeId="0" xr:uid="{00000000-0006-0000-0200-00008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3" authorId="0" shapeId="0" xr:uid="{00000000-0006-0000-0200-00008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3" authorId="0" shapeId="0" xr:uid="{00000000-0006-0000-0200-00008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3" authorId="0" shapeId="0" xr:uid="{00000000-0006-0000-0200-00008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3" authorId="0" shapeId="0" xr:uid="{00000000-0006-0000-0200-00008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3" authorId="0" shapeId="0" xr:uid="{00000000-0006-0000-0200-00008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3" authorId="0" shapeId="0" xr:uid="{00000000-0006-0000-0200-00008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3" authorId="0" shapeId="0" xr:uid="{00000000-0006-0000-0200-00009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3" authorId="0" shapeId="0" xr:uid="{00000000-0006-0000-0200-00009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3" authorId="0" shapeId="0" xr:uid="{00000000-0006-0000-0200-00009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3" authorId="0" shapeId="0" xr:uid="{00000000-0006-0000-0200-00009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3" authorId="0" shapeId="0" xr:uid="{00000000-0006-0000-0200-00009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3" authorId="0" shapeId="0" xr:uid="{00000000-0006-0000-0200-00009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3" authorId="0" shapeId="0" xr:uid="{00000000-0006-0000-0200-00009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3" authorId="0" shapeId="0" xr:uid="{00000000-0006-0000-0200-00009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3" authorId="0" shapeId="0" xr:uid="{00000000-0006-0000-0200-00009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3" authorId="0" shapeId="0" xr:uid="{00000000-0006-0000-0200-00009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3" authorId="0" shapeId="0" xr:uid="{00000000-0006-0000-0200-00009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3" authorId="0" shapeId="0" xr:uid="{00000000-0006-0000-0200-00009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3" authorId="0" shapeId="0" xr:uid="{00000000-0006-0000-0200-00009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3" authorId="0" shapeId="0" xr:uid="{00000000-0006-0000-0200-00009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3" authorId="0" shapeId="0" xr:uid="{00000000-0006-0000-0200-00009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3" authorId="0" shapeId="0" xr:uid="{00000000-0006-0000-0200-00009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3" authorId="0" shapeId="0" xr:uid="{00000000-0006-0000-0200-0000A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3" authorId="0" shapeId="0" xr:uid="{00000000-0006-0000-0200-0000A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4" authorId="0" shapeId="0" xr:uid="{00000000-0006-0000-0200-0000A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4" authorId="0" shapeId="0" xr:uid="{00000000-0006-0000-0200-0000A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4" authorId="0" shapeId="0" xr:uid="{00000000-0006-0000-0200-0000A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4" authorId="0" shapeId="0" xr:uid="{00000000-0006-0000-0200-0000A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4" authorId="0" shapeId="0" xr:uid="{00000000-0006-0000-0200-0000A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H24" authorId="0" shapeId="0" xr:uid="{00000000-0006-0000-0200-0000A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4" authorId="0" shapeId="0" xr:uid="{00000000-0006-0000-0200-0000A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4" authorId="0" shapeId="0" xr:uid="{00000000-0006-0000-0200-0000A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4" authorId="0" shapeId="0" xr:uid="{00000000-0006-0000-0200-0000A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4" authorId="0" shapeId="0" xr:uid="{00000000-0006-0000-0200-0000A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4" authorId="0" shapeId="0" xr:uid="{00000000-0006-0000-0200-0000A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4" authorId="0" shapeId="0" xr:uid="{00000000-0006-0000-0200-0000A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4" authorId="0" shapeId="0" xr:uid="{00000000-0006-0000-0200-0000A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4" authorId="0" shapeId="0" xr:uid="{00000000-0006-0000-0200-0000A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4" authorId="0" shapeId="0" xr:uid="{00000000-0006-0000-0200-0000B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4" authorId="0" shapeId="0" xr:uid="{00000000-0006-0000-0200-0000B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4" authorId="0" shapeId="0" xr:uid="{00000000-0006-0000-0200-0000B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4" authorId="0" shapeId="0" xr:uid="{00000000-0006-0000-0200-0000B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4" authorId="0" shapeId="0" xr:uid="{00000000-0006-0000-0200-0000B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4" authorId="0" shapeId="0" xr:uid="{00000000-0006-0000-0200-0000B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4" authorId="0" shapeId="0" xr:uid="{00000000-0006-0000-0200-0000B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4" authorId="0" shapeId="0" xr:uid="{00000000-0006-0000-0200-0000B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4" authorId="0" shapeId="0" xr:uid="{00000000-0006-0000-0200-0000B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4" authorId="0" shapeId="0" xr:uid="{00000000-0006-0000-0200-0000B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4" authorId="0" shapeId="0" xr:uid="{00000000-0006-0000-0200-0000B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4" authorId="0" shapeId="0" xr:uid="{00000000-0006-0000-0200-0000B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4" authorId="0" shapeId="0" xr:uid="{00000000-0006-0000-0200-0000B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4" authorId="0" shapeId="0" xr:uid="{00000000-0006-0000-0200-0000B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4" authorId="0" shapeId="0" xr:uid="{00000000-0006-0000-0200-0000B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4" authorId="0" shapeId="0" xr:uid="{00000000-0006-0000-0200-0000B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4" authorId="0" shapeId="0" xr:uid="{00000000-0006-0000-0200-0000C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5" authorId="0" shapeId="0" xr:uid="{00000000-0006-0000-0200-0000C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5" authorId="0" shapeId="0" xr:uid="{00000000-0006-0000-0200-0000C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5" authorId="0" shapeId="0" xr:uid="{00000000-0006-0000-0200-0000C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5" authorId="0" shapeId="0" xr:uid="{00000000-0006-0000-0200-0000C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5" authorId="0" shapeId="0" xr:uid="{00000000-0006-0000-0200-0000C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A25" authorId="0" shapeId="0" xr:uid="{00000000-0006-0000-0200-0000C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5" authorId="0" shapeId="0" xr:uid="{00000000-0006-0000-0200-0000C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5" authorId="0" shapeId="0" xr:uid="{00000000-0006-0000-0200-0000C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5" authorId="0" shapeId="0" xr:uid="{00000000-0006-0000-0200-0000C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25" authorId="0" shapeId="0" xr:uid="{00000000-0006-0000-0200-0000C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5" authorId="0" shapeId="0" xr:uid="{00000000-0006-0000-0200-0000C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5" authorId="0" shapeId="0" xr:uid="{00000000-0006-0000-0200-0000C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5" authorId="0" shapeId="0" xr:uid="{00000000-0006-0000-0200-0000C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5" authorId="0" shapeId="0" xr:uid="{00000000-0006-0000-0200-0000C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5" authorId="0" shapeId="0" xr:uid="{00000000-0006-0000-0200-0000C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5" authorId="0" shapeId="0" xr:uid="{00000000-0006-0000-0200-0000D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5" authorId="0" shapeId="0" xr:uid="{00000000-0006-0000-0200-0000D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5" authorId="0" shapeId="0" xr:uid="{00000000-0006-0000-0200-0000D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5" authorId="0" shapeId="0" xr:uid="{00000000-0006-0000-0200-0000D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5" authorId="0" shapeId="0" xr:uid="{00000000-0006-0000-0200-0000D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5" authorId="0" shapeId="0" xr:uid="{00000000-0006-0000-0200-0000D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5" authorId="0" shapeId="0" xr:uid="{00000000-0006-0000-0200-0000D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5" authorId="0" shapeId="0" xr:uid="{00000000-0006-0000-0200-0000D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5" authorId="0" shapeId="0" xr:uid="{00000000-0006-0000-0200-0000D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5" authorId="0" shapeId="0" xr:uid="{00000000-0006-0000-0200-0000D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5" authorId="0" shapeId="0" xr:uid="{00000000-0006-0000-0200-0000D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5" authorId="0" shapeId="0" xr:uid="{00000000-0006-0000-0200-0000D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5" authorId="0" shapeId="0" xr:uid="{00000000-0006-0000-0200-0000D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5" authorId="0" shapeId="0" xr:uid="{00000000-0006-0000-0200-0000D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5" authorId="0" shapeId="0" xr:uid="{00000000-0006-0000-0200-0000D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6" authorId="0" shapeId="0" xr:uid="{00000000-0006-0000-0200-0000D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6" authorId="0" shapeId="0" xr:uid="{00000000-0006-0000-0200-0000E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6" authorId="0" shapeId="0" xr:uid="{00000000-0006-0000-0200-0000E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6" authorId="0" shapeId="0" xr:uid="{00000000-0006-0000-0200-0000E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6" authorId="0" shapeId="0" xr:uid="{00000000-0006-0000-0200-0000E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6" authorId="0" shapeId="0" xr:uid="{00000000-0006-0000-0200-0000E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6" authorId="0" shapeId="0" xr:uid="{00000000-0006-0000-0200-0000E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6" authorId="0" shapeId="0" xr:uid="{00000000-0006-0000-0200-0000E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26" authorId="0" shapeId="0" xr:uid="{00000000-0006-0000-0200-0000E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6" authorId="0" shapeId="0" xr:uid="{00000000-0006-0000-0200-0000E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6" authorId="0" shapeId="0" xr:uid="{00000000-0006-0000-0200-0000E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6" authorId="0" shapeId="0" xr:uid="{00000000-0006-0000-0200-0000E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26" authorId="0" shapeId="0" xr:uid="{00000000-0006-0000-0200-0000E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6" authorId="0" shapeId="0" xr:uid="{00000000-0006-0000-0200-0000E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6" authorId="0" shapeId="0" xr:uid="{00000000-0006-0000-0200-0000E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6" authorId="0" shapeId="0" xr:uid="{00000000-0006-0000-0200-0000E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6" authorId="0" shapeId="0" xr:uid="{00000000-0006-0000-0200-0000E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6" authorId="0" shapeId="0" xr:uid="{00000000-0006-0000-0200-0000F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6" authorId="0" shapeId="0" xr:uid="{00000000-0006-0000-0200-0000F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6" authorId="0" shapeId="0" xr:uid="{00000000-0006-0000-0200-0000F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6" authorId="0" shapeId="0" xr:uid="{00000000-0006-0000-0200-0000F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6" authorId="0" shapeId="0" xr:uid="{00000000-0006-0000-0200-0000F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6" authorId="0" shapeId="0" xr:uid="{00000000-0006-0000-0200-0000F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6" authorId="0" shapeId="0" xr:uid="{00000000-0006-0000-0200-0000F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6" authorId="0" shapeId="0" xr:uid="{00000000-0006-0000-0200-0000F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6" authorId="0" shapeId="0" xr:uid="{00000000-0006-0000-0200-0000F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6" authorId="0" shapeId="0" xr:uid="{00000000-0006-0000-0200-0000F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6" authorId="0" shapeId="0" xr:uid="{00000000-0006-0000-0200-0000F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6" authorId="0" shapeId="0" xr:uid="{00000000-0006-0000-0200-0000F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6" authorId="0" shapeId="0" xr:uid="{00000000-0006-0000-0200-0000F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6" authorId="0" shapeId="0" xr:uid="{00000000-0006-0000-0200-0000F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7" authorId="0" shapeId="0" xr:uid="{00000000-0006-0000-0200-0000F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7" authorId="0" shapeId="0" xr:uid="{00000000-0006-0000-0200-0000F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7" authorId="0" shapeId="0" xr:uid="{00000000-0006-0000-0200-00000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7" authorId="0" shapeId="0" xr:uid="{00000000-0006-0000-0200-00000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7" authorId="0" shapeId="0" xr:uid="{00000000-0006-0000-0200-00000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7" authorId="0" shapeId="0" xr:uid="{00000000-0006-0000-0200-00000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7" authorId="0" shapeId="0" xr:uid="{00000000-0006-0000-0200-00000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7" authorId="0" shapeId="0" xr:uid="{00000000-0006-0000-0200-00000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7" authorId="0" shapeId="0" xr:uid="{00000000-0006-0000-0200-00000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27" authorId="0" shapeId="0" xr:uid="{00000000-0006-0000-0200-00000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7" authorId="0" shapeId="0" xr:uid="{00000000-0006-0000-0200-00000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7" authorId="0" shapeId="0" xr:uid="{00000000-0006-0000-0200-00000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7" authorId="0" shapeId="0" xr:uid="{00000000-0006-0000-0200-00000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7" authorId="0" shapeId="0" xr:uid="{00000000-0006-0000-0200-00000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7" authorId="0" shapeId="0" xr:uid="{00000000-0006-0000-0200-00000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7" authorId="0" shapeId="0" xr:uid="{00000000-0006-0000-0200-00000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7" authorId="0" shapeId="0" xr:uid="{00000000-0006-0000-0200-00000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7" authorId="0" shapeId="0" xr:uid="{00000000-0006-0000-0200-00000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7" authorId="0" shapeId="0" xr:uid="{00000000-0006-0000-0200-00001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7" authorId="0" shapeId="0" xr:uid="{00000000-0006-0000-0200-00001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7" authorId="0" shapeId="0" xr:uid="{00000000-0006-0000-0200-00001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7" authorId="0" shapeId="0" xr:uid="{00000000-0006-0000-0200-00001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7" authorId="0" shapeId="0" xr:uid="{00000000-0006-0000-0200-00001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7" authorId="0" shapeId="0" xr:uid="{00000000-0006-0000-0200-00001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7" authorId="0" shapeId="0" xr:uid="{00000000-0006-0000-0200-00001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7" authorId="0" shapeId="0" xr:uid="{00000000-0006-0000-0200-00001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7" authorId="0" shapeId="0" xr:uid="{00000000-0006-0000-0200-00001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7" authorId="0" shapeId="0" xr:uid="{00000000-0006-0000-0200-00001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7" authorId="0" shapeId="0" xr:uid="{00000000-0006-0000-0200-00001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7" authorId="0" shapeId="0" xr:uid="{00000000-0006-0000-0200-00001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7" authorId="0" shapeId="0" xr:uid="{00000000-0006-0000-0200-00001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7" authorId="0" shapeId="0" xr:uid="{00000000-0006-0000-0200-00001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8" authorId="0" shapeId="0" xr:uid="{00000000-0006-0000-0200-00001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8" authorId="0" shapeId="0" xr:uid="{00000000-0006-0000-0200-00001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28" authorId="0" shapeId="0" xr:uid="{00000000-0006-0000-0200-00002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8" authorId="0" shapeId="0" xr:uid="{00000000-0006-0000-0200-00002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8" authorId="0" shapeId="0" xr:uid="{00000000-0006-0000-0200-00002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8" authorId="0" shapeId="0" xr:uid="{00000000-0006-0000-0200-00002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8" authorId="0" shapeId="0" xr:uid="{00000000-0006-0000-0200-00002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8" authorId="0" shapeId="0" xr:uid="{00000000-0006-0000-0200-00002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8" authorId="0" shapeId="0" xr:uid="{00000000-0006-0000-0200-00002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8" authorId="0" shapeId="0" xr:uid="{00000000-0006-0000-0200-00002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8" authorId="0" shapeId="0" xr:uid="{00000000-0006-0000-0200-00002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8" authorId="0" shapeId="0" xr:uid="{00000000-0006-0000-0200-00002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8" authorId="0" shapeId="0" xr:uid="{00000000-0006-0000-0200-00002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8" authorId="0" shapeId="0" xr:uid="{00000000-0006-0000-0200-00002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8" authorId="0" shapeId="0" xr:uid="{00000000-0006-0000-0200-00002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8" authorId="0" shapeId="0" xr:uid="{00000000-0006-0000-0200-00002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8" authorId="0" shapeId="0" xr:uid="{00000000-0006-0000-0200-00002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8" authorId="0" shapeId="0" xr:uid="{00000000-0006-0000-0200-00002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8" authorId="0" shapeId="0" xr:uid="{00000000-0006-0000-0200-00003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8" authorId="0" shapeId="0" xr:uid="{00000000-0006-0000-0200-00003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8" authorId="0" shapeId="0" xr:uid="{00000000-0006-0000-0200-00003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8" authorId="0" shapeId="0" xr:uid="{00000000-0006-0000-0200-00003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8" authorId="0" shapeId="0" xr:uid="{00000000-0006-0000-0200-00003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8" authorId="0" shapeId="0" xr:uid="{00000000-0006-0000-0200-00003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8" authorId="0" shapeId="0" xr:uid="{00000000-0006-0000-0200-00003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8" authorId="0" shapeId="0" xr:uid="{00000000-0006-0000-0200-00003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8" authorId="0" shapeId="0" xr:uid="{00000000-0006-0000-0200-00003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9" authorId="0" shapeId="0" xr:uid="{00000000-0006-0000-0200-00003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9" authorId="0" shapeId="0" xr:uid="{00000000-0006-0000-0200-00003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9" authorId="0" shapeId="0" xr:uid="{00000000-0006-0000-0200-00003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9" authorId="0" shapeId="0" xr:uid="{00000000-0006-0000-0200-00003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9" authorId="0" shapeId="0" xr:uid="{00000000-0006-0000-0200-00003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9" authorId="0" shapeId="0" xr:uid="{00000000-0006-0000-0200-00003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9" authorId="0" shapeId="0" xr:uid="{00000000-0006-0000-0200-00003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9" authorId="0" shapeId="0" xr:uid="{00000000-0006-0000-0200-00004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9" authorId="0" shapeId="0" xr:uid="{00000000-0006-0000-0200-00004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9" authorId="0" shapeId="0" xr:uid="{00000000-0006-0000-0200-00004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9" authorId="0" shapeId="0" xr:uid="{00000000-0006-0000-0200-00004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9" authorId="0" shapeId="0" xr:uid="{00000000-0006-0000-0200-00004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9" authorId="0" shapeId="0" xr:uid="{00000000-0006-0000-0200-00004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9" authorId="0" shapeId="0" xr:uid="{00000000-0006-0000-0200-00004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9" authorId="0" shapeId="0" xr:uid="{00000000-0006-0000-0200-00004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9" authorId="0" shapeId="0" xr:uid="{00000000-0006-0000-0200-00004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9" authorId="0" shapeId="0" xr:uid="{00000000-0006-0000-0200-00004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9" authorId="0" shapeId="0" xr:uid="{00000000-0006-0000-0200-00004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9" authorId="0" shapeId="0" xr:uid="{00000000-0006-0000-0200-00004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9" authorId="0" shapeId="0" xr:uid="{00000000-0006-0000-0200-00004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9" authorId="0" shapeId="0" xr:uid="{00000000-0006-0000-0200-00004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9" authorId="0" shapeId="0" xr:uid="{00000000-0006-0000-0200-00004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9" authorId="0" shapeId="0" xr:uid="{00000000-0006-0000-0200-00004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9" authorId="0" shapeId="0" xr:uid="{00000000-0006-0000-0200-00005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9" authorId="0" shapeId="0" xr:uid="{00000000-0006-0000-0200-00005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9" authorId="0" shapeId="0" xr:uid="{00000000-0006-0000-0200-00005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0" authorId="0" shapeId="0" xr:uid="{00000000-0006-0000-0200-00005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0" authorId="0" shapeId="0" xr:uid="{00000000-0006-0000-0200-00005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0" authorId="0" shapeId="0" xr:uid="{00000000-0006-0000-0200-00005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0" authorId="0" shapeId="0" xr:uid="{00000000-0006-0000-0200-00005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0" authorId="0" shapeId="0" xr:uid="{00000000-0006-0000-0200-00005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0" authorId="0" shapeId="0" xr:uid="{00000000-0006-0000-0200-00005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0" authorId="0" shapeId="0" xr:uid="{00000000-0006-0000-0200-00005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0" authorId="0" shapeId="0" xr:uid="{00000000-0006-0000-0200-00005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0" authorId="0" shapeId="0" xr:uid="{00000000-0006-0000-0200-00005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0" authorId="0" shapeId="0" xr:uid="{00000000-0006-0000-0200-00005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0" authorId="0" shapeId="0" xr:uid="{00000000-0006-0000-0200-00005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0" authorId="0" shapeId="0" xr:uid="{00000000-0006-0000-0200-00005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0" authorId="0" shapeId="0" xr:uid="{00000000-0006-0000-0200-00005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0" authorId="0" shapeId="0" xr:uid="{00000000-0006-0000-0200-00006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0" authorId="0" shapeId="0" xr:uid="{00000000-0006-0000-0200-00006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0" authorId="0" shapeId="0" xr:uid="{00000000-0006-0000-0200-00006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0" authorId="0" shapeId="0" xr:uid="{00000000-0006-0000-0200-00006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0" authorId="0" shapeId="0" xr:uid="{00000000-0006-0000-0200-00006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0" authorId="0" shapeId="0" xr:uid="{00000000-0006-0000-0200-00006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0" authorId="0" shapeId="0" xr:uid="{00000000-0006-0000-0200-00006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0" authorId="0" shapeId="0" xr:uid="{00000000-0006-0000-0200-00006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0" authorId="0" shapeId="0" xr:uid="{00000000-0006-0000-0200-00006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30" authorId="0" shapeId="0" xr:uid="{00000000-0006-0000-0200-00006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0" authorId="0" shapeId="0" xr:uid="{00000000-0006-0000-0200-00006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0" authorId="0" shapeId="0" xr:uid="{00000000-0006-0000-0200-00006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0" authorId="0" shapeId="0" xr:uid="{00000000-0006-0000-0200-00006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30" authorId="0" shapeId="0" xr:uid="{00000000-0006-0000-0200-00006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30" authorId="0" shapeId="0" xr:uid="{00000000-0006-0000-0200-00006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0" authorId="0" shapeId="0" xr:uid="{00000000-0006-0000-0200-00006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0" authorId="0" shapeId="0" xr:uid="{00000000-0006-0000-0200-00007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30" authorId="0" shapeId="0" xr:uid="{00000000-0006-0000-0200-00007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1" authorId="0" shapeId="0" xr:uid="{00000000-0006-0000-0200-00007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1" authorId="0" shapeId="0" xr:uid="{00000000-0006-0000-0200-00007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1" authorId="0" shapeId="0" xr:uid="{00000000-0006-0000-0200-00007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1" authorId="0" shapeId="0" xr:uid="{00000000-0006-0000-0200-00007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1" authorId="0" shapeId="0" xr:uid="{00000000-0006-0000-0200-00007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1" authorId="0" shapeId="0" xr:uid="{00000000-0006-0000-0200-00007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1" authorId="0" shapeId="0" xr:uid="{00000000-0006-0000-0200-00007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1" authorId="0" shapeId="0" xr:uid="{00000000-0006-0000-0200-00007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1" authorId="0" shapeId="0" xr:uid="{00000000-0006-0000-0200-00007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1" authorId="0" shapeId="0" xr:uid="{00000000-0006-0000-0200-00007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1" authorId="0" shapeId="0" xr:uid="{00000000-0006-0000-0200-00007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1" authorId="0" shapeId="0" xr:uid="{00000000-0006-0000-0200-00007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1" authorId="0" shapeId="0" xr:uid="{00000000-0006-0000-0200-00007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1" authorId="0" shapeId="0" xr:uid="{00000000-0006-0000-0200-00007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1" authorId="0" shapeId="0" xr:uid="{00000000-0006-0000-0200-00008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1" authorId="0" shapeId="0" xr:uid="{00000000-0006-0000-0200-00008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1" authorId="0" shapeId="0" xr:uid="{00000000-0006-0000-0200-00008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1" authorId="0" shapeId="0" xr:uid="{00000000-0006-0000-0200-00008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1" authorId="0" shapeId="0" xr:uid="{00000000-0006-0000-0200-00008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1" authorId="0" shapeId="0" xr:uid="{00000000-0006-0000-0200-00008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1" authorId="0" shapeId="0" xr:uid="{00000000-0006-0000-0200-00008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1" authorId="0" shapeId="0" xr:uid="{00000000-0006-0000-0200-00008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1" authorId="0" shapeId="0" xr:uid="{00000000-0006-0000-0200-00008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1" authorId="0" shapeId="0" xr:uid="{00000000-0006-0000-0200-00008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1" authorId="0" shapeId="0" xr:uid="{00000000-0006-0000-0200-00008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1" authorId="0" shapeId="0" xr:uid="{00000000-0006-0000-0200-00008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1" authorId="0" shapeId="0" xr:uid="{00000000-0006-0000-0200-00008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1" authorId="0" shapeId="0" xr:uid="{00000000-0006-0000-0200-00008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1" authorId="0" shapeId="0" xr:uid="{00000000-0006-0000-0200-00008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1" authorId="0" shapeId="0" xr:uid="{00000000-0006-0000-0200-00008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2" authorId="0" shapeId="0" xr:uid="{00000000-0006-0000-0200-00009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2" authorId="0" shapeId="0" xr:uid="{00000000-0006-0000-0200-00009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2" authorId="0" shapeId="0" xr:uid="{00000000-0006-0000-0200-00009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2" authorId="0" shapeId="0" xr:uid="{00000000-0006-0000-0200-00009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2" authorId="0" shapeId="0" xr:uid="{00000000-0006-0000-0200-00009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2" authorId="0" shapeId="0" xr:uid="{00000000-0006-0000-0200-00009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2" authorId="0" shapeId="0" xr:uid="{00000000-0006-0000-0200-00009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2" authorId="0" shapeId="0" xr:uid="{00000000-0006-0000-0200-00009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2" authorId="0" shapeId="0" xr:uid="{00000000-0006-0000-0200-00009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2" authorId="0" shapeId="0" xr:uid="{00000000-0006-0000-0200-00009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2" authorId="0" shapeId="0" xr:uid="{00000000-0006-0000-0200-00009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2" authorId="0" shapeId="0" xr:uid="{00000000-0006-0000-0200-00009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2" authorId="0" shapeId="0" xr:uid="{00000000-0006-0000-0200-00009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2" authorId="0" shapeId="0" xr:uid="{00000000-0006-0000-0200-00009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2" authorId="0" shapeId="0" xr:uid="{00000000-0006-0000-0200-00009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2" authorId="0" shapeId="0" xr:uid="{00000000-0006-0000-0200-00009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2" authorId="0" shapeId="0" xr:uid="{00000000-0006-0000-0200-0000A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2" authorId="0" shapeId="0" xr:uid="{00000000-0006-0000-0200-0000A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2" authorId="0" shapeId="0" xr:uid="{00000000-0006-0000-0200-0000A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2" authorId="0" shapeId="0" xr:uid="{00000000-0006-0000-0200-0000A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2" authorId="0" shapeId="0" xr:uid="{00000000-0006-0000-0200-0000A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2" authorId="0" shapeId="0" xr:uid="{00000000-0006-0000-0200-0000A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2" authorId="0" shapeId="0" xr:uid="{00000000-0006-0000-0200-0000A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2" authorId="0" shapeId="0" xr:uid="{00000000-0006-0000-0200-0000A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2" authorId="0" shapeId="0" xr:uid="{00000000-0006-0000-0200-0000A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2" authorId="0" shapeId="0" xr:uid="{00000000-0006-0000-0200-0000A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2" authorId="0" shapeId="0" xr:uid="{00000000-0006-0000-0200-0000A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3" authorId="0" shapeId="0" xr:uid="{00000000-0006-0000-0200-0000A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3" authorId="0" shapeId="0" xr:uid="{00000000-0006-0000-0200-0000A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3" authorId="0" shapeId="0" xr:uid="{00000000-0006-0000-0200-0000A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3" authorId="0" shapeId="0" xr:uid="{00000000-0006-0000-0200-0000A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3" authorId="0" shapeId="0" xr:uid="{00000000-0006-0000-0200-0000A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3" authorId="0" shapeId="0" xr:uid="{00000000-0006-0000-0200-0000B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3" authorId="0" shapeId="0" xr:uid="{00000000-0006-0000-0200-0000B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3" authorId="0" shapeId="0" xr:uid="{00000000-0006-0000-0200-0000B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3" authorId="0" shapeId="0" xr:uid="{00000000-0006-0000-0200-0000B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3" authorId="0" shapeId="0" xr:uid="{00000000-0006-0000-0200-0000B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3" authorId="0" shapeId="0" xr:uid="{00000000-0006-0000-0200-0000B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3" authorId="0" shapeId="0" xr:uid="{00000000-0006-0000-0200-0000B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3" authorId="0" shapeId="0" xr:uid="{00000000-0006-0000-0200-0000B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3" authorId="0" shapeId="0" xr:uid="{00000000-0006-0000-0200-0000B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3" authorId="0" shapeId="0" xr:uid="{00000000-0006-0000-0200-0000B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3" authorId="0" shapeId="0" xr:uid="{00000000-0006-0000-0200-0000B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3" authorId="0" shapeId="0" xr:uid="{00000000-0006-0000-0200-0000B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3" authorId="0" shapeId="0" xr:uid="{00000000-0006-0000-0200-0000B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3" authorId="0" shapeId="0" xr:uid="{00000000-0006-0000-0200-0000B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3" authorId="0" shapeId="0" xr:uid="{00000000-0006-0000-0200-0000B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3" authorId="0" shapeId="0" xr:uid="{00000000-0006-0000-0200-0000B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3" authorId="0" shapeId="0" xr:uid="{00000000-0006-0000-0200-0000C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3" authorId="0" shapeId="0" xr:uid="{00000000-0006-0000-0200-0000C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3" authorId="0" shapeId="0" xr:uid="{00000000-0006-0000-0200-0000C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3" authorId="0" shapeId="0" xr:uid="{00000000-0006-0000-0200-0000C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3" authorId="0" shapeId="0" xr:uid="{00000000-0006-0000-0200-0000C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3" authorId="0" shapeId="0" xr:uid="{00000000-0006-0000-0200-0000C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3" authorId="0" shapeId="0" xr:uid="{00000000-0006-0000-0200-0000C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4" authorId="0" shapeId="0" xr:uid="{00000000-0006-0000-0200-0000C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4" authorId="0" shapeId="0" xr:uid="{00000000-0006-0000-0200-0000C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4" authorId="0" shapeId="0" xr:uid="{00000000-0006-0000-0200-0000C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4" authorId="0" shapeId="0" xr:uid="{00000000-0006-0000-0200-0000C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4" authorId="0" shapeId="0" xr:uid="{00000000-0006-0000-0200-0000C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4" authorId="0" shapeId="0" xr:uid="{00000000-0006-0000-0200-0000C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4" authorId="0" shapeId="0" xr:uid="{00000000-0006-0000-0200-0000C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4" authorId="0" shapeId="0" xr:uid="{00000000-0006-0000-0200-0000C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4" authorId="0" shapeId="0" xr:uid="{00000000-0006-0000-0200-0000C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4" authorId="0" shapeId="0" xr:uid="{00000000-0006-0000-0200-0000D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4" authorId="0" shapeId="0" xr:uid="{00000000-0006-0000-0200-0000D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4" authorId="0" shapeId="0" xr:uid="{00000000-0006-0000-0200-0000D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4" authorId="0" shapeId="0" xr:uid="{00000000-0006-0000-0200-0000D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4" authorId="0" shapeId="0" xr:uid="{00000000-0006-0000-0200-0000D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4" authorId="0" shapeId="0" xr:uid="{00000000-0006-0000-0200-0000D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4" authorId="0" shapeId="0" xr:uid="{00000000-0006-0000-0200-0000D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4" authorId="0" shapeId="0" xr:uid="{00000000-0006-0000-0200-0000D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4" authorId="0" shapeId="0" xr:uid="{00000000-0006-0000-0200-0000D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4" authorId="0" shapeId="0" xr:uid="{00000000-0006-0000-0200-0000D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4" authorId="0" shapeId="0" xr:uid="{00000000-0006-0000-0200-0000D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4" authorId="0" shapeId="0" xr:uid="{00000000-0006-0000-0200-0000D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4" authorId="0" shapeId="0" xr:uid="{00000000-0006-0000-0200-0000D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4" authorId="0" shapeId="0" xr:uid="{00000000-0006-0000-0200-0000D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4" authorId="0" shapeId="0" xr:uid="{00000000-0006-0000-0200-0000D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34" authorId="0" shapeId="0" xr:uid="{00000000-0006-0000-0200-0000D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4" authorId="0" shapeId="0" xr:uid="{00000000-0006-0000-0200-0000E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4" authorId="0" shapeId="0" xr:uid="{00000000-0006-0000-0200-0000E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5" authorId="0" shapeId="0" xr:uid="{00000000-0006-0000-0200-0000E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5" authorId="0" shapeId="0" xr:uid="{00000000-0006-0000-0200-0000E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5" authorId="0" shapeId="0" xr:uid="{00000000-0006-0000-0200-0000E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5" authorId="0" shapeId="0" xr:uid="{00000000-0006-0000-0200-0000E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5" authorId="0" shapeId="0" xr:uid="{00000000-0006-0000-0200-0000E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5" authorId="0" shapeId="0" xr:uid="{00000000-0006-0000-0200-0000E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5" authorId="0" shapeId="0" xr:uid="{00000000-0006-0000-0200-0000E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5" authorId="0" shapeId="0" xr:uid="{00000000-0006-0000-0200-0000E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5" authorId="0" shapeId="0" xr:uid="{00000000-0006-0000-0200-0000E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5" authorId="0" shapeId="0" xr:uid="{00000000-0006-0000-0200-0000E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5" authorId="0" shapeId="0" xr:uid="{00000000-0006-0000-0200-0000E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5" authorId="0" shapeId="0" xr:uid="{00000000-0006-0000-0200-0000E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5" authorId="0" shapeId="0" xr:uid="{00000000-0006-0000-0200-0000E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5" authorId="0" shapeId="0" xr:uid="{00000000-0006-0000-0200-0000E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5" authorId="0" shapeId="0" xr:uid="{00000000-0006-0000-0200-0000F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5" authorId="0" shapeId="0" xr:uid="{00000000-0006-0000-0200-0000F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5" authorId="0" shapeId="0" xr:uid="{00000000-0006-0000-0200-0000F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5" authorId="0" shapeId="0" xr:uid="{00000000-0006-0000-0200-0000F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5" authorId="0" shapeId="0" xr:uid="{00000000-0006-0000-0200-0000F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5" authorId="0" shapeId="0" xr:uid="{00000000-0006-0000-0200-0000F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5" authorId="0" shapeId="0" xr:uid="{00000000-0006-0000-0200-0000F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5" authorId="0" shapeId="0" xr:uid="{00000000-0006-0000-0200-0000F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5" authorId="0" shapeId="0" xr:uid="{00000000-0006-0000-0200-0000F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5" authorId="0" shapeId="0" xr:uid="{00000000-0006-0000-0200-0000F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36" authorId="0" shapeId="0" xr:uid="{00000000-0006-0000-0200-0000F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6" authorId="0" shapeId="0" xr:uid="{00000000-0006-0000-0200-0000F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6" authorId="0" shapeId="0" xr:uid="{00000000-0006-0000-0200-0000F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6" authorId="0" shapeId="0" xr:uid="{00000000-0006-0000-0200-0000F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6" authorId="0" shapeId="0" xr:uid="{00000000-0006-0000-0200-0000F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6" authorId="0" shapeId="0" xr:uid="{00000000-0006-0000-0200-0000F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6" authorId="0" shapeId="0" xr:uid="{00000000-0006-0000-0200-00000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6" authorId="0" shapeId="0" xr:uid="{00000000-0006-0000-0200-00000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6" authorId="0" shapeId="0" xr:uid="{00000000-0006-0000-0200-00000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6" authorId="0" shapeId="0" xr:uid="{00000000-0006-0000-0200-00000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6" authorId="0" shapeId="0" xr:uid="{00000000-0006-0000-0200-00000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6" authorId="0" shapeId="0" xr:uid="{00000000-0006-0000-0200-00000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6" authorId="0" shapeId="0" xr:uid="{00000000-0006-0000-0200-00000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6" authorId="0" shapeId="0" xr:uid="{00000000-0006-0000-0200-00000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6" authorId="0" shapeId="0" xr:uid="{00000000-0006-0000-0200-00000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6" authorId="0" shapeId="0" xr:uid="{00000000-0006-0000-0200-00000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6" authorId="0" shapeId="0" xr:uid="{00000000-0006-0000-0200-00000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6" authorId="0" shapeId="0" xr:uid="{00000000-0006-0000-0200-00000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6" authorId="0" shapeId="0" xr:uid="{00000000-0006-0000-0200-00000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6" authorId="0" shapeId="0" xr:uid="{00000000-0006-0000-0200-00000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6" authorId="0" shapeId="0" xr:uid="{00000000-0006-0000-0200-00000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6" authorId="0" shapeId="0" xr:uid="{00000000-0006-0000-0200-00000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6" authorId="0" shapeId="0" xr:uid="{00000000-0006-0000-0200-00001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6" authorId="0" shapeId="0" xr:uid="{00000000-0006-0000-0200-00001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6" authorId="0" shapeId="0" xr:uid="{00000000-0006-0000-0200-00001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6" authorId="0" shapeId="0" xr:uid="{00000000-0006-0000-0200-00001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6" authorId="0" shapeId="0" xr:uid="{00000000-0006-0000-0200-00001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6" authorId="0" shapeId="0" xr:uid="{00000000-0006-0000-0200-00001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6" authorId="0" shapeId="0" xr:uid="{00000000-0006-0000-0200-00001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7" authorId="0" shapeId="0" xr:uid="{00000000-0006-0000-0200-00001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7" authorId="0" shapeId="0" xr:uid="{00000000-0006-0000-0200-00001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7" authorId="0" shapeId="0" xr:uid="{00000000-0006-0000-0200-00001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7" authorId="0" shapeId="0" xr:uid="{00000000-0006-0000-0200-00001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7" authorId="0" shapeId="0" xr:uid="{00000000-0006-0000-0200-00001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7" authorId="0" shapeId="0" xr:uid="{00000000-0006-0000-0200-00001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7" authorId="0" shapeId="0" xr:uid="{00000000-0006-0000-0200-00001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7" authorId="0" shapeId="0" xr:uid="{00000000-0006-0000-0200-00001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7" authorId="0" shapeId="0" xr:uid="{00000000-0006-0000-0200-00001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7" authorId="0" shapeId="0" xr:uid="{00000000-0006-0000-0200-00002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7" authorId="0" shapeId="0" xr:uid="{00000000-0006-0000-0200-00002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7" authorId="0" shapeId="0" xr:uid="{00000000-0006-0000-0200-00002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7" authorId="0" shapeId="0" xr:uid="{00000000-0006-0000-0200-00002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7" authorId="0" shapeId="0" xr:uid="{00000000-0006-0000-0200-00002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7" authorId="0" shapeId="0" xr:uid="{00000000-0006-0000-0200-00002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7" authorId="0" shapeId="0" xr:uid="{00000000-0006-0000-0200-00002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7" authorId="0" shapeId="0" xr:uid="{00000000-0006-0000-0200-00002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7" authorId="0" shapeId="0" xr:uid="{00000000-0006-0000-0200-00002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7" authorId="0" shapeId="0" xr:uid="{00000000-0006-0000-0200-00002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7" authorId="0" shapeId="0" xr:uid="{00000000-0006-0000-0200-00002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7" authorId="0" shapeId="0" xr:uid="{00000000-0006-0000-0200-00002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7" authorId="0" shapeId="0" xr:uid="{00000000-0006-0000-0200-00002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7" authorId="0" shapeId="0" xr:uid="{00000000-0006-0000-0200-00002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37" authorId="0" shapeId="0" xr:uid="{00000000-0006-0000-0200-00002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7" authorId="0" shapeId="0" xr:uid="{00000000-0006-0000-0200-00002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7" authorId="0" shapeId="0" xr:uid="{00000000-0006-0000-0200-00003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7" authorId="0" shapeId="0" xr:uid="{00000000-0006-0000-0200-00003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7" authorId="0" shapeId="0" xr:uid="{00000000-0006-0000-0200-00003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7" authorId="0" shapeId="0" xr:uid="{00000000-0006-0000-0200-00003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7" authorId="0" shapeId="0" xr:uid="{00000000-0006-0000-0200-00003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8" authorId="0" shapeId="0" xr:uid="{00000000-0006-0000-0200-00003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8" authorId="0" shapeId="0" xr:uid="{00000000-0006-0000-0200-00003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8" authorId="0" shapeId="0" xr:uid="{00000000-0006-0000-0200-00003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8" authorId="0" shapeId="0" xr:uid="{00000000-0006-0000-0200-00003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8" authorId="0" shapeId="0" xr:uid="{00000000-0006-0000-0200-00003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8" authorId="0" shapeId="0" xr:uid="{00000000-0006-0000-0200-00003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8" authorId="0" shapeId="0" xr:uid="{00000000-0006-0000-0200-00003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8" authorId="0" shapeId="0" xr:uid="{00000000-0006-0000-0200-00003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8" authorId="0" shapeId="0" xr:uid="{00000000-0006-0000-0200-00003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8" authorId="0" shapeId="0" xr:uid="{00000000-0006-0000-0200-00003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8" authorId="0" shapeId="0" xr:uid="{00000000-0006-0000-0200-00003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38" authorId="0" shapeId="0" xr:uid="{00000000-0006-0000-0200-00004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8" authorId="0" shapeId="0" xr:uid="{00000000-0006-0000-0200-00004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38" authorId="0" shapeId="0" xr:uid="{00000000-0006-0000-0200-00004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8" authorId="0" shapeId="0" xr:uid="{00000000-0006-0000-0200-00004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8" authorId="0" shapeId="0" xr:uid="{00000000-0006-0000-0200-00004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8" authorId="0" shapeId="0" xr:uid="{00000000-0006-0000-0200-00004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8" authorId="0" shapeId="0" xr:uid="{00000000-0006-0000-0200-00004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8" authorId="0" shapeId="0" xr:uid="{00000000-0006-0000-0200-00004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8" authorId="0" shapeId="0" xr:uid="{00000000-0006-0000-0200-00004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8" authorId="0" shapeId="0" xr:uid="{00000000-0006-0000-0200-00004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8" authorId="0" shapeId="0" xr:uid="{00000000-0006-0000-0200-00004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8" authorId="0" shapeId="0" xr:uid="{00000000-0006-0000-0200-00004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8" authorId="0" shapeId="0" xr:uid="{00000000-0006-0000-0200-00004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8" authorId="0" shapeId="0" xr:uid="{00000000-0006-0000-0200-00004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8" authorId="0" shapeId="0" xr:uid="{00000000-0006-0000-0200-00004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8" authorId="0" shapeId="0" xr:uid="{00000000-0006-0000-0200-00004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8" authorId="0" shapeId="0" xr:uid="{00000000-0006-0000-0200-00005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8" authorId="0" shapeId="0" xr:uid="{00000000-0006-0000-0200-00005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38" authorId="0" shapeId="0" xr:uid="{00000000-0006-0000-0200-00005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8" authorId="0" shapeId="0" xr:uid="{00000000-0006-0000-0200-00005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9" authorId="0" shapeId="0" xr:uid="{00000000-0006-0000-0200-00005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39" authorId="0" shapeId="0" xr:uid="{00000000-0006-0000-0200-00005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9" authorId="0" shapeId="0" xr:uid="{00000000-0006-0000-0200-00005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9" authorId="0" shapeId="0" xr:uid="{00000000-0006-0000-0200-00005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39" authorId="0" shapeId="0" xr:uid="{00000000-0006-0000-0200-00005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9" authorId="0" shapeId="0" xr:uid="{00000000-0006-0000-0200-00005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9" authorId="0" shapeId="0" xr:uid="{00000000-0006-0000-0200-00005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9" authorId="0" shapeId="0" xr:uid="{00000000-0006-0000-0200-00005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9" authorId="0" shapeId="0" xr:uid="{00000000-0006-0000-0200-00005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9" authorId="0" shapeId="0" xr:uid="{00000000-0006-0000-0200-00005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9" authorId="0" shapeId="0" xr:uid="{00000000-0006-0000-0200-00005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9" authorId="0" shapeId="0" xr:uid="{00000000-0006-0000-0200-00005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9" authorId="0" shapeId="0" xr:uid="{00000000-0006-0000-0200-00006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9" authorId="0" shapeId="0" xr:uid="{00000000-0006-0000-0200-00006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9" authorId="0" shapeId="0" xr:uid="{00000000-0006-0000-0200-00006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9" authorId="0" shapeId="0" xr:uid="{00000000-0006-0000-0200-00006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9" authorId="0" shapeId="0" xr:uid="{00000000-0006-0000-0200-00006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9" authorId="0" shapeId="0" xr:uid="{00000000-0006-0000-0200-00006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9" authorId="0" shapeId="0" xr:uid="{00000000-0006-0000-0200-00006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9" authorId="0" shapeId="0" xr:uid="{00000000-0006-0000-0200-00006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9" authorId="0" shapeId="0" xr:uid="{00000000-0006-0000-0200-00006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9" authorId="0" shapeId="0" xr:uid="{00000000-0006-0000-0200-00006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9" authorId="0" shapeId="0" xr:uid="{00000000-0006-0000-0200-00006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9" authorId="0" shapeId="0" xr:uid="{00000000-0006-0000-0200-00006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9" authorId="0" shapeId="0" xr:uid="{00000000-0006-0000-0200-00006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9" authorId="0" shapeId="0" xr:uid="{00000000-0006-0000-0200-00006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9" authorId="0" shapeId="0" xr:uid="{00000000-0006-0000-0200-00006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9" authorId="0" shapeId="0" xr:uid="{00000000-0006-0000-0200-00006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9" authorId="0" shapeId="0" xr:uid="{00000000-0006-0000-0200-00007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0" authorId="0" shapeId="0" xr:uid="{00000000-0006-0000-0200-00007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0" authorId="0" shapeId="0" xr:uid="{00000000-0006-0000-0200-00007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0" authorId="0" shapeId="0" xr:uid="{00000000-0006-0000-0200-00007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40" authorId="0" shapeId="0" xr:uid="{00000000-0006-0000-0200-00007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0" authorId="0" shapeId="0" xr:uid="{00000000-0006-0000-0200-00007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0" authorId="0" shapeId="0" xr:uid="{00000000-0006-0000-0200-00007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0" authorId="0" shapeId="0" xr:uid="{00000000-0006-0000-0200-00007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0" authorId="0" shapeId="0" xr:uid="{00000000-0006-0000-0200-00007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0" authorId="0" shapeId="0" xr:uid="{00000000-0006-0000-0200-00007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0" authorId="0" shapeId="0" xr:uid="{00000000-0006-0000-0200-00007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0" authorId="0" shapeId="0" xr:uid="{00000000-0006-0000-0200-00007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0" authorId="0" shapeId="0" xr:uid="{00000000-0006-0000-0200-00007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0" authorId="0" shapeId="0" xr:uid="{00000000-0006-0000-0200-00007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0" authorId="0" shapeId="0" xr:uid="{00000000-0006-0000-0200-00007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0" authorId="0" shapeId="0" xr:uid="{00000000-0006-0000-0200-00007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0" authorId="0" shapeId="0" xr:uid="{00000000-0006-0000-0200-00008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0" authorId="0" shapeId="0" xr:uid="{00000000-0006-0000-0200-00008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0" authorId="0" shapeId="0" xr:uid="{00000000-0006-0000-0200-00008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0" authorId="0" shapeId="0" xr:uid="{00000000-0006-0000-0200-00008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0" authorId="0" shapeId="0" xr:uid="{00000000-0006-0000-0200-00008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0" authorId="0" shapeId="0" xr:uid="{00000000-0006-0000-0200-00008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0" authorId="0" shapeId="0" xr:uid="{00000000-0006-0000-0200-00008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0" authorId="0" shapeId="0" xr:uid="{00000000-0006-0000-0200-00008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0" authorId="0" shapeId="0" xr:uid="{00000000-0006-0000-0200-00008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0" authorId="0" shapeId="0" xr:uid="{00000000-0006-0000-0200-00008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40" authorId="0" shapeId="0" xr:uid="{00000000-0006-0000-0200-00008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0" authorId="0" shapeId="0" xr:uid="{00000000-0006-0000-0200-00008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0" authorId="0" shapeId="0" xr:uid="{00000000-0006-0000-0200-00008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0" authorId="0" shapeId="0" xr:uid="{00000000-0006-0000-0200-00008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0" authorId="0" shapeId="0" xr:uid="{00000000-0006-0000-0200-00008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0" authorId="0" shapeId="0" xr:uid="{00000000-0006-0000-0200-00008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0" authorId="0" shapeId="0" xr:uid="{00000000-0006-0000-0200-00009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1" authorId="0" shapeId="0" xr:uid="{00000000-0006-0000-0200-00009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1" authorId="0" shapeId="0" xr:uid="{00000000-0006-0000-0200-00009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1" authorId="0" shapeId="0" xr:uid="{00000000-0006-0000-0200-00009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1" authorId="0" shapeId="0" xr:uid="{00000000-0006-0000-0200-00009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1" authorId="0" shapeId="0" xr:uid="{00000000-0006-0000-0200-00009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1" authorId="0" shapeId="0" xr:uid="{00000000-0006-0000-0200-00009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41" authorId="0" shapeId="0" xr:uid="{00000000-0006-0000-0200-00009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1" authorId="0" shapeId="0" xr:uid="{00000000-0006-0000-0200-00009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1" authorId="0" shapeId="0" xr:uid="{00000000-0006-0000-0200-00009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1" authorId="0" shapeId="0" xr:uid="{00000000-0006-0000-0200-00009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1" authorId="0" shapeId="0" xr:uid="{00000000-0006-0000-0200-00009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1" authorId="0" shapeId="0" xr:uid="{00000000-0006-0000-0200-00009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1" authorId="0" shapeId="0" xr:uid="{00000000-0006-0000-0200-00009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1" authorId="0" shapeId="0" xr:uid="{00000000-0006-0000-0200-00009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1" authorId="0" shapeId="0" xr:uid="{00000000-0006-0000-0200-00009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1" authorId="0" shapeId="0" xr:uid="{00000000-0006-0000-0200-0000A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1" authorId="0" shapeId="0" xr:uid="{00000000-0006-0000-0200-0000A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1" authorId="0" shapeId="0" xr:uid="{00000000-0006-0000-0200-0000A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1" authorId="0" shapeId="0" xr:uid="{00000000-0006-0000-0200-0000A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1" authorId="0" shapeId="0" xr:uid="{00000000-0006-0000-0200-0000A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1" authorId="0" shapeId="0" xr:uid="{00000000-0006-0000-0200-0000A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1" authorId="0" shapeId="0" xr:uid="{00000000-0006-0000-0200-0000A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1" authorId="0" shapeId="0" xr:uid="{00000000-0006-0000-0200-0000A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1" authorId="0" shapeId="0" xr:uid="{00000000-0006-0000-0200-0000A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1" authorId="0" shapeId="0" xr:uid="{00000000-0006-0000-0200-0000A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1" authorId="0" shapeId="0" xr:uid="{00000000-0006-0000-0200-0000A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1" authorId="0" shapeId="0" xr:uid="{00000000-0006-0000-0200-0000A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1" authorId="0" shapeId="0" xr:uid="{00000000-0006-0000-0200-0000A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1" authorId="0" shapeId="0" xr:uid="{00000000-0006-0000-0200-0000A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1" authorId="0" shapeId="0" xr:uid="{00000000-0006-0000-0200-0000A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1" authorId="0" shapeId="0" xr:uid="{00000000-0006-0000-0200-0000A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1" authorId="0" shapeId="0" xr:uid="{00000000-0006-0000-0200-0000B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1" authorId="0" shapeId="0" xr:uid="{00000000-0006-0000-0200-0000B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1" authorId="0" shapeId="0" xr:uid="{00000000-0006-0000-0200-0000B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2" authorId="0" shapeId="0" xr:uid="{00000000-0006-0000-0200-0000B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2" authorId="0" shapeId="0" xr:uid="{00000000-0006-0000-0200-0000B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2" authorId="0" shapeId="0" xr:uid="{00000000-0006-0000-0200-0000B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2" authorId="0" shapeId="0" xr:uid="{00000000-0006-0000-0200-0000B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2" authorId="0" shapeId="0" xr:uid="{00000000-0006-0000-0200-0000B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2" authorId="0" shapeId="0" xr:uid="{00000000-0006-0000-0200-0000B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2" authorId="0" shapeId="0" xr:uid="{00000000-0006-0000-0200-0000B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2" authorId="0" shapeId="0" xr:uid="{00000000-0006-0000-0200-0000B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2" authorId="0" shapeId="0" xr:uid="{00000000-0006-0000-0200-0000B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2" authorId="0" shapeId="0" xr:uid="{00000000-0006-0000-0200-0000B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2" authorId="0" shapeId="0" xr:uid="{00000000-0006-0000-0200-0000B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2" authorId="0" shapeId="0" xr:uid="{00000000-0006-0000-0200-0000B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2" authorId="0" shapeId="0" xr:uid="{00000000-0006-0000-0200-0000B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2" authorId="0" shapeId="0" xr:uid="{00000000-0006-0000-0200-0000C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2" authorId="0" shapeId="0" xr:uid="{00000000-0006-0000-0200-0000C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2" authorId="0" shapeId="0" xr:uid="{00000000-0006-0000-0200-0000C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2" authorId="0" shapeId="0" xr:uid="{00000000-0006-0000-0200-0000C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2" authorId="0" shapeId="0" xr:uid="{00000000-0006-0000-0200-0000C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2" authorId="0" shapeId="0" xr:uid="{00000000-0006-0000-0200-0000C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2" authorId="0" shapeId="0" xr:uid="{00000000-0006-0000-0200-0000C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2" authorId="0" shapeId="0" xr:uid="{00000000-0006-0000-0200-0000C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2" authorId="0" shapeId="0" xr:uid="{00000000-0006-0000-0200-0000C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2" authorId="0" shapeId="0" xr:uid="{00000000-0006-0000-0200-0000C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2" authorId="0" shapeId="0" xr:uid="{00000000-0006-0000-0200-0000C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2" authorId="0" shapeId="0" xr:uid="{00000000-0006-0000-0200-0000C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2" authorId="0" shapeId="0" xr:uid="{00000000-0006-0000-0200-0000C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2" authorId="0" shapeId="0" xr:uid="{00000000-0006-0000-0200-0000C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2" authorId="0" shapeId="0" xr:uid="{00000000-0006-0000-0200-0000C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2" authorId="0" shapeId="0" xr:uid="{00000000-0006-0000-0200-0000C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2" authorId="0" shapeId="0" xr:uid="{00000000-0006-0000-0200-0000D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3" authorId="0" shapeId="0" xr:uid="{00000000-0006-0000-0200-0000D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3" authorId="0" shapeId="0" xr:uid="{00000000-0006-0000-0200-0000D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3" authorId="0" shapeId="0" xr:uid="{00000000-0006-0000-0200-0000D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3" authorId="0" shapeId="0" xr:uid="{00000000-0006-0000-0200-0000D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3" authorId="0" shapeId="0" xr:uid="{00000000-0006-0000-0200-0000D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3" authorId="0" shapeId="0" xr:uid="{00000000-0006-0000-0200-0000D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3" authorId="0" shapeId="0" xr:uid="{00000000-0006-0000-0200-0000D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3" authorId="0" shapeId="0" xr:uid="{00000000-0006-0000-0200-0000D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3" authorId="0" shapeId="0" xr:uid="{00000000-0006-0000-0200-0000D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3" authorId="0" shapeId="0" xr:uid="{00000000-0006-0000-0200-0000D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43" authorId="0" shapeId="0" xr:uid="{00000000-0006-0000-0200-0000D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3" authorId="0" shapeId="0" xr:uid="{00000000-0006-0000-0200-0000D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3" authorId="0" shapeId="0" xr:uid="{00000000-0006-0000-0200-0000D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3" authorId="0" shapeId="0" xr:uid="{00000000-0006-0000-0200-0000D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3" authorId="0" shapeId="0" xr:uid="{00000000-0006-0000-0200-0000D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3" authorId="0" shapeId="0" xr:uid="{00000000-0006-0000-0200-0000E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3" authorId="0" shapeId="0" xr:uid="{00000000-0006-0000-0200-0000E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3" authorId="0" shapeId="0" xr:uid="{00000000-0006-0000-0200-0000E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3" authorId="0" shapeId="0" xr:uid="{00000000-0006-0000-0200-0000E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3" authorId="0" shapeId="0" xr:uid="{00000000-0006-0000-0200-0000E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3" authorId="0" shapeId="0" xr:uid="{00000000-0006-0000-0200-0000E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3" authorId="0" shapeId="0" xr:uid="{00000000-0006-0000-0200-0000E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3" authorId="0" shapeId="0" xr:uid="{00000000-0006-0000-0200-0000E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3" authorId="0" shapeId="0" xr:uid="{00000000-0006-0000-0200-0000E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3" authorId="0" shapeId="0" xr:uid="{00000000-0006-0000-0200-0000E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3" authorId="0" shapeId="0" xr:uid="{00000000-0006-0000-0200-0000E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3" authorId="0" shapeId="0" xr:uid="{00000000-0006-0000-0200-0000E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3" authorId="0" shapeId="0" xr:uid="{00000000-0006-0000-0200-0000E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3" authorId="0" shapeId="0" xr:uid="{00000000-0006-0000-0200-0000E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3" authorId="0" shapeId="0" xr:uid="{00000000-0006-0000-0200-0000E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3" authorId="0" shapeId="0" xr:uid="{00000000-0006-0000-0200-0000E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3" authorId="0" shapeId="0" xr:uid="{00000000-0006-0000-0200-0000F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3" authorId="0" shapeId="0" xr:uid="{00000000-0006-0000-0200-0000F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4" authorId="0" shapeId="0" xr:uid="{00000000-0006-0000-0200-0000F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4" authorId="0" shapeId="0" xr:uid="{00000000-0006-0000-0200-0000F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R44" authorId="0" shapeId="0" xr:uid="{00000000-0006-0000-0200-0000F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4" authorId="0" shapeId="0" xr:uid="{00000000-0006-0000-0200-0000F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4" authorId="0" shapeId="0" xr:uid="{00000000-0006-0000-0200-0000F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H44" authorId="0" shapeId="0" xr:uid="{00000000-0006-0000-0200-0000F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4" authorId="0" shapeId="0" xr:uid="{00000000-0006-0000-0200-0000F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K44" authorId="0" shapeId="0" xr:uid="{00000000-0006-0000-0200-0000F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4" authorId="0" shapeId="0" xr:uid="{00000000-0006-0000-0200-0000F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4" authorId="0" shapeId="0" xr:uid="{00000000-0006-0000-0200-0000F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A44" authorId="0" shapeId="0" xr:uid="{00000000-0006-0000-0200-0000F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4" authorId="0" shapeId="0" xr:uid="{00000000-0006-0000-0200-0000F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4" authorId="0" shapeId="0" xr:uid="{00000000-0006-0000-0200-0000F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4" authorId="0" shapeId="0" xr:uid="{00000000-0006-0000-0200-0000F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4" authorId="0" shapeId="0" xr:uid="{00000000-0006-0000-0200-00000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4" authorId="0" shapeId="0" xr:uid="{00000000-0006-0000-0200-00000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44" authorId="0" shapeId="0" xr:uid="{00000000-0006-0000-0200-00000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4" authorId="0" shapeId="0" xr:uid="{00000000-0006-0000-0200-00000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4" authorId="0" shapeId="0" xr:uid="{00000000-0006-0000-0200-00000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4" authorId="0" shapeId="0" xr:uid="{00000000-0006-0000-0200-00000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4" authorId="0" shapeId="0" xr:uid="{00000000-0006-0000-0200-00000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4" authorId="0" shapeId="0" xr:uid="{00000000-0006-0000-0200-00000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4" authorId="0" shapeId="0" xr:uid="{00000000-0006-0000-0200-00000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4" authorId="0" shapeId="0" xr:uid="{00000000-0006-0000-0200-00000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4" authorId="0" shapeId="0" xr:uid="{00000000-0006-0000-0200-00000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4" authorId="0" shapeId="0" xr:uid="{00000000-0006-0000-0200-00000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4" authorId="0" shapeId="0" xr:uid="{00000000-0006-0000-0200-00000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4" authorId="0" shapeId="0" xr:uid="{00000000-0006-0000-0200-00000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4" authorId="0" shapeId="0" xr:uid="{00000000-0006-0000-0200-00000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4" authorId="0" shapeId="0" xr:uid="{00000000-0006-0000-0200-00000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4" authorId="0" shapeId="0" xr:uid="{00000000-0006-0000-0200-00001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4" authorId="0" shapeId="0" xr:uid="{00000000-0006-0000-0200-00001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4" authorId="0" shapeId="0" xr:uid="{00000000-0006-0000-0200-00001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4" authorId="0" shapeId="0" xr:uid="{00000000-0006-0000-0200-00001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4" authorId="0" shapeId="0" xr:uid="{00000000-0006-0000-0200-00001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4" authorId="0" shapeId="0" xr:uid="{00000000-0006-0000-0200-00001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4" authorId="0" shapeId="0" xr:uid="{00000000-0006-0000-0200-00001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4" authorId="0" shapeId="0" xr:uid="{00000000-0006-0000-0200-00001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5" authorId="0" shapeId="0" xr:uid="{00000000-0006-0000-0200-00001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5" authorId="0" shapeId="0" xr:uid="{00000000-0006-0000-0200-00001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R45" authorId="0" shapeId="0" xr:uid="{00000000-0006-0000-0200-00001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5" authorId="0" shapeId="0" xr:uid="{00000000-0006-0000-0200-00001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5" authorId="0" shapeId="0" xr:uid="{00000000-0006-0000-0200-00001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5" authorId="0" shapeId="0" xr:uid="{00000000-0006-0000-0200-00001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5" authorId="0" shapeId="0" xr:uid="{00000000-0006-0000-0200-00001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5" authorId="0" shapeId="0" xr:uid="{00000000-0006-0000-0200-00001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5" authorId="0" shapeId="0" xr:uid="{00000000-0006-0000-0200-00002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5" authorId="0" shapeId="0" xr:uid="{00000000-0006-0000-0200-00002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5" authorId="0" shapeId="0" xr:uid="{00000000-0006-0000-0200-00002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5" authorId="0" shapeId="0" xr:uid="{00000000-0006-0000-0200-00002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5" authorId="0" shapeId="0" xr:uid="{00000000-0006-0000-0200-00002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5" authorId="0" shapeId="0" xr:uid="{00000000-0006-0000-0200-00002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5" authorId="0" shapeId="0" xr:uid="{00000000-0006-0000-0200-00002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5" authorId="0" shapeId="0" xr:uid="{00000000-0006-0000-0200-00002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5" authorId="0" shapeId="0" xr:uid="{00000000-0006-0000-0200-00002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5" authorId="0" shapeId="0" xr:uid="{00000000-0006-0000-0200-00002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5" authorId="0" shapeId="0" xr:uid="{00000000-0006-0000-0200-00002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5" authorId="0" shapeId="0" xr:uid="{00000000-0006-0000-0200-00002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5" authorId="0" shapeId="0" xr:uid="{00000000-0006-0000-0200-00002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5" authorId="0" shapeId="0" xr:uid="{00000000-0006-0000-0200-00002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5" authorId="0" shapeId="0" xr:uid="{00000000-0006-0000-0200-00002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5" authorId="0" shapeId="0" xr:uid="{00000000-0006-0000-0200-00002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5" authorId="0" shapeId="0" xr:uid="{00000000-0006-0000-0200-00003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5" authorId="0" shapeId="0" xr:uid="{00000000-0006-0000-0200-00003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5" authorId="0" shapeId="0" xr:uid="{00000000-0006-0000-0200-00003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5" authorId="0" shapeId="0" xr:uid="{00000000-0006-0000-0200-00003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5" authorId="0" shapeId="0" xr:uid="{00000000-0006-0000-0200-00003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5" authorId="0" shapeId="0" xr:uid="{00000000-0006-0000-0200-00003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5" authorId="0" shapeId="0" xr:uid="{00000000-0006-0000-0200-00003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6" authorId="0" shapeId="0" xr:uid="{00000000-0006-0000-0200-00003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6" authorId="0" shapeId="0" xr:uid="{00000000-0006-0000-0200-00003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6" authorId="0" shapeId="0" xr:uid="{00000000-0006-0000-0200-00003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6" authorId="0" shapeId="0" xr:uid="{00000000-0006-0000-0200-00003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6" authorId="0" shapeId="0" xr:uid="{00000000-0006-0000-0200-00003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6" authorId="0" shapeId="0" xr:uid="{00000000-0006-0000-0200-00003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6" authorId="0" shapeId="0" xr:uid="{00000000-0006-0000-0200-00003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6" authorId="0" shapeId="0" xr:uid="{00000000-0006-0000-0200-00003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6" authorId="0" shapeId="0" xr:uid="{00000000-0006-0000-0200-00003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6" authorId="0" shapeId="0" xr:uid="{00000000-0006-0000-0200-00004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6" authorId="0" shapeId="0" xr:uid="{00000000-0006-0000-0200-00004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6" authorId="0" shapeId="0" xr:uid="{00000000-0006-0000-0200-00004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6" authorId="0" shapeId="0" xr:uid="{00000000-0006-0000-0200-00004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6" authorId="0" shapeId="0" xr:uid="{00000000-0006-0000-0200-00004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6" authorId="0" shapeId="0" xr:uid="{00000000-0006-0000-0200-00004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6" authorId="0" shapeId="0" xr:uid="{00000000-0006-0000-0200-00004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6" authorId="0" shapeId="0" xr:uid="{00000000-0006-0000-0200-00004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6" authorId="0" shapeId="0" xr:uid="{00000000-0006-0000-0200-00004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6" authorId="0" shapeId="0" xr:uid="{00000000-0006-0000-0200-00004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6" authorId="0" shapeId="0" xr:uid="{00000000-0006-0000-0200-00004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6" authorId="0" shapeId="0" xr:uid="{00000000-0006-0000-0200-00004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6" authorId="0" shapeId="0" xr:uid="{00000000-0006-0000-0200-00004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6" authorId="0" shapeId="0" xr:uid="{00000000-0006-0000-0200-00004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46" authorId="0" shapeId="0" xr:uid="{00000000-0006-0000-0200-00004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6" authorId="0" shapeId="0" xr:uid="{00000000-0006-0000-0200-00004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6" authorId="0" shapeId="0" xr:uid="{00000000-0006-0000-0200-00005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6" authorId="0" shapeId="0" xr:uid="{00000000-0006-0000-0200-00005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6" authorId="0" shapeId="0" xr:uid="{00000000-0006-0000-0200-00005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6" authorId="0" shapeId="0" xr:uid="{00000000-0006-0000-0200-00005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6" authorId="0" shapeId="0" xr:uid="{00000000-0006-0000-0200-00005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6" authorId="0" shapeId="0" xr:uid="{00000000-0006-0000-0200-00005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7" authorId="0" shapeId="0" xr:uid="{00000000-0006-0000-0200-00005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7" authorId="0" shapeId="0" xr:uid="{00000000-0006-0000-0200-00005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7" authorId="0" shapeId="0" xr:uid="{00000000-0006-0000-0200-00005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7" authorId="0" shapeId="0" xr:uid="{00000000-0006-0000-0200-00005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7" authorId="0" shapeId="0" xr:uid="{00000000-0006-0000-0200-00005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7" authorId="0" shapeId="0" xr:uid="{00000000-0006-0000-0200-00005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7" authorId="0" shapeId="0" xr:uid="{00000000-0006-0000-0200-00005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7" authorId="0" shapeId="0" xr:uid="{00000000-0006-0000-0200-00005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47" authorId="0" shapeId="0" xr:uid="{00000000-0006-0000-0200-00005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7" authorId="0" shapeId="0" xr:uid="{00000000-0006-0000-0200-00005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7" authorId="0" shapeId="0" xr:uid="{00000000-0006-0000-0200-00006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7" authorId="0" shapeId="0" xr:uid="{00000000-0006-0000-0200-00006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7" authorId="0" shapeId="0" xr:uid="{00000000-0006-0000-0200-00006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7" authorId="0" shapeId="0" xr:uid="{00000000-0006-0000-0200-00006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7" authorId="0" shapeId="0" xr:uid="{00000000-0006-0000-0200-00006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7" authorId="0" shapeId="0" xr:uid="{00000000-0006-0000-0200-00006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7" authorId="0" shapeId="0" xr:uid="{00000000-0006-0000-0200-00006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7" authorId="0" shapeId="0" xr:uid="{00000000-0006-0000-0200-00006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7" authorId="0" shapeId="0" xr:uid="{00000000-0006-0000-0200-00006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7" authorId="0" shapeId="0" xr:uid="{00000000-0006-0000-0200-00006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7" authorId="0" shapeId="0" xr:uid="{00000000-0006-0000-0200-00006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7" authorId="0" shapeId="0" xr:uid="{00000000-0006-0000-0200-00006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7" authorId="0" shapeId="0" xr:uid="{00000000-0006-0000-0200-00006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7" authorId="0" shapeId="0" xr:uid="{00000000-0006-0000-0200-00006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7" authorId="0" shapeId="0" xr:uid="{00000000-0006-0000-0200-00006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7" authorId="0" shapeId="0" xr:uid="{00000000-0006-0000-0200-00006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7" authorId="0" shapeId="0" xr:uid="{00000000-0006-0000-0200-00007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7" authorId="0" shapeId="0" xr:uid="{00000000-0006-0000-0200-00007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7" authorId="0" shapeId="0" xr:uid="{00000000-0006-0000-0200-00007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7" authorId="0" shapeId="0" xr:uid="{00000000-0006-0000-0200-00007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7" authorId="0" shapeId="0" xr:uid="{00000000-0006-0000-0200-00007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7" authorId="0" shapeId="0" xr:uid="{00000000-0006-0000-0200-00007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7" authorId="0" shapeId="0" xr:uid="{00000000-0006-0000-0200-00007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7" authorId="0" shapeId="0" xr:uid="{00000000-0006-0000-0200-00007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8" authorId="0" shapeId="0" xr:uid="{00000000-0006-0000-0200-00007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8" authorId="0" shapeId="0" xr:uid="{00000000-0006-0000-0200-00007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8" authorId="0" shapeId="0" xr:uid="{00000000-0006-0000-0200-00007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8" authorId="0" shapeId="0" xr:uid="{00000000-0006-0000-0200-00007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8" authorId="0" shapeId="0" xr:uid="{00000000-0006-0000-0200-00007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8" authorId="0" shapeId="0" xr:uid="{00000000-0006-0000-0200-00007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8" authorId="0" shapeId="0" xr:uid="{00000000-0006-0000-0200-00007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8" authorId="0" shapeId="0" xr:uid="{00000000-0006-0000-0200-00007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8" authorId="0" shapeId="0" xr:uid="{00000000-0006-0000-0200-00008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8" authorId="0" shapeId="0" xr:uid="{00000000-0006-0000-0200-00008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8" authorId="0" shapeId="0" xr:uid="{00000000-0006-0000-0200-00008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8" authorId="0" shapeId="0" xr:uid="{00000000-0006-0000-0200-00008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8" authorId="0" shapeId="0" xr:uid="{00000000-0006-0000-0200-00008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8" authorId="0" shapeId="0" xr:uid="{00000000-0006-0000-0200-00008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8" authorId="0" shapeId="0" xr:uid="{00000000-0006-0000-0200-00008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8" authorId="0" shapeId="0" xr:uid="{00000000-0006-0000-0200-00008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8" authorId="0" shapeId="0" xr:uid="{00000000-0006-0000-0200-00008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8" authorId="0" shapeId="0" xr:uid="{00000000-0006-0000-0200-00008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8" authorId="0" shapeId="0" xr:uid="{00000000-0006-0000-0200-00008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8" authorId="0" shapeId="0" xr:uid="{00000000-0006-0000-0200-00008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8" authorId="0" shapeId="0" xr:uid="{00000000-0006-0000-0200-00008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8" authorId="0" shapeId="0" xr:uid="{00000000-0006-0000-0200-00008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8" authorId="0" shapeId="0" xr:uid="{00000000-0006-0000-0200-00008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8" authorId="0" shapeId="0" xr:uid="{00000000-0006-0000-0200-00008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8" authorId="0" shapeId="0" xr:uid="{00000000-0006-0000-0200-00009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8" authorId="0" shapeId="0" xr:uid="{00000000-0006-0000-0200-00009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8" authorId="0" shapeId="0" xr:uid="{00000000-0006-0000-0200-00009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8" authorId="0" shapeId="0" xr:uid="{00000000-0006-0000-0200-00009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9" authorId="0" shapeId="0" xr:uid="{00000000-0006-0000-0200-00009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9" authorId="0" shapeId="0" xr:uid="{00000000-0006-0000-0200-00009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9" authorId="0" shapeId="0" xr:uid="{00000000-0006-0000-0200-00009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9" authorId="0" shapeId="0" xr:uid="{00000000-0006-0000-0200-00009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9" authorId="0" shapeId="0" xr:uid="{00000000-0006-0000-0200-00009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9" authorId="0" shapeId="0" xr:uid="{00000000-0006-0000-0200-00009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9" authorId="0" shapeId="0" xr:uid="{00000000-0006-0000-0200-00009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9" authorId="0" shapeId="0" xr:uid="{00000000-0006-0000-0200-00009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9" authorId="0" shapeId="0" xr:uid="{00000000-0006-0000-0200-00009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9" authorId="0" shapeId="0" xr:uid="{00000000-0006-0000-0200-00009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9" authorId="0" shapeId="0" xr:uid="{00000000-0006-0000-0200-00009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9" authorId="0" shapeId="0" xr:uid="{00000000-0006-0000-0200-00009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9" authorId="0" shapeId="0" xr:uid="{00000000-0006-0000-0200-0000A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9" authorId="0" shapeId="0" xr:uid="{00000000-0006-0000-0200-0000A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9" authorId="0" shapeId="0" xr:uid="{00000000-0006-0000-0200-0000A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9" authorId="0" shapeId="0" xr:uid="{00000000-0006-0000-0200-0000A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9" authorId="0" shapeId="0" xr:uid="{00000000-0006-0000-0200-0000A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9" authorId="0" shapeId="0" xr:uid="{00000000-0006-0000-0200-0000A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9" authorId="0" shapeId="0" xr:uid="{00000000-0006-0000-0200-0000A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9" authorId="0" shapeId="0" xr:uid="{00000000-0006-0000-0200-0000A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9" authorId="0" shapeId="0" xr:uid="{00000000-0006-0000-0200-0000A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9" authorId="0" shapeId="0" xr:uid="{00000000-0006-0000-0200-0000A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9" authorId="0" shapeId="0" xr:uid="{00000000-0006-0000-0200-0000A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9" authorId="0" shapeId="0" xr:uid="{00000000-0006-0000-0200-0000A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9" authorId="0" shapeId="0" xr:uid="{00000000-0006-0000-0200-0000A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9" authorId="0" shapeId="0" xr:uid="{00000000-0006-0000-0200-0000A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9" authorId="0" shapeId="0" xr:uid="{00000000-0006-0000-0200-0000A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9" authorId="0" shapeId="0" xr:uid="{00000000-0006-0000-0200-0000A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9" authorId="0" shapeId="0" xr:uid="{00000000-0006-0000-0200-0000B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9" authorId="0" shapeId="0" xr:uid="{00000000-0006-0000-0200-0000B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9" authorId="0" shapeId="0" xr:uid="{00000000-0006-0000-0200-0000B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9" authorId="0" shapeId="0" xr:uid="{00000000-0006-0000-0200-0000B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9" authorId="0" shapeId="0" xr:uid="{00000000-0006-0000-0200-0000B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9" authorId="0" shapeId="0" xr:uid="{00000000-0006-0000-0200-0000B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9" authorId="0" shapeId="0" xr:uid="{00000000-0006-0000-0200-0000B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0" authorId="0" shapeId="0" xr:uid="{00000000-0006-0000-0200-0000B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0" authorId="0" shapeId="0" xr:uid="{00000000-0006-0000-0200-0000B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50" authorId="0" shapeId="0" xr:uid="{00000000-0006-0000-0200-0000B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R50" authorId="0" shapeId="0" xr:uid="{00000000-0006-0000-0200-0000B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0" authorId="0" shapeId="0" xr:uid="{00000000-0006-0000-0200-0000B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0" authorId="0" shapeId="0" xr:uid="{00000000-0006-0000-0200-0000B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H50" authorId="0" shapeId="0" xr:uid="{00000000-0006-0000-0200-0000B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0" authorId="0" shapeId="0" xr:uid="{00000000-0006-0000-0200-0000B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0" authorId="0" shapeId="0" xr:uid="{00000000-0006-0000-0200-0000B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0" authorId="0" shapeId="0" xr:uid="{00000000-0006-0000-0200-0000C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0" authorId="0" shapeId="0" xr:uid="{00000000-0006-0000-0200-0000C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0" authorId="0" shapeId="0" xr:uid="{00000000-0006-0000-0200-0000C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0" authorId="0" shapeId="0" xr:uid="{00000000-0006-0000-0200-0000C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0" authorId="0" shapeId="0" xr:uid="{00000000-0006-0000-0200-0000C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0" authorId="0" shapeId="0" xr:uid="{00000000-0006-0000-0200-0000C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0" authorId="0" shapeId="0" xr:uid="{00000000-0006-0000-0200-0000C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0" authorId="0" shapeId="0" xr:uid="{00000000-0006-0000-0200-0000C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0" authorId="0" shapeId="0" xr:uid="{00000000-0006-0000-0200-0000C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0" authorId="0" shapeId="0" xr:uid="{00000000-0006-0000-0200-0000C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0" authorId="0" shapeId="0" xr:uid="{00000000-0006-0000-0200-0000C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0" authorId="0" shapeId="0" xr:uid="{00000000-0006-0000-0200-0000C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0" authorId="0" shapeId="0" xr:uid="{00000000-0006-0000-0200-0000C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0" authorId="0" shapeId="0" xr:uid="{00000000-0006-0000-0200-0000C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0" authorId="0" shapeId="0" xr:uid="{00000000-0006-0000-0200-0000C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0" authorId="0" shapeId="0" xr:uid="{00000000-0006-0000-0200-0000C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0" authorId="0" shapeId="0" xr:uid="{00000000-0006-0000-0200-0000D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0" authorId="0" shapeId="0" xr:uid="{00000000-0006-0000-0200-0000D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0" authorId="0" shapeId="0" xr:uid="{00000000-0006-0000-0200-0000D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0" authorId="0" shapeId="0" xr:uid="{00000000-0006-0000-0200-0000D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0" authorId="0" shapeId="0" xr:uid="{00000000-0006-0000-0200-0000D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0" authorId="0" shapeId="0" xr:uid="{00000000-0006-0000-0200-0000D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1" authorId="0" shapeId="0" xr:uid="{00000000-0006-0000-0200-0000D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1" authorId="0" shapeId="0" xr:uid="{00000000-0006-0000-0200-0000D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1" authorId="0" shapeId="0" xr:uid="{00000000-0006-0000-0200-0000D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1" authorId="0" shapeId="0" xr:uid="{00000000-0006-0000-0200-0000D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1" authorId="0" shapeId="0" xr:uid="{00000000-0006-0000-0200-0000D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1" authorId="0" shapeId="0" xr:uid="{00000000-0006-0000-0200-0000D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1" authorId="0" shapeId="0" xr:uid="{00000000-0006-0000-0200-0000D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1" authorId="0" shapeId="0" xr:uid="{00000000-0006-0000-0200-0000D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1" authorId="0" shapeId="0" xr:uid="{00000000-0006-0000-0200-0000D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1" authorId="0" shapeId="0" xr:uid="{00000000-0006-0000-0200-0000D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1" authorId="0" shapeId="0" xr:uid="{00000000-0006-0000-0200-0000E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1" authorId="0" shapeId="0" xr:uid="{00000000-0006-0000-0200-0000E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1" authorId="0" shapeId="0" xr:uid="{00000000-0006-0000-0200-0000E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1" authorId="0" shapeId="0" xr:uid="{00000000-0006-0000-0200-0000E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1" authorId="0" shapeId="0" xr:uid="{00000000-0006-0000-0200-0000E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1" authorId="0" shapeId="0" xr:uid="{00000000-0006-0000-0200-0000E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1" authorId="0" shapeId="0" xr:uid="{00000000-0006-0000-0200-0000E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1" authorId="0" shapeId="0" xr:uid="{00000000-0006-0000-0200-0000E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1" authorId="0" shapeId="0" xr:uid="{00000000-0006-0000-0200-0000E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1" authorId="0" shapeId="0" xr:uid="{00000000-0006-0000-0200-0000E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1" authorId="0" shapeId="0" xr:uid="{00000000-0006-0000-0200-0000E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1" authorId="0" shapeId="0" xr:uid="{00000000-0006-0000-0200-0000E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1" authorId="0" shapeId="0" xr:uid="{00000000-0006-0000-0200-0000E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51" authorId="0" shapeId="0" xr:uid="{00000000-0006-0000-0200-0000E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1" authorId="0" shapeId="0" xr:uid="{00000000-0006-0000-0200-0000E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1" authorId="0" shapeId="0" xr:uid="{00000000-0006-0000-0200-0000E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1" authorId="0" shapeId="0" xr:uid="{00000000-0006-0000-0200-0000F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1" authorId="0" shapeId="0" xr:uid="{00000000-0006-0000-0200-0000F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51" authorId="0" shapeId="0" xr:uid="{00000000-0006-0000-0200-0000F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1" authorId="0" shapeId="0" xr:uid="{00000000-0006-0000-0200-0000F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1" authorId="0" shapeId="0" xr:uid="{00000000-0006-0000-0200-0000F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51" authorId="0" shapeId="0" xr:uid="{00000000-0006-0000-0200-0000F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2" authorId="0" shapeId="0" xr:uid="{00000000-0006-0000-0200-0000F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2" authorId="0" shapeId="0" xr:uid="{00000000-0006-0000-0200-0000F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2" authorId="0" shapeId="0" xr:uid="{00000000-0006-0000-0200-0000F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2" authorId="0" shapeId="0" xr:uid="{00000000-0006-0000-0200-0000F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2" authorId="0" shapeId="0" xr:uid="{00000000-0006-0000-0200-0000F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2" authorId="0" shapeId="0" xr:uid="{00000000-0006-0000-0200-0000F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2" authorId="0" shapeId="0" xr:uid="{00000000-0006-0000-0200-0000F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2" authorId="0" shapeId="0" xr:uid="{00000000-0006-0000-0200-0000F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2" authorId="0" shapeId="0" xr:uid="{00000000-0006-0000-0200-0000F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2" authorId="0" shapeId="0" xr:uid="{00000000-0006-0000-0200-0000F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2" authorId="0" shapeId="0" xr:uid="{00000000-0006-0000-0200-00000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2" authorId="0" shapeId="0" xr:uid="{00000000-0006-0000-0200-00000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2" authorId="0" shapeId="0" xr:uid="{00000000-0006-0000-0200-00000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2" authorId="0" shapeId="0" xr:uid="{00000000-0006-0000-0200-00000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2" authorId="0" shapeId="0" xr:uid="{00000000-0006-0000-0200-00000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2" authorId="0" shapeId="0" xr:uid="{00000000-0006-0000-0200-00000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2" authorId="0" shapeId="0" xr:uid="{00000000-0006-0000-0200-00000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2" authorId="0" shapeId="0" xr:uid="{00000000-0006-0000-0200-00000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2" authorId="0" shapeId="0" xr:uid="{00000000-0006-0000-0200-00000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2" authorId="0" shapeId="0" xr:uid="{00000000-0006-0000-0200-00000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2" authorId="0" shapeId="0" xr:uid="{00000000-0006-0000-0200-00000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2" authorId="0" shapeId="0" xr:uid="{00000000-0006-0000-0200-00000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2" authorId="0" shapeId="0" xr:uid="{00000000-0006-0000-0200-00000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2" authorId="0" shapeId="0" xr:uid="{00000000-0006-0000-0200-00000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2" authorId="0" shapeId="0" xr:uid="{00000000-0006-0000-0200-00000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2" authorId="0" shapeId="0" xr:uid="{00000000-0006-0000-0200-00000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2" authorId="0" shapeId="0" xr:uid="{00000000-0006-0000-0200-00001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2" authorId="0" shapeId="0" xr:uid="{00000000-0006-0000-0200-00001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52" authorId="0" shapeId="0" xr:uid="{00000000-0006-0000-0200-00001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3" authorId="0" shapeId="0" xr:uid="{00000000-0006-0000-0200-00001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3" authorId="0" shapeId="0" xr:uid="{00000000-0006-0000-0200-00001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3" authorId="0" shapeId="0" xr:uid="{00000000-0006-0000-0200-00001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3" authorId="0" shapeId="0" xr:uid="{00000000-0006-0000-0200-00001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3" authorId="0" shapeId="0" xr:uid="{00000000-0006-0000-0200-00001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3" authorId="0" shapeId="0" xr:uid="{00000000-0006-0000-0200-00001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53" authorId="0" shapeId="0" xr:uid="{00000000-0006-0000-0200-00001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3" authorId="0" shapeId="0" xr:uid="{00000000-0006-0000-0200-00001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3" authorId="0" shapeId="0" xr:uid="{00000000-0006-0000-0200-00001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3" authorId="0" shapeId="0" xr:uid="{00000000-0006-0000-0200-00001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53" authorId="0" shapeId="0" xr:uid="{00000000-0006-0000-0200-00001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3" authorId="0" shapeId="0" xr:uid="{00000000-0006-0000-0200-00001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3" authorId="0" shapeId="0" xr:uid="{00000000-0006-0000-0200-00001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3" authorId="0" shapeId="0" xr:uid="{00000000-0006-0000-0200-00002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3" authorId="0" shapeId="0" xr:uid="{00000000-0006-0000-0200-00002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3" authorId="0" shapeId="0" xr:uid="{00000000-0006-0000-0200-00002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3" authorId="0" shapeId="0" xr:uid="{00000000-0006-0000-0200-00002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3" authorId="0" shapeId="0" xr:uid="{00000000-0006-0000-0200-00002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3" authorId="0" shapeId="0" xr:uid="{00000000-0006-0000-0200-00002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3" authorId="0" shapeId="0" xr:uid="{00000000-0006-0000-0200-00002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3" authorId="0" shapeId="0" xr:uid="{00000000-0006-0000-0200-00002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3" authorId="0" shapeId="0" xr:uid="{00000000-0006-0000-0200-00002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3" authorId="0" shapeId="0" xr:uid="{00000000-0006-0000-0200-00002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3" authorId="0" shapeId="0" xr:uid="{00000000-0006-0000-0200-00002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3" authorId="0" shapeId="0" xr:uid="{00000000-0006-0000-0200-00002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53" authorId="0" shapeId="0" xr:uid="{00000000-0006-0000-0200-00002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3" authorId="0" shapeId="0" xr:uid="{00000000-0006-0000-0200-00002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3" authorId="0" shapeId="0" xr:uid="{00000000-0006-0000-0200-00002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3" authorId="0" shapeId="0" xr:uid="{00000000-0006-0000-0200-00002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3" authorId="0" shapeId="0" xr:uid="{00000000-0006-0000-0200-00003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3" authorId="0" shapeId="0" xr:uid="{00000000-0006-0000-0200-00003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3" authorId="0" shapeId="0" xr:uid="{00000000-0006-0000-0200-00003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4" authorId="0" shapeId="0" xr:uid="{00000000-0006-0000-0200-00003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4" authorId="0" shapeId="0" xr:uid="{00000000-0006-0000-0200-00003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4" authorId="0" shapeId="0" xr:uid="{00000000-0006-0000-0200-00003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4" authorId="0" shapeId="0" xr:uid="{00000000-0006-0000-0200-00003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4" authorId="0" shapeId="0" xr:uid="{00000000-0006-0000-0200-00003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4" authorId="0" shapeId="0" xr:uid="{00000000-0006-0000-0200-00003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4" authorId="0" shapeId="0" xr:uid="{00000000-0006-0000-0200-00003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4" authorId="0" shapeId="0" xr:uid="{00000000-0006-0000-0200-00003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4" authorId="0" shapeId="0" xr:uid="{00000000-0006-0000-0200-00003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4" authorId="0" shapeId="0" xr:uid="{00000000-0006-0000-0200-00003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4" authorId="0" shapeId="0" xr:uid="{00000000-0006-0000-0200-00003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4" authorId="0" shapeId="0" xr:uid="{00000000-0006-0000-0200-00003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4" authorId="0" shapeId="0" xr:uid="{00000000-0006-0000-0200-00003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4" authorId="0" shapeId="0" xr:uid="{00000000-0006-0000-0200-00004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4" authorId="0" shapeId="0" xr:uid="{00000000-0006-0000-0200-00004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4" authorId="0" shapeId="0" xr:uid="{00000000-0006-0000-0200-00004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4" authorId="0" shapeId="0" xr:uid="{00000000-0006-0000-0200-00004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4" authorId="0" shapeId="0" xr:uid="{00000000-0006-0000-0200-00004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4" authorId="0" shapeId="0" xr:uid="{00000000-0006-0000-0200-00004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4" authorId="0" shapeId="0" xr:uid="{00000000-0006-0000-0200-00004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4" authorId="0" shapeId="0" xr:uid="{00000000-0006-0000-0200-00004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4" authorId="0" shapeId="0" xr:uid="{00000000-0006-0000-0200-00004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4" authorId="0" shapeId="0" xr:uid="{00000000-0006-0000-0200-00004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4" authorId="0" shapeId="0" xr:uid="{00000000-0006-0000-0200-00004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4" authorId="0" shapeId="0" xr:uid="{00000000-0006-0000-0200-00004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4" authorId="0" shapeId="0" xr:uid="{00000000-0006-0000-0200-00004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4" authorId="0" shapeId="0" xr:uid="{00000000-0006-0000-0200-00004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4" authorId="0" shapeId="0" xr:uid="{00000000-0006-0000-0200-00004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5" authorId="0" shapeId="0" xr:uid="{00000000-0006-0000-0200-00004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5" authorId="0" shapeId="0" xr:uid="{00000000-0006-0000-0200-00005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5" authorId="0" shapeId="0" xr:uid="{00000000-0006-0000-0200-00005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5" authorId="0" shapeId="0" xr:uid="{00000000-0006-0000-0200-00005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5" authorId="0" shapeId="0" xr:uid="{00000000-0006-0000-0200-00005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5" authorId="0" shapeId="0" xr:uid="{00000000-0006-0000-0200-00005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5" authorId="0" shapeId="0" xr:uid="{00000000-0006-0000-0200-00005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55" authorId="0" shapeId="0" xr:uid="{00000000-0006-0000-0200-00005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5" authorId="0" shapeId="0" xr:uid="{00000000-0006-0000-0200-00005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5" authorId="0" shapeId="0" xr:uid="{00000000-0006-0000-0200-00005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5" authorId="0" shapeId="0" xr:uid="{00000000-0006-0000-0200-00005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55" authorId="0" shapeId="0" xr:uid="{00000000-0006-0000-0200-00005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5" authorId="0" shapeId="0" xr:uid="{00000000-0006-0000-0200-00005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5" authorId="0" shapeId="0" xr:uid="{00000000-0006-0000-0200-00005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5" authorId="0" shapeId="0" xr:uid="{00000000-0006-0000-0200-00005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5" authorId="0" shapeId="0" xr:uid="{00000000-0006-0000-0200-00005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5" authorId="0" shapeId="0" xr:uid="{00000000-0006-0000-0200-00005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5" authorId="0" shapeId="0" xr:uid="{00000000-0006-0000-0200-00006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5" authorId="0" shapeId="0" xr:uid="{00000000-0006-0000-0200-00006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5" authorId="0" shapeId="0" xr:uid="{00000000-0006-0000-0200-00006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5" authorId="0" shapeId="0" xr:uid="{00000000-0006-0000-0200-00006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5" authorId="0" shapeId="0" xr:uid="{00000000-0006-0000-0200-00006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5" authorId="0" shapeId="0" xr:uid="{00000000-0006-0000-0200-00006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5" authorId="0" shapeId="0" xr:uid="{00000000-0006-0000-0200-00006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5" authorId="0" shapeId="0" xr:uid="{00000000-0006-0000-0200-00006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5" authorId="0" shapeId="0" xr:uid="{00000000-0006-0000-0200-00006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5" authorId="0" shapeId="0" xr:uid="{00000000-0006-0000-0200-00006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5" authorId="0" shapeId="0" xr:uid="{00000000-0006-0000-0200-00006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5" authorId="0" shapeId="0" xr:uid="{00000000-0006-0000-0200-00006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5" authorId="0" shapeId="0" xr:uid="{00000000-0006-0000-0200-00006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5" authorId="0" shapeId="0" xr:uid="{00000000-0006-0000-0200-00006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5" authorId="0" shapeId="0" xr:uid="{00000000-0006-0000-0200-00006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6" authorId="0" shapeId="0" xr:uid="{00000000-0006-0000-0200-00006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6" authorId="0" shapeId="0" xr:uid="{00000000-0006-0000-0200-00007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R56" authorId="0" shapeId="0" xr:uid="{00000000-0006-0000-0200-00007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6" authorId="0" shapeId="0" xr:uid="{00000000-0006-0000-0200-00007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6" authorId="0" shapeId="0" xr:uid="{00000000-0006-0000-0200-00007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6" authorId="0" shapeId="0" xr:uid="{00000000-0006-0000-0200-00007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K56" authorId="0" shapeId="0" xr:uid="{00000000-0006-0000-0200-00007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6" authorId="0" shapeId="0" xr:uid="{00000000-0006-0000-0200-00007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6" authorId="0" shapeId="0" xr:uid="{00000000-0006-0000-0200-00007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6" authorId="0" shapeId="0" xr:uid="{00000000-0006-0000-0200-00007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56" authorId="0" shapeId="0" xr:uid="{00000000-0006-0000-0200-00007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6" authorId="0" shapeId="0" xr:uid="{00000000-0006-0000-0200-00007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6" authorId="0" shapeId="0" xr:uid="{00000000-0006-0000-0200-00007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6" authorId="0" shapeId="0" xr:uid="{00000000-0006-0000-0200-00007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6" authorId="0" shapeId="0" xr:uid="{00000000-0006-0000-0200-00007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6" authorId="0" shapeId="0" xr:uid="{00000000-0006-0000-0200-00007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6" authorId="0" shapeId="0" xr:uid="{00000000-0006-0000-0200-00007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6" authorId="0" shapeId="0" xr:uid="{00000000-0006-0000-0200-00008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6" authorId="0" shapeId="0" xr:uid="{00000000-0006-0000-0200-00008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6" authorId="0" shapeId="0" xr:uid="{00000000-0006-0000-0200-00008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6" authorId="0" shapeId="0" xr:uid="{00000000-0006-0000-0200-00008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6" authorId="0" shapeId="0" xr:uid="{00000000-0006-0000-0200-00008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6" authorId="0" shapeId="0" xr:uid="{00000000-0006-0000-0200-00008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6" authorId="0" shapeId="0" xr:uid="{00000000-0006-0000-0200-00008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6" authorId="0" shapeId="0" xr:uid="{00000000-0006-0000-0200-00008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6" authorId="0" shapeId="0" xr:uid="{00000000-0006-0000-0200-00008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6" authorId="0" shapeId="0" xr:uid="{00000000-0006-0000-0200-00008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6" authorId="0" shapeId="0" xr:uid="{00000000-0006-0000-0200-00008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6" authorId="0" shapeId="0" xr:uid="{00000000-0006-0000-0200-00008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6" authorId="0" shapeId="0" xr:uid="{00000000-0006-0000-0200-00008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6" authorId="0" shapeId="0" xr:uid="{00000000-0006-0000-0200-00008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6" authorId="0" shapeId="0" xr:uid="{00000000-0006-0000-0200-00008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7" authorId="0" shapeId="0" xr:uid="{00000000-0006-0000-0200-00008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7" authorId="0" shapeId="0" xr:uid="{00000000-0006-0000-0200-00009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7" authorId="0" shapeId="0" xr:uid="{00000000-0006-0000-0200-00009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7" authorId="0" shapeId="0" xr:uid="{00000000-0006-0000-0200-00009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7" authorId="0" shapeId="0" xr:uid="{00000000-0006-0000-0200-00009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7" authorId="0" shapeId="0" xr:uid="{00000000-0006-0000-0200-00009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7" authorId="0" shapeId="0" xr:uid="{00000000-0006-0000-0200-00009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7" authorId="0" shapeId="0" xr:uid="{00000000-0006-0000-0200-00009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7" authorId="0" shapeId="0" xr:uid="{00000000-0006-0000-0200-00009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7" authorId="0" shapeId="0" xr:uid="{00000000-0006-0000-0200-00009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7" authorId="0" shapeId="0" xr:uid="{00000000-0006-0000-0200-00009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7" authorId="0" shapeId="0" xr:uid="{00000000-0006-0000-0200-00009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7" authorId="0" shapeId="0" xr:uid="{00000000-0006-0000-0200-00009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7" authorId="0" shapeId="0" xr:uid="{00000000-0006-0000-0200-00009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7" authorId="0" shapeId="0" xr:uid="{00000000-0006-0000-0200-00009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7" authorId="0" shapeId="0" xr:uid="{00000000-0006-0000-0200-00009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7" authorId="0" shapeId="0" xr:uid="{00000000-0006-0000-0200-00009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7" authorId="0" shapeId="0" xr:uid="{00000000-0006-0000-0200-0000A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7" authorId="0" shapeId="0" xr:uid="{00000000-0006-0000-0200-0000A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7" authorId="0" shapeId="0" xr:uid="{00000000-0006-0000-0200-0000A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7" authorId="0" shapeId="0" xr:uid="{00000000-0006-0000-0200-0000A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7" authorId="0" shapeId="0" xr:uid="{00000000-0006-0000-0200-0000A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7" authorId="0" shapeId="0" xr:uid="{00000000-0006-0000-0200-0000A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7" authorId="0" shapeId="0" xr:uid="{00000000-0006-0000-0200-0000A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7" authorId="0" shapeId="0" xr:uid="{00000000-0006-0000-0200-0000A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8" authorId="0" shapeId="0" xr:uid="{00000000-0006-0000-0200-0000A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8" authorId="0" shapeId="0" xr:uid="{00000000-0006-0000-0200-0000A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8" authorId="0" shapeId="0" xr:uid="{00000000-0006-0000-0200-0000A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8" authorId="0" shapeId="0" xr:uid="{00000000-0006-0000-0200-0000A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8" authorId="0" shapeId="0" xr:uid="{00000000-0006-0000-0200-0000A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K58" authorId="0" shapeId="0" xr:uid="{00000000-0006-0000-0200-0000A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8" authorId="0" shapeId="0" xr:uid="{00000000-0006-0000-0200-0000A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8" authorId="0" shapeId="0" xr:uid="{00000000-0006-0000-0200-0000A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8" authorId="0" shapeId="0" xr:uid="{00000000-0006-0000-0200-0000B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8" authorId="0" shapeId="0" xr:uid="{00000000-0006-0000-0200-0000B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8" authorId="0" shapeId="0" xr:uid="{00000000-0006-0000-0200-0000B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8" authorId="0" shapeId="0" xr:uid="{00000000-0006-0000-0200-0000B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8" authorId="0" shapeId="0" xr:uid="{00000000-0006-0000-0200-0000B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8" authorId="0" shapeId="0" xr:uid="{00000000-0006-0000-0200-0000B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8" authorId="0" shapeId="0" xr:uid="{00000000-0006-0000-0200-0000B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8" authorId="0" shapeId="0" xr:uid="{00000000-0006-0000-0200-0000B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8" authorId="0" shapeId="0" xr:uid="{00000000-0006-0000-0200-0000B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8" authorId="0" shapeId="0" xr:uid="{00000000-0006-0000-0200-0000B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8" authorId="0" shapeId="0" xr:uid="{00000000-0006-0000-0200-0000B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8" authorId="0" shapeId="0" xr:uid="{00000000-0006-0000-0200-0000B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8" authorId="0" shapeId="0" xr:uid="{00000000-0006-0000-0200-0000B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8" authorId="0" shapeId="0" xr:uid="{00000000-0006-0000-0200-0000B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8" authorId="0" shapeId="0" xr:uid="{00000000-0006-0000-0200-0000B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8" authorId="0" shapeId="0" xr:uid="{00000000-0006-0000-0200-0000B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8" authorId="0" shapeId="0" xr:uid="{00000000-0006-0000-0200-0000C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8" authorId="0" shapeId="0" xr:uid="{00000000-0006-0000-0200-0000C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8" authorId="0" shapeId="0" xr:uid="{00000000-0006-0000-0200-0000C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8" authorId="0" shapeId="0" xr:uid="{00000000-0006-0000-0200-0000C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8" authorId="0" shapeId="0" xr:uid="{00000000-0006-0000-0200-0000C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8" authorId="0" shapeId="0" xr:uid="{00000000-0006-0000-0200-0000C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9" authorId="0" shapeId="0" xr:uid="{00000000-0006-0000-0200-0000C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9" authorId="0" shapeId="0" xr:uid="{00000000-0006-0000-0200-0000C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9" authorId="0" shapeId="0" xr:uid="{00000000-0006-0000-0200-0000C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59" authorId="0" shapeId="0" xr:uid="{00000000-0006-0000-0200-0000C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9" authorId="0" shapeId="0" xr:uid="{00000000-0006-0000-0200-0000C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9" authorId="0" shapeId="0" xr:uid="{00000000-0006-0000-0200-0000C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9" authorId="0" shapeId="0" xr:uid="{00000000-0006-0000-0200-0000C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9" authorId="0" shapeId="0" xr:uid="{00000000-0006-0000-0200-0000C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9" authorId="0" shapeId="0" xr:uid="{00000000-0006-0000-0200-0000C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9" authorId="0" shapeId="0" xr:uid="{00000000-0006-0000-0200-0000C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9" authorId="0" shapeId="0" xr:uid="{00000000-0006-0000-0200-0000D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9" authorId="0" shapeId="0" xr:uid="{00000000-0006-0000-0200-0000D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9" authorId="0" shapeId="0" xr:uid="{00000000-0006-0000-0200-0000D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9" authorId="0" shapeId="0" xr:uid="{00000000-0006-0000-0200-0000D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9" authorId="0" shapeId="0" xr:uid="{00000000-0006-0000-0200-0000D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9" authorId="0" shapeId="0" xr:uid="{00000000-0006-0000-0200-0000D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9" authorId="0" shapeId="0" xr:uid="{00000000-0006-0000-0200-0000D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9" authorId="0" shapeId="0" xr:uid="{00000000-0006-0000-0200-0000D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9" authorId="0" shapeId="0" xr:uid="{00000000-0006-0000-0200-0000D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9" authorId="0" shapeId="0" xr:uid="{00000000-0006-0000-0200-0000D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9" authorId="0" shapeId="0" xr:uid="{00000000-0006-0000-0200-0000D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9" authorId="0" shapeId="0" xr:uid="{00000000-0006-0000-0200-0000D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9" authorId="0" shapeId="0" xr:uid="{00000000-0006-0000-0200-0000D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9" authorId="0" shapeId="0" xr:uid="{00000000-0006-0000-0200-0000D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9" authorId="0" shapeId="0" xr:uid="{00000000-0006-0000-0200-0000D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9" authorId="0" shapeId="0" xr:uid="{00000000-0006-0000-0200-0000D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9" authorId="0" shapeId="0" xr:uid="{00000000-0006-0000-0200-0000E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9" authorId="0" shapeId="0" xr:uid="{00000000-0006-0000-0200-0000E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0" authorId="0" shapeId="0" xr:uid="{00000000-0006-0000-0200-0000E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60" authorId="0" shapeId="0" xr:uid="{00000000-0006-0000-0200-0000E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0" authorId="0" shapeId="0" xr:uid="{00000000-0006-0000-0200-0000E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0" authorId="0" shapeId="0" xr:uid="{00000000-0006-0000-0200-0000E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0" authorId="0" shapeId="0" xr:uid="{00000000-0006-0000-0200-0000E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0" authorId="0" shapeId="0" xr:uid="{00000000-0006-0000-0200-0000E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0" authorId="0" shapeId="0" xr:uid="{00000000-0006-0000-0200-0000E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0" authorId="0" shapeId="0" xr:uid="{00000000-0006-0000-0200-0000E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0" authorId="0" shapeId="0" xr:uid="{00000000-0006-0000-0200-0000E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0" authorId="0" shapeId="0" xr:uid="{00000000-0006-0000-0200-0000E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0" authorId="0" shapeId="0" xr:uid="{00000000-0006-0000-0200-0000E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0" authorId="0" shapeId="0" xr:uid="{00000000-0006-0000-0200-0000E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0" authorId="0" shapeId="0" xr:uid="{00000000-0006-0000-0200-0000E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0" authorId="0" shapeId="0" xr:uid="{00000000-0006-0000-0200-0000E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0" authorId="0" shapeId="0" xr:uid="{00000000-0006-0000-0200-0000F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0" authorId="0" shapeId="0" xr:uid="{00000000-0006-0000-0200-0000F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0" authorId="0" shapeId="0" xr:uid="{00000000-0006-0000-0200-0000F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0" authorId="0" shapeId="0" xr:uid="{00000000-0006-0000-0200-0000F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0" authorId="0" shapeId="0" xr:uid="{00000000-0006-0000-0200-0000F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0" authorId="0" shapeId="0" xr:uid="{00000000-0006-0000-0200-0000F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0" authorId="0" shapeId="0" xr:uid="{00000000-0006-0000-0200-0000F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0" authorId="0" shapeId="0" xr:uid="{00000000-0006-0000-0200-0000F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0" authorId="0" shapeId="0" xr:uid="{00000000-0006-0000-0200-0000F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0" authorId="0" shapeId="0" xr:uid="{00000000-0006-0000-0200-0000F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0" authorId="0" shapeId="0" xr:uid="{00000000-0006-0000-0200-0000F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0" authorId="0" shapeId="0" xr:uid="{00000000-0006-0000-0200-0000F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1" authorId="0" shapeId="0" xr:uid="{00000000-0006-0000-0200-0000F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1" authorId="0" shapeId="0" xr:uid="{00000000-0006-0000-0200-0000F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1" authorId="0" shapeId="0" xr:uid="{00000000-0006-0000-0200-0000F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1" authorId="0" shapeId="0" xr:uid="{00000000-0006-0000-0200-0000F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1" authorId="0" shapeId="0" xr:uid="{00000000-0006-0000-0200-00000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1" authorId="0" shapeId="0" xr:uid="{00000000-0006-0000-0200-00000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N61" authorId="0" shapeId="0" xr:uid="{00000000-0006-0000-0200-00000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1" authorId="0" shapeId="0" xr:uid="{00000000-0006-0000-0200-00000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1" authorId="0" shapeId="0" xr:uid="{00000000-0006-0000-0200-00000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1" authorId="0" shapeId="0" xr:uid="{00000000-0006-0000-0200-00000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1" authorId="0" shapeId="0" xr:uid="{00000000-0006-0000-0200-00000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1" authorId="0" shapeId="0" xr:uid="{00000000-0006-0000-0200-00000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1" authorId="0" shapeId="0" xr:uid="{00000000-0006-0000-0200-00000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1" authorId="0" shapeId="0" xr:uid="{00000000-0006-0000-0200-00000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1" authorId="0" shapeId="0" xr:uid="{00000000-0006-0000-0200-00000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1" authorId="0" shapeId="0" xr:uid="{00000000-0006-0000-0200-00000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1" authorId="0" shapeId="0" xr:uid="{00000000-0006-0000-0200-00000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1" authorId="0" shapeId="0" xr:uid="{00000000-0006-0000-0200-00000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1" authorId="0" shapeId="0" xr:uid="{00000000-0006-0000-0200-00000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1" authorId="0" shapeId="0" xr:uid="{00000000-0006-0000-0200-00000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1" authorId="0" shapeId="0" xr:uid="{00000000-0006-0000-0200-00001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1" authorId="0" shapeId="0" xr:uid="{00000000-0006-0000-0200-00001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1" authorId="0" shapeId="0" xr:uid="{00000000-0006-0000-0200-00001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1" authorId="0" shapeId="0" xr:uid="{00000000-0006-0000-0200-00001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1" authorId="0" shapeId="0" xr:uid="{00000000-0006-0000-0200-00001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1" authorId="0" shapeId="0" xr:uid="{00000000-0006-0000-0200-00001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1" authorId="0" shapeId="0" xr:uid="{00000000-0006-0000-0200-00001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1" authorId="0" shapeId="0" xr:uid="{00000000-0006-0000-0200-00001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2" authorId="0" shapeId="0" xr:uid="{00000000-0006-0000-0200-00001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62" authorId="0" shapeId="0" xr:uid="{00000000-0006-0000-0200-00001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2" authorId="0" shapeId="0" xr:uid="{00000000-0006-0000-0200-00001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R62" authorId="0" shapeId="0" xr:uid="{00000000-0006-0000-0200-00001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2" authorId="0" shapeId="0" xr:uid="{00000000-0006-0000-0200-00001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2" authorId="0" shapeId="0" xr:uid="{00000000-0006-0000-0200-00001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2" authorId="0" shapeId="0" xr:uid="{00000000-0006-0000-0200-00001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2" authorId="0" shapeId="0" xr:uid="{00000000-0006-0000-0200-00001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2" authorId="0" shapeId="0" xr:uid="{00000000-0006-0000-0200-00002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2" authorId="0" shapeId="0" xr:uid="{00000000-0006-0000-0200-00002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62" authorId="0" shapeId="0" xr:uid="{00000000-0006-0000-0200-00002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2" authorId="0" shapeId="0" xr:uid="{00000000-0006-0000-0200-00002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2" authorId="0" shapeId="0" xr:uid="{00000000-0006-0000-0200-00002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2" authorId="0" shapeId="0" xr:uid="{00000000-0006-0000-0200-00002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62" authorId="0" shapeId="0" xr:uid="{00000000-0006-0000-0200-00002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2" authorId="0" shapeId="0" xr:uid="{00000000-0006-0000-0200-00002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2" authorId="0" shapeId="0" xr:uid="{00000000-0006-0000-0200-00002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2" authorId="0" shapeId="0" xr:uid="{00000000-0006-0000-0200-00002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2" authorId="0" shapeId="0" xr:uid="{00000000-0006-0000-0200-00002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2" authorId="0" shapeId="0" xr:uid="{00000000-0006-0000-0200-00002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2" authorId="0" shapeId="0" xr:uid="{00000000-0006-0000-0200-00002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2" authorId="0" shapeId="0" xr:uid="{00000000-0006-0000-0200-00002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2" authorId="0" shapeId="0" xr:uid="{00000000-0006-0000-0200-00002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2" authorId="0" shapeId="0" xr:uid="{00000000-0006-0000-0200-00002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2" authorId="0" shapeId="0" xr:uid="{00000000-0006-0000-0200-00003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2" authorId="0" shapeId="0" xr:uid="{00000000-0006-0000-0200-00003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2" authorId="0" shapeId="0" xr:uid="{00000000-0006-0000-0200-00003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62" authorId="0" shapeId="0" xr:uid="{00000000-0006-0000-0200-00003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2" authorId="0" shapeId="0" xr:uid="{00000000-0006-0000-0200-00003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62" authorId="0" shapeId="0" xr:uid="{00000000-0006-0000-0200-00003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2" authorId="0" shapeId="0" xr:uid="{00000000-0006-0000-0200-00003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2" authorId="0" shapeId="0" xr:uid="{00000000-0006-0000-0200-00003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2" authorId="0" shapeId="0" xr:uid="{00000000-0006-0000-0200-00003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2" authorId="0" shapeId="0" xr:uid="{00000000-0006-0000-0200-00003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2" authorId="0" shapeId="0" xr:uid="{00000000-0006-0000-0200-00003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62" authorId="0" shapeId="0" xr:uid="{00000000-0006-0000-0200-00003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3" authorId="0" shapeId="0" xr:uid="{00000000-0006-0000-0200-00003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3" authorId="0" shapeId="0" xr:uid="{00000000-0006-0000-0200-00003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3" authorId="0" shapeId="0" xr:uid="{00000000-0006-0000-0200-00003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63" authorId="0" shapeId="0" xr:uid="{00000000-0006-0000-0200-00003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3" authorId="0" shapeId="0" xr:uid="{00000000-0006-0000-0200-00004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3" authorId="0" shapeId="0" xr:uid="{00000000-0006-0000-0200-00004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3" authorId="0" shapeId="0" xr:uid="{00000000-0006-0000-0200-00004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3" authorId="0" shapeId="0" xr:uid="{00000000-0006-0000-0200-00004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3" authorId="0" shapeId="0" xr:uid="{00000000-0006-0000-0200-00004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3" authorId="0" shapeId="0" xr:uid="{00000000-0006-0000-0200-00004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3" authorId="0" shapeId="0" xr:uid="{00000000-0006-0000-0200-00004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3" authorId="0" shapeId="0" xr:uid="{00000000-0006-0000-0200-00004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3" authorId="0" shapeId="0" xr:uid="{00000000-0006-0000-0200-00004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3" authorId="0" shapeId="0" xr:uid="{00000000-0006-0000-0200-00004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3" authorId="0" shapeId="0" xr:uid="{00000000-0006-0000-0200-00004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3" authorId="0" shapeId="0" xr:uid="{00000000-0006-0000-0200-00004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3" authorId="0" shapeId="0" xr:uid="{00000000-0006-0000-0200-00004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3" authorId="0" shapeId="0" xr:uid="{00000000-0006-0000-0200-00004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3" authorId="0" shapeId="0" xr:uid="{00000000-0006-0000-0200-00004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3" authorId="0" shapeId="0" xr:uid="{00000000-0006-0000-0200-00004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3" authorId="0" shapeId="0" xr:uid="{00000000-0006-0000-0200-00005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3" authorId="0" shapeId="0" xr:uid="{00000000-0006-0000-0200-00005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3" authorId="0" shapeId="0" xr:uid="{00000000-0006-0000-0200-00005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3" authorId="0" shapeId="0" xr:uid="{00000000-0006-0000-0200-00005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3" authorId="0" shapeId="0" xr:uid="{00000000-0006-0000-0200-00005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3" authorId="0" shapeId="0" xr:uid="{00000000-0006-0000-0200-00005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3" authorId="0" shapeId="0" xr:uid="{00000000-0006-0000-0200-00005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3" authorId="0" shapeId="0" xr:uid="{00000000-0006-0000-0200-00005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4" authorId="0" shapeId="0" xr:uid="{00000000-0006-0000-0200-00005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4" authorId="0" shapeId="0" xr:uid="{00000000-0006-0000-0200-00005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4" authorId="0" shapeId="0" xr:uid="{00000000-0006-0000-0200-00005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4" authorId="0" shapeId="0" xr:uid="{00000000-0006-0000-0200-00005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4" authorId="0" shapeId="0" xr:uid="{00000000-0006-0000-0200-00005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4" authorId="0" shapeId="0" xr:uid="{00000000-0006-0000-0200-00005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4" authorId="0" shapeId="0" xr:uid="{00000000-0006-0000-0200-00005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4" authorId="0" shapeId="0" xr:uid="{00000000-0006-0000-0200-00005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4" authorId="0" shapeId="0" xr:uid="{00000000-0006-0000-0200-00006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4" authorId="0" shapeId="0" xr:uid="{00000000-0006-0000-0200-00006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4" authorId="0" shapeId="0" xr:uid="{00000000-0006-0000-0200-00006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4" authorId="0" shapeId="0" xr:uid="{00000000-0006-0000-0200-00006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4" authorId="0" shapeId="0" xr:uid="{00000000-0006-0000-0200-00006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4" authorId="0" shapeId="0" xr:uid="{00000000-0006-0000-0200-00006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4" authorId="0" shapeId="0" xr:uid="{00000000-0006-0000-0200-00006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4" authorId="0" shapeId="0" xr:uid="{00000000-0006-0000-0200-00006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4" authorId="0" shapeId="0" xr:uid="{00000000-0006-0000-0200-00006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4" authorId="0" shapeId="0" xr:uid="{00000000-0006-0000-0200-00006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4" authorId="0" shapeId="0" xr:uid="{00000000-0006-0000-0200-00006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4" authorId="0" shapeId="0" xr:uid="{00000000-0006-0000-0200-00006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4" authorId="0" shapeId="0" xr:uid="{00000000-0006-0000-0200-00006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4" authorId="0" shapeId="0" xr:uid="{00000000-0006-0000-0200-00006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4" authorId="0" shapeId="0" xr:uid="{00000000-0006-0000-0200-00006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4" authorId="0" shapeId="0" xr:uid="{00000000-0006-0000-0200-00006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4" authorId="0" shapeId="0" xr:uid="{00000000-0006-0000-0200-00007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5" authorId="0" shapeId="0" xr:uid="{00000000-0006-0000-0200-00007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5" authorId="0" shapeId="0" xr:uid="{00000000-0006-0000-0200-00007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5" authorId="0" shapeId="0" xr:uid="{00000000-0006-0000-0200-00007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5" authorId="0" shapeId="0" xr:uid="{00000000-0006-0000-0200-00007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5" authorId="0" shapeId="0" xr:uid="{00000000-0006-0000-0200-00007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5" authorId="0" shapeId="0" xr:uid="{00000000-0006-0000-0200-00007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5" authorId="0" shapeId="0" xr:uid="{00000000-0006-0000-0200-00007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5" authorId="0" shapeId="0" xr:uid="{00000000-0006-0000-0200-00007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5" authorId="0" shapeId="0" xr:uid="{00000000-0006-0000-0200-00007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5" authorId="0" shapeId="0" xr:uid="{00000000-0006-0000-0200-00007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5" authorId="0" shapeId="0" xr:uid="{00000000-0006-0000-0200-00007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5" authorId="0" shapeId="0" xr:uid="{00000000-0006-0000-0200-00007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5" authorId="0" shapeId="0" xr:uid="{00000000-0006-0000-0200-00007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5" authorId="0" shapeId="0" xr:uid="{00000000-0006-0000-0200-00007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5" authorId="0" shapeId="0" xr:uid="{00000000-0006-0000-0200-00007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5" authorId="0" shapeId="0" xr:uid="{00000000-0006-0000-0200-00008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5" authorId="0" shapeId="0" xr:uid="{00000000-0006-0000-0200-00008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5" authorId="0" shapeId="0" xr:uid="{00000000-0006-0000-0200-00008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5" authorId="0" shapeId="0" xr:uid="{00000000-0006-0000-0200-00008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5" authorId="0" shapeId="0" xr:uid="{00000000-0006-0000-0200-00008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5" authorId="0" shapeId="0" xr:uid="{00000000-0006-0000-0200-00008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5" authorId="0" shapeId="0" xr:uid="{00000000-0006-0000-0200-00008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5" authorId="0" shapeId="0" xr:uid="{00000000-0006-0000-0200-00008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5" authorId="0" shapeId="0" xr:uid="{00000000-0006-0000-0200-00008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5" authorId="0" shapeId="0" xr:uid="{00000000-0006-0000-0200-00008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5" authorId="0" shapeId="0" xr:uid="{00000000-0006-0000-0200-00008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65" authorId="0" shapeId="0" xr:uid="{00000000-0006-0000-0200-00008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6" authorId="0" shapeId="0" xr:uid="{00000000-0006-0000-0200-00008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6" authorId="0" shapeId="0" xr:uid="{00000000-0006-0000-0200-00008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6" authorId="0" shapeId="0" xr:uid="{00000000-0006-0000-0200-00008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6" authorId="0" shapeId="0" xr:uid="{00000000-0006-0000-0200-00008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6" authorId="0" shapeId="0" xr:uid="{00000000-0006-0000-0200-00009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6" authorId="0" shapeId="0" xr:uid="{00000000-0006-0000-0200-00009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6" authorId="0" shapeId="0" xr:uid="{00000000-0006-0000-0200-00009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6" authorId="0" shapeId="0" xr:uid="{00000000-0006-0000-0200-00009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66" authorId="0" shapeId="0" xr:uid="{00000000-0006-0000-0200-00009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6" authorId="0" shapeId="0" xr:uid="{00000000-0006-0000-0200-00009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6" authorId="0" shapeId="0" xr:uid="{00000000-0006-0000-0200-00009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6" authorId="0" shapeId="0" xr:uid="{00000000-0006-0000-0200-00009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6" authorId="0" shapeId="0" xr:uid="{00000000-0006-0000-0200-00009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6" authorId="0" shapeId="0" xr:uid="{00000000-0006-0000-0200-00009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6" authorId="0" shapeId="0" xr:uid="{00000000-0006-0000-0200-00009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6" authorId="0" shapeId="0" xr:uid="{00000000-0006-0000-0200-00009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6" authorId="0" shapeId="0" xr:uid="{00000000-0006-0000-0200-00009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6" authorId="0" shapeId="0" xr:uid="{00000000-0006-0000-0200-00009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6" authorId="0" shapeId="0" xr:uid="{00000000-0006-0000-0200-00009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6" authorId="0" shapeId="0" xr:uid="{00000000-0006-0000-0200-00009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6" authorId="0" shapeId="0" xr:uid="{00000000-0006-0000-0200-0000A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6" authorId="0" shapeId="0" xr:uid="{00000000-0006-0000-0200-0000A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6" authorId="0" shapeId="0" xr:uid="{00000000-0006-0000-0200-0000A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6" authorId="0" shapeId="0" xr:uid="{00000000-0006-0000-0200-0000A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7" authorId="0" shapeId="0" xr:uid="{00000000-0006-0000-0200-0000A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7" authorId="0" shapeId="0" xr:uid="{00000000-0006-0000-0200-0000A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7" authorId="0" shapeId="0" xr:uid="{00000000-0006-0000-0200-0000A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7" authorId="0" shapeId="0" xr:uid="{00000000-0006-0000-0200-0000A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7" authorId="0" shapeId="0" xr:uid="{00000000-0006-0000-0200-0000A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7" authorId="0" shapeId="0" xr:uid="{00000000-0006-0000-0200-0000A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7" authorId="0" shapeId="0" xr:uid="{00000000-0006-0000-0200-0000A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67" authorId="0" shapeId="0" xr:uid="{00000000-0006-0000-0200-0000A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7" authorId="0" shapeId="0" xr:uid="{00000000-0006-0000-0200-0000A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7" authorId="0" shapeId="0" xr:uid="{00000000-0006-0000-0200-0000A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7" authorId="0" shapeId="0" xr:uid="{00000000-0006-0000-0200-0000A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67" authorId="0" shapeId="0" xr:uid="{00000000-0006-0000-0200-0000A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7" authorId="0" shapeId="0" xr:uid="{00000000-0006-0000-0200-0000B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7" authorId="0" shapeId="0" xr:uid="{00000000-0006-0000-0200-0000B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7" authorId="0" shapeId="0" xr:uid="{00000000-0006-0000-0200-0000B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7" authorId="0" shapeId="0" xr:uid="{00000000-0006-0000-0200-0000B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7" authorId="0" shapeId="0" xr:uid="{00000000-0006-0000-0200-0000B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7" authorId="0" shapeId="0" xr:uid="{00000000-0006-0000-0200-0000B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7" authorId="0" shapeId="0" xr:uid="{00000000-0006-0000-0200-0000B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7" authorId="0" shapeId="0" xr:uid="{00000000-0006-0000-0200-0000B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7" authorId="0" shapeId="0" xr:uid="{00000000-0006-0000-0200-0000B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7" authorId="0" shapeId="0" xr:uid="{00000000-0006-0000-0200-0000B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7" authorId="0" shapeId="0" xr:uid="{00000000-0006-0000-0200-0000B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7" authorId="0" shapeId="0" xr:uid="{00000000-0006-0000-0200-0000B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7" authorId="0" shapeId="0" xr:uid="{00000000-0006-0000-0200-0000B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7" authorId="0" shapeId="0" xr:uid="{00000000-0006-0000-0200-0000B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7" authorId="0" shapeId="0" xr:uid="{00000000-0006-0000-0200-0000B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7" authorId="0" shapeId="0" xr:uid="{00000000-0006-0000-0200-0000B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8" authorId="0" shapeId="0" xr:uid="{00000000-0006-0000-0200-0000C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8" authorId="0" shapeId="0" xr:uid="{00000000-0006-0000-0200-0000C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8" authorId="0" shapeId="0" xr:uid="{00000000-0006-0000-0200-0000C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8" authorId="0" shapeId="0" xr:uid="{00000000-0006-0000-0200-0000C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8" authorId="0" shapeId="0" xr:uid="{00000000-0006-0000-0200-0000C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8" authorId="0" shapeId="0" xr:uid="{00000000-0006-0000-0200-0000C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8" authorId="0" shapeId="0" xr:uid="{00000000-0006-0000-0200-0000C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8" authorId="0" shapeId="0" xr:uid="{00000000-0006-0000-0200-0000C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8" authorId="0" shapeId="0" xr:uid="{00000000-0006-0000-0200-0000C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8" authorId="0" shapeId="0" xr:uid="{00000000-0006-0000-0200-0000C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8" authorId="0" shapeId="0" xr:uid="{00000000-0006-0000-0200-0000C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68" authorId="0" shapeId="0" xr:uid="{00000000-0006-0000-0200-0000C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8" authorId="0" shapeId="0" xr:uid="{00000000-0006-0000-0200-0000C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8" authorId="0" shapeId="0" xr:uid="{00000000-0006-0000-0200-0000C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8" authorId="0" shapeId="0" xr:uid="{00000000-0006-0000-0200-0000C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8" authorId="0" shapeId="0" xr:uid="{00000000-0006-0000-0200-0000C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8" authorId="0" shapeId="0" xr:uid="{00000000-0006-0000-0200-0000D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8" authorId="0" shapeId="0" xr:uid="{00000000-0006-0000-0200-0000D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8" authorId="0" shapeId="0" xr:uid="{00000000-0006-0000-0200-0000D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8" authorId="0" shapeId="0" xr:uid="{00000000-0006-0000-0200-0000D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8" authorId="0" shapeId="0" xr:uid="{00000000-0006-0000-0200-0000D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8" authorId="0" shapeId="0" xr:uid="{00000000-0006-0000-0200-0000D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8" authorId="0" shapeId="0" xr:uid="{00000000-0006-0000-0200-0000D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8" authorId="0" shapeId="0" xr:uid="{00000000-0006-0000-0200-0000D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8" authorId="0" shapeId="0" xr:uid="{00000000-0006-0000-0200-0000D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8" authorId="0" shapeId="0" xr:uid="{00000000-0006-0000-0200-0000D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8" authorId="0" shapeId="0" xr:uid="{00000000-0006-0000-0200-0000D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8" authorId="0" shapeId="0" xr:uid="{00000000-0006-0000-0200-0000D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9" authorId="0" shapeId="0" xr:uid="{00000000-0006-0000-0200-0000D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9" authorId="0" shapeId="0" xr:uid="{00000000-0006-0000-0200-0000D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9" authorId="0" shapeId="0" xr:uid="{00000000-0006-0000-0200-0000D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9" authorId="0" shapeId="0" xr:uid="{00000000-0006-0000-0200-0000D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9" authorId="0" shapeId="0" xr:uid="{00000000-0006-0000-0200-0000E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9" authorId="0" shapeId="0" xr:uid="{00000000-0006-0000-0200-0000E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9" authorId="0" shapeId="0" xr:uid="{00000000-0006-0000-0200-0000E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9" authorId="0" shapeId="0" xr:uid="{00000000-0006-0000-0200-0000E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9" authorId="0" shapeId="0" xr:uid="{00000000-0006-0000-0200-0000E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9" authorId="0" shapeId="0" xr:uid="{00000000-0006-0000-0200-0000E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9" authorId="0" shapeId="0" xr:uid="{00000000-0006-0000-0200-0000E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9" authorId="0" shapeId="0" xr:uid="{00000000-0006-0000-0200-0000E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9" authorId="0" shapeId="0" xr:uid="{00000000-0006-0000-0200-0000E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9" authorId="0" shapeId="0" xr:uid="{00000000-0006-0000-0200-0000E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9" authorId="0" shapeId="0" xr:uid="{00000000-0006-0000-0200-0000E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9" authorId="0" shapeId="0" xr:uid="{00000000-0006-0000-0200-0000E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9" authorId="0" shapeId="0" xr:uid="{00000000-0006-0000-0200-0000E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9" authorId="0" shapeId="0" xr:uid="{00000000-0006-0000-0200-0000E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9" authorId="0" shapeId="0" xr:uid="{00000000-0006-0000-0200-0000E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9" authorId="0" shapeId="0" xr:uid="{00000000-0006-0000-0200-0000E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9" authorId="0" shapeId="0" xr:uid="{00000000-0006-0000-0200-0000F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9" authorId="0" shapeId="0" xr:uid="{00000000-0006-0000-0200-0000F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9" authorId="0" shapeId="0" xr:uid="{00000000-0006-0000-0200-0000F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9" authorId="0" shapeId="0" xr:uid="{00000000-0006-0000-0200-0000F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9" authorId="0" shapeId="0" xr:uid="{00000000-0006-0000-0200-0000F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9" authorId="0" shapeId="0" xr:uid="{00000000-0006-0000-0200-0000F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9" authorId="0" shapeId="0" xr:uid="{00000000-0006-0000-0200-0000F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9" authorId="0" shapeId="0" xr:uid="{00000000-0006-0000-0200-0000F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9" authorId="0" shapeId="0" xr:uid="{00000000-0006-0000-0200-0000F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0" authorId="0" shapeId="0" xr:uid="{00000000-0006-0000-0200-0000F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0" authorId="0" shapeId="0" xr:uid="{00000000-0006-0000-0200-0000F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0" authorId="0" shapeId="0" xr:uid="{00000000-0006-0000-0200-0000F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0" authorId="0" shapeId="0" xr:uid="{00000000-0006-0000-0200-0000F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0" authorId="0" shapeId="0" xr:uid="{00000000-0006-0000-0200-0000F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0" authorId="0" shapeId="0" xr:uid="{00000000-0006-0000-0200-0000F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0" authorId="0" shapeId="0" xr:uid="{00000000-0006-0000-0200-0000F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70" authorId="0" shapeId="0" xr:uid="{00000000-0006-0000-0200-00000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0" authorId="0" shapeId="0" xr:uid="{00000000-0006-0000-0200-00000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0" authorId="0" shapeId="0" xr:uid="{00000000-0006-0000-0200-00000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0" authorId="0" shapeId="0" xr:uid="{00000000-0006-0000-0200-00000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70" authorId="0" shapeId="0" xr:uid="{00000000-0006-0000-0200-00000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0" authorId="0" shapeId="0" xr:uid="{00000000-0006-0000-0200-00000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0" authorId="0" shapeId="0" xr:uid="{00000000-0006-0000-0200-00000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0" authorId="0" shapeId="0" xr:uid="{00000000-0006-0000-0200-00000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0" authorId="0" shapeId="0" xr:uid="{00000000-0006-0000-0200-00000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0" authorId="0" shapeId="0" xr:uid="{00000000-0006-0000-0200-00000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0" authorId="0" shapeId="0" xr:uid="{00000000-0006-0000-0200-00000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0" authorId="0" shapeId="0" xr:uid="{00000000-0006-0000-0200-00000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0" authorId="0" shapeId="0" xr:uid="{00000000-0006-0000-0200-00000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0" authorId="0" shapeId="0" xr:uid="{00000000-0006-0000-0200-00000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0" authorId="0" shapeId="0" xr:uid="{00000000-0006-0000-0200-00000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0" authorId="0" shapeId="0" xr:uid="{00000000-0006-0000-0200-00000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0" authorId="0" shapeId="0" xr:uid="{00000000-0006-0000-0200-00001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0" authorId="0" shapeId="0" xr:uid="{00000000-0006-0000-0200-00001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0" authorId="0" shapeId="0" xr:uid="{00000000-0006-0000-0200-00001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0" authorId="0" shapeId="0" xr:uid="{00000000-0006-0000-0200-00001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1" authorId="0" shapeId="0" xr:uid="{00000000-0006-0000-0200-00001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1" authorId="0" shapeId="0" xr:uid="{00000000-0006-0000-0200-00001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1" authorId="0" shapeId="0" xr:uid="{00000000-0006-0000-0200-00001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1" authorId="0" shapeId="0" xr:uid="{00000000-0006-0000-0200-00001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1" authorId="0" shapeId="0" xr:uid="{00000000-0006-0000-0200-00001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1" authorId="0" shapeId="0" xr:uid="{00000000-0006-0000-0200-00001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1" authorId="0" shapeId="0" xr:uid="{00000000-0006-0000-0200-00001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1" authorId="0" shapeId="0" xr:uid="{00000000-0006-0000-0200-00001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1" authorId="0" shapeId="0" xr:uid="{00000000-0006-0000-0200-00001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1" authorId="0" shapeId="0" xr:uid="{00000000-0006-0000-0200-00001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1" authorId="0" shapeId="0" xr:uid="{00000000-0006-0000-0200-00001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1" authorId="0" shapeId="0" xr:uid="{00000000-0006-0000-0200-00001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1" authorId="0" shapeId="0" xr:uid="{00000000-0006-0000-0200-00002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1" authorId="0" shapeId="0" xr:uid="{00000000-0006-0000-0200-00002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1" authorId="0" shapeId="0" xr:uid="{00000000-0006-0000-0200-00002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1" authorId="0" shapeId="0" xr:uid="{00000000-0006-0000-0200-00002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1" authorId="0" shapeId="0" xr:uid="{00000000-0006-0000-0200-00002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1" authorId="0" shapeId="0" xr:uid="{00000000-0006-0000-0200-00002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1" authorId="0" shapeId="0" xr:uid="{00000000-0006-0000-0200-00002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1" authorId="0" shapeId="0" xr:uid="{00000000-0006-0000-0200-00002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1" authorId="0" shapeId="0" xr:uid="{00000000-0006-0000-0200-00002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1" authorId="0" shapeId="0" xr:uid="{00000000-0006-0000-0200-00002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1" authorId="0" shapeId="0" xr:uid="{00000000-0006-0000-0200-00002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1" authorId="0" shapeId="0" xr:uid="{00000000-0006-0000-0200-00002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2" authorId="0" shapeId="0" xr:uid="{00000000-0006-0000-0200-00002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2" authorId="0" shapeId="0" xr:uid="{00000000-0006-0000-0200-00002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2" authorId="0" shapeId="0" xr:uid="{00000000-0006-0000-0200-00002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2" authorId="0" shapeId="0" xr:uid="{00000000-0006-0000-0200-00002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2" authorId="0" shapeId="0" xr:uid="{00000000-0006-0000-0200-00003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2" authorId="0" shapeId="0" xr:uid="{00000000-0006-0000-0200-00003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2" authorId="0" shapeId="0" xr:uid="{00000000-0006-0000-0200-00003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2" authorId="0" shapeId="0" xr:uid="{00000000-0006-0000-0200-00003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2" authorId="0" shapeId="0" xr:uid="{00000000-0006-0000-0200-00003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2" authorId="0" shapeId="0" xr:uid="{00000000-0006-0000-0200-00003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2" authorId="0" shapeId="0" xr:uid="{00000000-0006-0000-0200-00003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72" authorId="0" shapeId="0" xr:uid="{00000000-0006-0000-0200-00003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2" authorId="0" shapeId="0" xr:uid="{00000000-0006-0000-0200-00003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2" authorId="0" shapeId="0" xr:uid="{00000000-0006-0000-0200-00003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2" authorId="0" shapeId="0" xr:uid="{00000000-0006-0000-0200-00003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2" authorId="0" shapeId="0" xr:uid="{00000000-0006-0000-0200-00003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2" authorId="0" shapeId="0" xr:uid="{00000000-0006-0000-0200-00003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2" authorId="0" shapeId="0" xr:uid="{00000000-0006-0000-0200-00003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2" authorId="0" shapeId="0" xr:uid="{00000000-0006-0000-0200-00003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2" authorId="0" shapeId="0" xr:uid="{00000000-0006-0000-0200-00003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2" authorId="0" shapeId="0" xr:uid="{00000000-0006-0000-0200-00004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2" authorId="0" shapeId="0" xr:uid="{00000000-0006-0000-0200-00004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2" authorId="0" shapeId="0" xr:uid="{00000000-0006-0000-0200-00004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2" authorId="0" shapeId="0" xr:uid="{00000000-0006-0000-0200-00004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2" authorId="0" shapeId="0" xr:uid="{00000000-0006-0000-0200-00004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2" authorId="0" shapeId="0" xr:uid="{00000000-0006-0000-0200-00004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2" authorId="0" shapeId="0" xr:uid="{00000000-0006-0000-0200-00004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3" authorId="0" shapeId="0" xr:uid="{00000000-0006-0000-0200-00004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3" authorId="0" shapeId="0" xr:uid="{00000000-0006-0000-0200-00004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73" authorId="0" shapeId="0" xr:uid="{00000000-0006-0000-0200-00004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3" authorId="0" shapeId="0" xr:uid="{00000000-0006-0000-0200-00004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3" authorId="0" shapeId="0" xr:uid="{00000000-0006-0000-0200-00004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3" authorId="0" shapeId="0" xr:uid="{00000000-0006-0000-0200-00004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3" authorId="0" shapeId="0" xr:uid="{00000000-0006-0000-0200-00004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3" authorId="0" shapeId="0" xr:uid="{00000000-0006-0000-0200-00004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3" authorId="0" shapeId="0" xr:uid="{00000000-0006-0000-0200-00004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3" authorId="0" shapeId="0" xr:uid="{00000000-0006-0000-0200-00005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3" authorId="0" shapeId="0" xr:uid="{00000000-0006-0000-0200-00005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3" authorId="0" shapeId="0" xr:uid="{00000000-0006-0000-0200-00005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3" authorId="0" shapeId="0" xr:uid="{00000000-0006-0000-0200-00005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3" authorId="0" shapeId="0" xr:uid="{00000000-0006-0000-0200-00005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3" authorId="0" shapeId="0" xr:uid="{00000000-0006-0000-0200-00005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3" authorId="0" shapeId="0" xr:uid="{00000000-0006-0000-0200-00005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3" authorId="0" shapeId="0" xr:uid="{00000000-0006-0000-0200-00005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3" authorId="0" shapeId="0" xr:uid="{00000000-0006-0000-0200-00005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3" authorId="0" shapeId="0" xr:uid="{00000000-0006-0000-0200-00005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3" authorId="0" shapeId="0" xr:uid="{00000000-0006-0000-0200-00005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3" authorId="0" shapeId="0" xr:uid="{00000000-0006-0000-0200-00005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3" authorId="0" shapeId="0" xr:uid="{00000000-0006-0000-0200-00005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3" authorId="0" shapeId="0" xr:uid="{00000000-0006-0000-0200-00005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3" authorId="0" shapeId="0" xr:uid="{00000000-0006-0000-0200-00005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3" authorId="0" shapeId="0" xr:uid="{00000000-0006-0000-0200-00005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3" authorId="0" shapeId="0" xr:uid="{00000000-0006-0000-0200-00006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3" authorId="0" shapeId="0" xr:uid="{00000000-0006-0000-0200-00006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4" authorId="0" shapeId="0" xr:uid="{00000000-0006-0000-0200-00006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4" authorId="0" shapeId="0" xr:uid="{00000000-0006-0000-0200-00006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4" authorId="0" shapeId="0" xr:uid="{00000000-0006-0000-0200-00006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74" authorId="0" shapeId="0" xr:uid="{00000000-0006-0000-0200-00006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4" authorId="0" shapeId="0" xr:uid="{00000000-0006-0000-0200-00006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4" authorId="0" shapeId="0" xr:uid="{00000000-0006-0000-0200-00006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K74" authorId="0" shapeId="0" xr:uid="{00000000-0006-0000-0200-00006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4" authorId="0" shapeId="0" xr:uid="{00000000-0006-0000-0200-00006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4" authorId="0" shapeId="0" xr:uid="{00000000-0006-0000-0200-00006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4" authorId="0" shapeId="0" xr:uid="{00000000-0006-0000-0200-00006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4" authorId="0" shapeId="0" xr:uid="{00000000-0006-0000-0200-00006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4" authorId="0" shapeId="0" xr:uid="{00000000-0006-0000-0200-00006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4" authorId="0" shapeId="0" xr:uid="{00000000-0006-0000-0200-00006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4" authorId="0" shapeId="0" xr:uid="{00000000-0006-0000-0200-00006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4" authorId="0" shapeId="0" xr:uid="{00000000-0006-0000-0200-00007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4" authorId="0" shapeId="0" xr:uid="{00000000-0006-0000-0200-00007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4" authorId="0" shapeId="0" xr:uid="{00000000-0006-0000-0200-00007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4" authorId="0" shapeId="0" xr:uid="{00000000-0006-0000-0200-00007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4" authorId="0" shapeId="0" xr:uid="{00000000-0006-0000-0200-00007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4" authorId="0" shapeId="0" xr:uid="{00000000-0006-0000-0200-00007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4" authorId="0" shapeId="0" xr:uid="{00000000-0006-0000-0200-00007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4" authorId="0" shapeId="0" xr:uid="{00000000-0006-0000-0200-00007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4" authorId="0" shapeId="0" xr:uid="{00000000-0006-0000-0200-00007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4" authorId="0" shapeId="0" xr:uid="{00000000-0006-0000-0200-00007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4" authorId="0" shapeId="0" xr:uid="{00000000-0006-0000-0200-00007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4" authorId="0" shapeId="0" xr:uid="{00000000-0006-0000-0200-00007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4" authorId="0" shapeId="0" xr:uid="{00000000-0006-0000-0200-00007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4" authorId="0" shapeId="0" xr:uid="{00000000-0006-0000-0200-00007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4" authorId="0" shapeId="0" xr:uid="{00000000-0006-0000-0200-00007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4" authorId="0" shapeId="0" xr:uid="{00000000-0006-0000-0200-00007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5" authorId="0" shapeId="0" xr:uid="{00000000-0006-0000-0200-00008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R75" authorId="0" shapeId="0" xr:uid="{00000000-0006-0000-0200-00008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5" authorId="0" shapeId="0" xr:uid="{00000000-0006-0000-0200-00008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5" authorId="0" shapeId="0" xr:uid="{00000000-0006-0000-0200-00008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5" authorId="0" shapeId="0" xr:uid="{00000000-0006-0000-0200-00008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5" authorId="0" shapeId="0" xr:uid="{00000000-0006-0000-0200-00008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5" authorId="0" shapeId="0" xr:uid="{00000000-0006-0000-0200-00008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5" authorId="0" shapeId="0" xr:uid="{00000000-0006-0000-0200-00008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5" authorId="0" shapeId="0" xr:uid="{00000000-0006-0000-0200-00008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5" authorId="0" shapeId="0" xr:uid="{00000000-0006-0000-0200-00008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5" authorId="0" shapeId="0" xr:uid="{00000000-0006-0000-0200-00008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5" authorId="0" shapeId="0" xr:uid="{00000000-0006-0000-0200-00008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5" authorId="0" shapeId="0" xr:uid="{00000000-0006-0000-0200-00008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5" authorId="0" shapeId="0" xr:uid="{00000000-0006-0000-0200-00008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5" authorId="0" shapeId="0" xr:uid="{00000000-0006-0000-0200-00008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5" authorId="0" shapeId="0" xr:uid="{00000000-0006-0000-0200-00008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5" authorId="0" shapeId="0" xr:uid="{00000000-0006-0000-0200-00009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5" authorId="0" shapeId="0" xr:uid="{00000000-0006-0000-0200-00009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5" authorId="0" shapeId="0" xr:uid="{00000000-0006-0000-0200-00009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5" authorId="0" shapeId="0" xr:uid="{00000000-0006-0000-0200-00009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5" authorId="0" shapeId="0" xr:uid="{00000000-0006-0000-0200-00009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5" authorId="0" shapeId="0" xr:uid="{00000000-0006-0000-0200-00009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5" authorId="0" shapeId="0" xr:uid="{00000000-0006-0000-0200-00009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5" authorId="0" shapeId="0" xr:uid="{00000000-0006-0000-0200-00009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5" authorId="0" shapeId="0" xr:uid="{00000000-0006-0000-0200-00009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6" authorId="0" shapeId="0" xr:uid="{00000000-0006-0000-0200-00009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6" authorId="0" shapeId="0" xr:uid="{00000000-0006-0000-0200-00009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6" authorId="0" shapeId="0" xr:uid="{00000000-0006-0000-0200-00009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6" authorId="0" shapeId="0" xr:uid="{00000000-0006-0000-0200-00009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6" authorId="0" shapeId="0" xr:uid="{00000000-0006-0000-0200-00009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6" authorId="0" shapeId="0" xr:uid="{00000000-0006-0000-0200-00009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6" authorId="0" shapeId="0" xr:uid="{00000000-0006-0000-0200-00009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6" authorId="0" shapeId="0" xr:uid="{00000000-0006-0000-0200-0000A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6" authorId="0" shapeId="0" xr:uid="{00000000-0006-0000-0200-0000A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6" authorId="0" shapeId="0" xr:uid="{00000000-0006-0000-0200-0000A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6" authorId="0" shapeId="0" xr:uid="{00000000-0006-0000-0200-0000A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6" authorId="0" shapeId="0" xr:uid="{00000000-0006-0000-0200-0000A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6" authorId="0" shapeId="0" xr:uid="{00000000-0006-0000-0200-0000A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6" authorId="0" shapeId="0" xr:uid="{00000000-0006-0000-0200-0000A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6" authorId="0" shapeId="0" xr:uid="{00000000-0006-0000-0200-0000A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6" authorId="0" shapeId="0" xr:uid="{00000000-0006-0000-0200-0000A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6" authorId="0" shapeId="0" xr:uid="{00000000-0006-0000-0200-0000A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6" authorId="0" shapeId="0" xr:uid="{00000000-0006-0000-0200-0000A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6" authorId="0" shapeId="0" xr:uid="{00000000-0006-0000-0200-0000A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6" authorId="0" shapeId="0" xr:uid="{00000000-0006-0000-0200-0000A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6" authorId="0" shapeId="0" xr:uid="{00000000-0006-0000-0200-0000A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6" authorId="0" shapeId="0" xr:uid="{00000000-0006-0000-0200-0000A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76" authorId="0" shapeId="0" xr:uid="{00000000-0006-0000-0200-0000A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6" authorId="0" shapeId="0" xr:uid="{00000000-0006-0000-0200-0000B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7" authorId="0" shapeId="0" xr:uid="{00000000-0006-0000-0200-0000B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7" authorId="0" shapeId="0" xr:uid="{00000000-0006-0000-0200-0000B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7" authorId="0" shapeId="0" xr:uid="{00000000-0006-0000-0200-0000B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7" authorId="0" shapeId="0" xr:uid="{00000000-0006-0000-0200-0000B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7" authorId="0" shapeId="0" xr:uid="{00000000-0006-0000-0200-0000B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7" authorId="0" shapeId="0" xr:uid="{00000000-0006-0000-0200-0000B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7" authorId="0" shapeId="0" xr:uid="{00000000-0006-0000-0200-0000B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7" authorId="0" shapeId="0" xr:uid="{00000000-0006-0000-0200-0000B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7" authorId="0" shapeId="0" xr:uid="{00000000-0006-0000-0200-0000B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7" authorId="0" shapeId="0" xr:uid="{00000000-0006-0000-0200-0000B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7" authorId="0" shapeId="0" xr:uid="{00000000-0006-0000-0200-0000B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7" authorId="0" shapeId="0" xr:uid="{00000000-0006-0000-0200-0000B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7" authorId="0" shapeId="0" xr:uid="{00000000-0006-0000-0200-0000B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7" authorId="0" shapeId="0" xr:uid="{00000000-0006-0000-0200-0000B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7" authorId="0" shapeId="0" xr:uid="{00000000-0006-0000-0200-0000B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7" authorId="0" shapeId="0" xr:uid="{00000000-0006-0000-0200-0000C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7" authorId="0" shapeId="0" xr:uid="{00000000-0006-0000-0200-0000C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7" authorId="0" shapeId="0" xr:uid="{00000000-0006-0000-0200-0000C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7" authorId="0" shapeId="0" xr:uid="{00000000-0006-0000-0200-0000C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7" authorId="0" shapeId="0" xr:uid="{00000000-0006-0000-0200-0000C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7" authorId="0" shapeId="0" xr:uid="{00000000-0006-0000-0200-0000C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8" authorId="0" shapeId="0" xr:uid="{00000000-0006-0000-0200-0000C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8" authorId="0" shapeId="0" xr:uid="{00000000-0006-0000-0200-0000C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8" authorId="0" shapeId="0" xr:uid="{00000000-0006-0000-0200-0000C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8" authorId="0" shapeId="0" xr:uid="{00000000-0006-0000-0200-0000C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8" authorId="0" shapeId="0" xr:uid="{00000000-0006-0000-0200-0000C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8" authorId="0" shapeId="0" xr:uid="{00000000-0006-0000-0200-0000C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8" authorId="0" shapeId="0" xr:uid="{00000000-0006-0000-0200-0000C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8" authorId="0" shapeId="0" xr:uid="{00000000-0006-0000-0200-0000C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8" authorId="0" shapeId="0" xr:uid="{00000000-0006-0000-0200-0000C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8" authorId="0" shapeId="0" xr:uid="{00000000-0006-0000-0200-0000C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8" authorId="0" shapeId="0" xr:uid="{00000000-0006-0000-0200-0000D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8" authorId="0" shapeId="0" xr:uid="{00000000-0006-0000-0200-0000D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8" authorId="0" shapeId="0" xr:uid="{00000000-0006-0000-0200-0000D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8" authorId="0" shapeId="0" xr:uid="{00000000-0006-0000-0200-0000D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8" authorId="0" shapeId="0" xr:uid="{00000000-0006-0000-0200-0000D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8" authorId="0" shapeId="0" xr:uid="{00000000-0006-0000-0200-0000D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8" authorId="0" shapeId="0" xr:uid="{00000000-0006-0000-0200-0000D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8" authorId="0" shapeId="0" xr:uid="{00000000-0006-0000-0200-0000D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8" authorId="0" shapeId="0" xr:uid="{00000000-0006-0000-0200-0000D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8" authorId="0" shapeId="0" xr:uid="{00000000-0006-0000-0200-0000D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8" authorId="0" shapeId="0" xr:uid="{00000000-0006-0000-0200-0000D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8" authorId="0" shapeId="0" xr:uid="{00000000-0006-0000-0200-0000D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8" authorId="0" shapeId="0" xr:uid="{00000000-0006-0000-0200-0000D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8" authorId="0" shapeId="0" xr:uid="{00000000-0006-0000-0200-0000D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8" authorId="0" shapeId="0" xr:uid="{00000000-0006-0000-0200-0000D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9" authorId="0" shapeId="0" xr:uid="{00000000-0006-0000-0200-0000D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9" authorId="0" shapeId="0" xr:uid="{00000000-0006-0000-0200-0000E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9" authorId="0" shapeId="0" xr:uid="{00000000-0006-0000-0200-0000E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9" authorId="0" shapeId="0" xr:uid="{00000000-0006-0000-0200-0000E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9" authorId="0" shapeId="0" xr:uid="{00000000-0006-0000-0200-0000E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9" authorId="0" shapeId="0" xr:uid="{00000000-0006-0000-0200-0000E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9" authorId="0" shapeId="0" xr:uid="{00000000-0006-0000-0200-0000E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9" authorId="0" shapeId="0" xr:uid="{00000000-0006-0000-0200-0000E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9" authorId="0" shapeId="0" xr:uid="{00000000-0006-0000-0200-0000E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9" authorId="0" shapeId="0" xr:uid="{00000000-0006-0000-0200-0000E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9" authorId="0" shapeId="0" xr:uid="{00000000-0006-0000-0200-0000E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9" authorId="0" shapeId="0" xr:uid="{00000000-0006-0000-0200-0000E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9" authorId="0" shapeId="0" xr:uid="{00000000-0006-0000-0200-0000E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9" authorId="0" shapeId="0" xr:uid="{00000000-0006-0000-0200-0000E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9" authorId="0" shapeId="0" xr:uid="{00000000-0006-0000-0200-0000E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9" authorId="0" shapeId="0" xr:uid="{00000000-0006-0000-0200-0000E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9" authorId="0" shapeId="0" xr:uid="{00000000-0006-0000-0200-0000E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9" authorId="0" shapeId="0" xr:uid="{00000000-0006-0000-0200-0000F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9" authorId="0" shapeId="0" xr:uid="{00000000-0006-0000-0200-0000F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9" authorId="0" shapeId="0" xr:uid="{00000000-0006-0000-0200-0000F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9" authorId="0" shapeId="0" xr:uid="{00000000-0006-0000-0200-0000F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9" authorId="0" shapeId="0" xr:uid="{00000000-0006-0000-0200-0000F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0" authorId="0" shapeId="0" xr:uid="{00000000-0006-0000-0200-0000F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0" authorId="0" shapeId="0" xr:uid="{00000000-0006-0000-0200-0000F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0" authorId="0" shapeId="0" xr:uid="{00000000-0006-0000-0200-0000F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0" authorId="0" shapeId="0" xr:uid="{00000000-0006-0000-0200-0000F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0" authorId="0" shapeId="0" xr:uid="{00000000-0006-0000-0200-0000F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0" authorId="0" shapeId="0" xr:uid="{00000000-0006-0000-0200-0000F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0" authorId="0" shapeId="0" xr:uid="{00000000-0006-0000-0200-0000F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80" authorId="0" shapeId="0" xr:uid="{00000000-0006-0000-0200-0000F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0" authorId="0" shapeId="0" xr:uid="{00000000-0006-0000-0200-0000F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0" authorId="0" shapeId="0" xr:uid="{00000000-0006-0000-0200-0000F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0" authorId="0" shapeId="0" xr:uid="{00000000-0006-0000-0200-0000F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1" authorId="0" shapeId="0" xr:uid="{00000000-0006-0000-0200-00000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1" authorId="0" shapeId="0" xr:uid="{00000000-0006-0000-0200-00000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1" authorId="0" shapeId="0" xr:uid="{00000000-0006-0000-0200-00000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1" authorId="0" shapeId="0" xr:uid="{00000000-0006-0000-0200-00000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1" authorId="0" shapeId="0" xr:uid="{00000000-0006-0000-0200-00000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1" authorId="0" shapeId="0" xr:uid="{00000000-0006-0000-0200-00000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1" authorId="0" shapeId="0" xr:uid="{00000000-0006-0000-0200-00000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1" authorId="0" shapeId="0" xr:uid="{00000000-0006-0000-0200-00000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1" authorId="0" shapeId="0" xr:uid="{00000000-0006-0000-0200-00000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1" authorId="0" shapeId="0" xr:uid="{00000000-0006-0000-0200-00000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2" authorId="0" shapeId="0" xr:uid="{00000000-0006-0000-0200-00000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2" authorId="0" shapeId="0" xr:uid="{00000000-0006-0000-0200-00000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2" authorId="0" shapeId="0" xr:uid="{00000000-0006-0000-0200-00000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2" authorId="0" shapeId="0" xr:uid="{00000000-0006-0000-0200-00000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2" authorId="0" shapeId="0" xr:uid="{00000000-0006-0000-0200-00000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2" authorId="0" shapeId="0" xr:uid="{00000000-0006-0000-0200-00000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2" authorId="0" shapeId="0" xr:uid="{00000000-0006-0000-0200-00001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2" authorId="0" shapeId="0" xr:uid="{00000000-0006-0000-0200-00001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2" authorId="0" shapeId="0" xr:uid="{00000000-0006-0000-0200-00001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2" authorId="0" shapeId="0" xr:uid="{00000000-0006-0000-0200-00001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2" authorId="0" shapeId="0" xr:uid="{00000000-0006-0000-0200-00001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3" authorId="0" shapeId="0" xr:uid="{00000000-0006-0000-0200-00001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3" authorId="0" shapeId="0" xr:uid="{00000000-0006-0000-0200-00001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3" authorId="0" shapeId="0" xr:uid="{00000000-0006-0000-0200-00001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3" authorId="0" shapeId="0" xr:uid="{00000000-0006-0000-0200-00001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3" authorId="0" shapeId="0" xr:uid="{00000000-0006-0000-0200-00001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3" authorId="0" shapeId="0" xr:uid="{00000000-0006-0000-0200-00001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3" authorId="0" shapeId="0" xr:uid="{00000000-0006-0000-0200-00001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3" authorId="0" shapeId="0" xr:uid="{00000000-0006-0000-0200-00001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3" authorId="0" shapeId="0" xr:uid="{00000000-0006-0000-0200-00001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3" authorId="0" shapeId="0" xr:uid="{00000000-0006-0000-0200-00001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3" authorId="0" shapeId="0" xr:uid="{00000000-0006-0000-0200-00001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4" authorId="0" shapeId="0" xr:uid="{00000000-0006-0000-0200-00002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4" authorId="0" shapeId="0" xr:uid="{00000000-0006-0000-0200-00002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4" authorId="0" shapeId="0" xr:uid="{00000000-0006-0000-0200-00002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4" authorId="0" shapeId="0" xr:uid="{00000000-0006-0000-0200-00002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4" authorId="0" shapeId="0" xr:uid="{00000000-0006-0000-0200-00002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4" authorId="0" shapeId="0" xr:uid="{00000000-0006-0000-0200-00002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4" authorId="0" shapeId="0" xr:uid="{00000000-0006-0000-0200-00002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4" authorId="0" shapeId="0" xr:uid="{00000000-0006-0000-0200-00002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4" authorId="0" shapeId="0" xr:uid="{00000000-0006-0000-0200-00002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4" authorId="0" shapeId="0" xr:uid="{00000000-0006-0000-0200-00002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5" authorId="0" shapeId="0" xr:uid="{00000000-0006-0000-0200-00002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5" authorId="0" shapeId="0" xr:uid="{00000000-0006-0000-0200-00002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5" authorId="0" shapeId="0" xr:uid="{00000000-0006-0000-0200-00002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5" authorId="0" shapeId="0" xr:uid="{00000000-0006-0000-0200-00002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5" authorId="0" shapeId="0" xr:uid="{00000000-0006-0000-0200-00002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5" authorId="0" shapeId="0" xr:uid="{00000000-0006-0000-0200-00002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5" authorId="0" shapeId="0" xr:uid="{00000000-0006-0000-0200-00003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5" authorId="0" shapeId="0" xr:uid="{00000000-0006-0000-0200-00003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5" authorId="0" shapeId="0" xr:uid="{00000000-0006-0000-0200-00003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5" authorId="0" shapeId="0" xr:uid="{00000000-0006-0000-0200-00003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6" authorId="0" shapeId="0" xr:uid="{00000000-0006-0000-0200-00003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6" authorId="0" shapeId="0" xr:uid="{00000000-0006-0000-0200-00003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6" authorId="0" shapeId="0" xr:uid="{00000000-0006-0000-0200-00003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6" authorId="0" shapeId="0" xr:uid="{00000000-0006-0000-0200-00003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6" authorId="0" shapeId="0" xr:uid="{00000000-0006-0000-0200-00003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6" authorId="0" shapeId="0" xr:uid="{00000000-0006-0000-0200-00003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6" authorId="0" shapeId="0" xr:uid="{00000000-0006-0000-0200-00003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6" authorId="0" shapeId="0" xr:uid="{00000000-0006-0000-0200-00003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6" authorId="0" shapeId="0" xr:uid="{00000000-0006-0000-0200-00003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6" authorId="0" shapeId="0" xr:uid="{00000000-0006-0000-0200-00003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6" authorId="0" shapeId="0" xr:uid="{00000000-0006-0000-0200-00003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7" authorId="0" shapeId="0" xr:uid="{00000000-0006-0000-0200-00003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7" authorId="0" shapeId="0" xr:uid="{00000000-0006-0000-0200-00004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7" authorId="0" shapeId="0" xr:uid="{00000000-0006-0000-0200-00004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7" authorId="0" shapeId="0" xr:uid="{00000000-0006-0000-0200-00004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7" authorId="0" shapeId="0" xr:uid="{00000000-0006-0000-0200-00004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87" authorId="0" shapeId="0" xr:uid="{00000000-0006-0000-0200-00004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7" authorId="0" shapeId="0" xr:uid="{00000000-0006-0000-0200-00004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7" authorId="0" shapeId="0" xr:uid="{00000000-0006-0000-0200-00004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7" authorId="0" shapeId="0" xr:uid="{00000000-0006-0000-0200-00004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7" authorId="0" shapeId="0" xr:uid="{00000000-0006-0000-0200-00004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7" authorId="0" shapeId="0" xr:uid="{00000000-0006-0000-0200-00004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7" authorId="0" shapeId="0" xr:uid="{00000000-0006-0000-0200-00004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8" authorId="0" shapeId="0" xr:uid="{00000000-0006-0000-0200-00004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8" authorId="0" shapeId="0" xr:uid="{00000000-0006-0000-0200-00004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8" authorId="0" shapeId="0" xr:uid="{00000000-0006-0000-0200-00004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8" authorId="0" shapeId="0" xr:uid="{00000000-0006-0000-0200-00004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8" authorId="0" shapeId="0" xr:uid="{00000000-0006-0000-0200-00004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88" authorId="0" shapeId="0" xr:uid="{00000000-0006-0000-0200-00005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88" authorId="0" shapeId="0" xr:uid="{00000000-0006-0000-0200-00005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8" authorId="0" shapeId="0" xr:uid="{00000000-0006-0000-0200-00005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8" authorId="0" shapeId="0" xr:uid="{00000000-0006-0000-0200-00005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8" authorId="0" shapeId="0" xr:uid="{00000000-0006-0000-0200-00005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8" authorId="0" shapeId="0" xr:uid="{00000000-0006-0000-0200-00005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8" authorId="0" shapeId="0" xr:uid="{00000000-0006-0000-0200-00005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8" authorId="0" shapeId="0" xr:uid="{00000000-0006-0000-0200-00005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8" authorId="0" shapeId="0" xr:uid="{00000000-0006-0000-0200-00005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9" authorId="0" shapeId="0" xr:uid="{00000000-0006-0000-0200-00005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9" authorId="0" shapeId="0" xr:uid="{00000000-0006-0000-0200-00005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9" authorId="0" shapeId="0" xr:uid="{00000000-0006-0000-0200-00005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9" authorId="0" shapeId="0" xr:uid="{00000000-0006-0000-0200-00005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89" authorId="0" shapeId="0" xr:uid="{00000000-0006-0000-0200-00005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9" authorId="0" shapeId="0" xr:uid="{00000000-0006-0000-0200-00005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89" authorId="0" shapeId="0" xr:uid="{00000000-0006-0000-0200-00005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89" authorId="0" shapeId="0" xr:uid="{00000000-0006-0000-0200-00006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9" authorId="0" shapeId="0" xr:uid="{00000000-0006-0000-0200-00006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9" authorId="0" shapeId="0" xr:uid="{00000000-0006-0000-0200-00006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9" authorId="0" shapeId="0" xr:uid="{00000000-0006-0000-0200-00006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9" authorId="0" shapeId="0" xr:uid="{00000000-0006-0000-0200-00006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89" authorId="0" shapeId="0" xr:uid="{00000000-0006-0000-0200-00006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9" authorId="0" shapeId="0" xr:uid="{00000000-0006-0000-0200-00006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9" authorId="0" shapeId="0" xr:uid="{00000000-0006-0000-0200-00006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0" authorId="0" shapeId="0" xr:uid="{00000000-0006-0000-0200-00006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0" authorId="0" shapeId="0" xr:uid="{00000000-0006-0000-0200-00006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0" authorId="0" shapeId="0" xr:uid="{00000000-0006-0000-0200-00006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0" authorId="0" shapeId="0" xr:uid="{00000000-0006-0000-0200-00006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90" authorId="0" shapeId="0" xr:uid="{00000000-0006-0000-0200-00006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0" authorId="0" shapeId="0" xr:uid="{00000000-0006-0000-0200-00006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0" authorId="0" shapeId="0" xr:uid="{00000000-0006-0000-0200-00006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0" authorId="0" shapeId="0" xr:uid="{00000000-0006-0000-0200-00006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0" authorId="0" shapeId="0" xr:uid="{00000000-0006-0000-0200-00007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0" authorId="0" shapeId="0" xr:uid="{00000000-0006-0000-0200-00007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0" authorId="0" shapeId="0" xr:uid="{00000000-0006-0000-0200-00007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0" authorId="0" shapeId="0" xr:uid="{00000000-0006-0000-0200-00007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0" authorId="0" shapeId="0" xr:uid="{00000000-0006-0000-0200-00007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0" authorId="0" shapeId="0" xr:uid="{00000000-0006-0000-0200-00007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1" authorId="0" shapeId="0" xr:uid="{00000000-0006-0000-0200-00007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1" authorId="0" shapeId="0" xr:uid="{00000000-0006-0000-0200-00007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91" authorId="0" shapeId="0" xr:uid="{00000000-0006-0000-0200-00007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1" authorId="0" shapeId="0" xr:uid="{00000000-0006-0000-0200-00007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1" authorId="0" shapeId="0" xr:uid="{00000000-0006-0000-0200-00007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1" authorId="0" shapeId="0" xr:uid="{00000000-0006-0000-0200-00007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1" authorId="0" shapeId="0" xr:uid="{00000000-0006-0000-0200-00007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1" authorId="0" shapeId="0" xr:uid="{00000000-0006-0000-0200-00007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1" authorId="0" shapeId="0" xr:uid="{00000000-0006-0000-0200-00007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1" authorId="0" shapeId="0" xr:uid="{00000000-0006-0000-0200-00007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91" authorId="0" shapeId="0" xr:uid="{00000000-0006-0000-0200-00008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1" authorId="0" shapeId="0" xr:uid="{00000000-0006-0000-0200-00008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1" authorId="0" shapeId="0" xr:uid="{00000000-0006-0000-0200-00008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1" authorId="0" shapeId="0" xr:uid="{00000000-0006-0000-0200-00008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1" authorId="0" shapeId="0" xr:uid="{00000000-0006-0000-0200-00008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1" authorId="0" shapeId="0" xr:uid="{00000000-0006-0000-0200-00008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1" authorId="0" shapeId="0" xr:uid="{00000000-0006-0000-0200-00008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1" authorId="0" shapeId="0" xr:uid="{00000000-0006-0000-0200-00008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1" authorId="0" shapeId="0" xr:uid="{00000000-0006-0000-0200-00008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1" authorId="0" shapeId="0" xr:uid="{00000000-0006-0000-0200-00008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1" authorId="0" shapeId="0" xr:uid="{00000000-0006-0000-0200-00008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2" authorId="0" shapeId="0" xr:uid="{00000000-0006-0000-0200-00008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2" authorId="0" shapeId="0" xr:uid="{00000000-0006-0000-0200-00008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92" authorId="0" shapeId="0" xr:uid="{00000000-0006-0000-0200-00008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2" authorId="0" shapeId="0" xr:uid="{00000000-0006-0000-0200-00008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92" authorId="0" shapeId="0" xr:uid="{00000000-0006-0000-0200-00008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2" authorId="0" shapeId="0" xr:uid="{00000000-0006-0000-0200-00009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2" authorId="0" shapeId="0" xr:uid="{00000000-0006-0000-0200-00009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2" authorId="0" shapeId="0" xr:uid="{00000000-0006-0000-0200-00009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92" authorId="0" shapeId="0" xr:uid="{00000000-0006-0000-0200-00009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92" authorId="0" shapeId="0" xr:uid="{00000000-0006-0000-0200-00009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2" authorId="0" shapeId="0" xr:uid="{00000000-0006-0000-0200-00009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92" authorId="0" shapeId="0" xr:uid="{00000000-0006-0000-0200-00009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92" authorId="0" shapeId="0" xr:uid="{00000000-0006-0000-0200-00009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92" authorId="0" shapeId="0" xr:uid="{00000000-0006-0000-0200-00009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2" authorId="0" shapeId="0" xr:uid="{00000000-0006-0000-0200-00009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2" authorId="0" shapeId="0" xr:uid="{00000000-0006-0000-0200-00009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2" authorId="0" shapeId="0" xr:uid="{00000000-0006-0000-0200-00009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2" authorId="0" shapeId="0" xr:uid="{00000000-0006-0000-0200-00009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2" authorId="0" shapeId="0" xr:uid="{00000000-0006-0000-0200-00009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2" authorId="0" shapeId="0" xr:uid="{00000000-0006-0000-0200-00009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2" authorId="0" shapeId="0" xr:uid="{00000000-0006-0000-0200-00009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92" authorId="0" shapeId="0" xr:uid="{00000000-0006-0000-0200-0000A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92" authorId="0" shapeId="0" xr:uid="{00000000-0006-0000-0200-0000A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92" authorId="0" shapeId="0" xr:uid="{00000000-0006-0000-0200-0000A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2" authorId="0" shapeId="0" xr:uid="{00000000-0006-0000-0200-0000A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2" authorId="0" shapeId="0" xr:uid="{00000000-0006-0000-0200-0000A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3" authorId="0" shapeId="0" xr:uid="{00000000-0006-0000-0200-0000A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3" authorId="0" shapeId="0" xr:uid="{00000000-0006-0000-0200-0000A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3" authorId="0" shapeId="0" xr:uid="{00000000-0006-0000-0200-0000A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3" authorId="0" shapeId="0" xr:uid="{00000000-0006-0000-0200-0000A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K93" authorId="0" shapeId="0" xr:uid="{00000000-0006-0000-0200-0000A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3" authorId="0" shapeId="0" xr:uid="{00000000-0006-0000-0200-0000A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93" authorId="0" shapeId="0" xr:uid="{00000000-0006-0000-0200-0000A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3" authorId="0" shapeId="0" xr:uid="{00000000-0006-0000-0200-0000A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3" authorId="0" shapeId="0" xr:uid="{00000000-0006-0000-0200-0000A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3" authorId="0" shapeId="0" xr:uid="{00000000-0006-0000-0200-0000A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3" authorId="0" shapeId="0" xr:uid="{00000000-0006-0000-0200-0000A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3" authorId="0" shapeId="0" xr:uid="{00000000-0006-0000-0200-0000B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93" authorId="0" shapeId="0" xr:uid="{00000000-0006-0000-0200-0000B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93" authorId="0" shapeId="0" xr:uid="{00000000-0006-0000-0200-0000B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3" authorId="0" shapeId="0" xr:uid="{00000000-0006-0000-0200-0000B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3" authorId="0" shapeId="0" xr:uid="{00000000-0006-0000-0200-0000B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3" authorId="0" shapeId="0" xr:uid="{00000000-0006-0000-0200-0000B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3" authorId="0" shapeId="0" xr:uid="{00000000-0006-0000-0200-0000B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3" authorId="0" shapeId="0" xr:uid="{00000000-0006-0000-0200-0000B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3" authorId="0" shapeId="0" xr:uid="{00000000-0006-0000-0200-0000B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3" authorId="0" shapeId="0" xr:uid="{00000000-0006-0000-0200-0000B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3" authorId="0" shapeId="0" xr:uid="{00000000-0006-0000-0200-0000B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3" authorId="0" shapeId="0" xr:uid="{00000000-0006-0000-0200-0000B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4" authorId="0" shapeId="0" xr:uid="{00000000-0006-0000-0200-0000B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4" authorId="0" shapeId="0" xr:uid="{00000000-0006-0000-0200-0000B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4" authorId="0" shapeId="0" xr:uid="{00000000-0006-0000-0200-0000B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4" authorId="0" shapeId="0" xr:uid="{00000000-0006-0000-0200-0000B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4" authorId="0" shapeId="0" xr:uid="{00000000-0006-0000-0200-0000C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4" authorId="0" shapeId="0" xr:uid="{00000000-0006-0000-0200-0000C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4" authorId="0" shapeId="0" xr:uid="{00000000-0006-0000-0200-0000C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4" authorId="0" shapeId="0" xr:uid="{00000000-0006-0000-0200-0000C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4" authorId="0" shapeId="0" xr:uid="{00000000-0006-0000-0200-0000C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4" authorId="0" shapeId="0" xr:uid="{00000000-0006-0000-0200-0000C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4" authorId="0" shapeId="0" xr:uid="{00000000-0006-0000-0200-0000C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4" authorId="0" shapeId="0" xr:uid="{00000000-0006-0000-0200-0000C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94" authorId="0" shapeId="0" xr:uid="{00000000-0006-0000-0200-0000C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4" authorId="0" shapeId="0" xr:uid="{00000000-0006-0000-0200-0000C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4" authorId="0" shapeId="0" xr:uid="{00000000-0006-0000-0200-0000C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5" authorId="0" shapeId="0" xr:uid="{00000000-0006-0000-0200-0000C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5" authorId="0" shapeId="0" xr:uid="{00000000-0006-0000-0200-0000C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5" authorId="0" shapeId="0" xr:uid="{00000000-0006-0000-0200-0000C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95" authorId="0" shapeId="0" xr:uid="{00000000-0006-0000-0200-0000C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5" authorId="0" shapeId="0" xr:uid="{00000000-0006-0000-0200-0000C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5" authorId="0" shapeId="0" xr:uid="{00000000-0006-0000-0200-0000D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5" authorId="0" shapeId="0" xr:uid="{00000000-0006-0000-0200-0000D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5" authorId="0" shapeId="0" xr:uid="{00000000-0006-0000-0200-0000D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5" authorId="0" shapeId="0" xr:uid="{00000000-0006-0000-0200-0000D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5" authorId="0" shapeId="0" xr:uid="{00000000-0006-0000-0200-0000D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5" authorId="0" shapeId="0" xr:uid="{00000000-0006-0000-0200-0000D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5" authorId="0" shapeId="0" xr:uid="{00000000-0006-0000-0200-0000D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5" authorId="0" shapeId="0" xr:uid="{00000000-0006-0000-0200-0000D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5" authorId="0" shapeId="0" xr:uid="{00000000-0006-0000-0200-0000D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6" authorId="0" shapeId="0" xr:uid="{00000000-0006-0000-0200-0000D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6" authorId="0" shapeId="0" xr:uid="{00000000-0006-0000-0200-0000D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6" authorId="0" shapeId="0" xr:uid="{00000000-0006-0000-0200-0000D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6" authorId="0" shapeId="0" xr:uid="{00000000-0006-0000-0200-0000D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6" authorId="0" shapeId="0" xr:uid="{00000000-0006-0000-0200-0000D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6" authorId="0" shapeId="0" xr:uid="{00000000-0006-0000-0200-0000D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6" authorId="0" shapeId="0" xr:uid="{00000000-0006-0000-0200-0000D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6" authorId="0" shapeId="0" xr:uid="{00000000-0006-0000-0200-0000E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6" authorId="0" shapeId="0" xr:uid="{00000000-0006-0000-0200-0000E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6" authorId="0" shapeId="0" xr:uid="{00000000-0006-0000-0200-0000E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6" authorId="0" shapeId="0" xr:uid="{00000000-0006-0000-0200-0000E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7" authorId="0" shapeId="0" xr:uid="{00000000-0006-0000-0200-0000E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7" authorId="0" shapeId="0" xr:uid="{00000000-0006-0000-0200-0000E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7" authorId="0" shapeId="0" xr:uid="{00000000-0006-0000-0200-0000E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7" authorId="0" shapeId="0" xr:uid="{00000000-0006-0000-0200-0000E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7" authorId="0" shapeId="0" xr:uid="{00000000-0006-0000-0200-0000E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7" authorId="0" shapeId="0" xr:uid="{00000000-0006-0000-0200-0000E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7" authorId="0" shapeId="0" xr:uid="{00000000-0006-0000-0200-0000E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7" authorId="0" shapeId="0" xr:uid="{00000000-0006-0000-0200-0000E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7" authorId="0" shapeId="0" xr:uid="{00000000-0006-0000-0200-0000E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7" authorId="0" shapeId="0" xr:uid="{00000000-0006-0000-0200-0000E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7" authorId="0" shapeId="0" xr:uid="{00000000-0006-0000-0200-0000E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8" authorId="0" shapeId="0" xr:uid="{00000000-0006-0000-0200-0000E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8" authorId="0" shapeId="0" xr:uid="{00000000-0006-0000-0200-0000F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8" authorId="0" shapeId="0" xr:uid="{00000000-0006-0000-0200-0000F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8" authorId="0" shapeId="0" xr:uid="{00000000-0006-0000-0200-0000F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8" authorId="0" shapeId="0" xr:uid="{00000000-0006-0000-0200-0000F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8" authorId="0" shapeId="0" xr:uid="{00000000-0006-0000-0200-0000F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8" authorId="0" shapeId="0" xr:uid="{00000000-0006-0000-0200-0000F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8" authorId="0" shapeId="0" xr:uid="{00000000-0006-0000-0200-0000F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8" authorId="0" shapeId="0" xr:uid="{00000000-0006-0000-0200-0000F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8" authorId="0" shapeId="0" xr:uid="{00000000-0006-0000-0200-0000F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8" authorId="0" shapeId="0" xr:uid="{00000000-0006-0000-0200-0000F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9" authorId="0" shapeId="0" xr:uid="{00000000-0006-0000-0200-0000F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9" authorId="0" shapeId="0" xr:uid="{00000000-0006-0000-0200-0000F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9" authorId="0" shapeId="0" xr:uid="{00000000-0006-0000-0200-0000F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9" authorId="0" shapeId="0" xr:uid="{00000000-0006-0000-0200-0000F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9" authorId="0" shapeId="0" xr:uid="{00000000-0006-0000-0200-0000F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9" authorId="0" shapeId="0" xr:uid="{00000000-0006-0000-0200-0000F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9" authorId="0" shapeId="0" xr:uid="{00000000-0006-0000-0200-000000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9" authorId="0" shapeId="0" xr:uid="{00000000-0006-0000-0200-000001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9" authorId="0" shapeId="0" xr:uid="{00000000-0006-0000-0200-000002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9" authorId="0" shapeId="0" xr:uid="{00000000-0006-0000-0200-000003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9" authorId="0" shapeId="0" xr:uid="{00000000-0006-0000-0200-000004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9" authorId="0" shapeId="0" xr:uid="{00000000-0006-0000-0200-000005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9" authorId="0" shapeId="0" xr:uid="{00000000-0006-0000-0200-000006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9" authorId="0" shapeId="0" xr:uid="{00000000-0006-0000-0200-000007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9" authorId="0" shapeId="0" xr:uid="{00000000-0006-0000-0200-000008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9" authorId="0" shapeId="0" xr:uid="{00000000-0006-0000-0200-000009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0" authorId="0" shapeId="0" xr:uid="{00000000-0006-0000-0200-00000A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00" authorId="0" shapeId="0" xr:uid="{00000000-0006-0000-0200-00000B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0" authorId="0" shapeId="0" xr:uid="{00000000-0006-0000-0200-00000C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00" authorId="0" shapeId="0" xr:uid="{00000000-0006-0000-0200-00000D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00" authorId="0" shapeId="0" xr:uid="{00000000-0006-0000-0200-00000E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00" authorId="0" shapeId="0" xr:uid="{00000000-0006-0000-0200-00000F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00" authorId="0" shapeId="0" xr:uid="{00000000-0006-0000-0200-000010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00" authorId="0" shapeId="0" xr:uid="{00000000-0006-0000-0200-000011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00" authorId="0" shapeId="0" xr:uid="{00000000-0006-0000-0200-000012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00" authorId="0" shapeId="0" xr:uid="{00000000-0006-0000-0200-000013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00" authorId="0" shapeId="0" xr:uid="{00000000-0006-0000-0200-000014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00" authorId="0" shapeId="0" xr:uid="{00000000-0006-0000-0200-000015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00" authorId="0" shapeId="0" xr:uid="{00000000-0006-0000-0200-000016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00" authorId="0" shapeId="0" xr:uid="{00000000-0006-0000-0200-000017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00" authorId="0" shapeId="0" xr:uid="{00000000-0006-0000-0200-000018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00" authorId="0" shapeId="0" xr:uid="{00000000-0006-0000-0200-000019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00" authorId="0" shapeId="0" xr:uid="{00000000-0006-0000-0200-00001A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00" authorId="0" shapeId="0" xr:uid="{00000000-0006-0000-0200-00001B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00" authorId="0" shapeId="0" xr:uid="{00000000-0006-0000-0200-00001C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00" authorId="0" shapeId="0" xr:uid="{00000000-0006-0000-0200-00001D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0" authorId="0" shapeId="0" xr:uid="{00000000-0006-0000-0200-00001E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01" authorId="0" shapeId="0" xr:uid="{00000000-0006-0000-0200-00001F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1" authorId="0" shapeId="0" xr:uid="{00000000-0006-0000-0200-000020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01" authorId="0" shapeId="0" xr:uid="{00000000-0006-0000-0200-000021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1" authorId="0" shapeId="0" xr:uid="{00000000-0006-0000-0200-000022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01" authorId="0" shapeId="0" xr:uid="{00000000-0006-0000-0200-000023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01" authorId="0" shapeId="0" xr:uid="{00000000-0006-0000-0200-000024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01" authorId="0" shapeId="0" xr:uid="{00000000-0006-0000-0200-000025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101" authorId="0" shapeId="0" xr:uid="{00000000-0006-0000-0200-000026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01" authorId="0" shapeId="0" xr:uid="{00000000-0006-0000-0200-000027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01" authorId="0" shapeId="0" xr:uid="{00000000-0006-0000-0200-000028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01" authorId="0" shapeId="0" xr:uid="{00000000-0006-0000-0200-000029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01" authorId="0" shapeId="0" xr:uid="{00000000-0006-0000-0200-00002A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01" authorId="0" shapeId="0" xr:uid="{00000000-0006-0000-0200-00002B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01" authorId="0" shapeId="0" xr:uid="{00000000-0006-0000-0200-00002C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01" authorId="0" shapeId="0" xr:uid="{00000000-0006-0000-0200-00002D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01" authorId="0" shapeId="0" xr:uid="{00000000-0006-0000-0200-00002E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01" authorId="0" shapeId="0" xr:uid="{00000000-0006-0000-0200-00002F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01" authorId="0" shapeId="0" xr:uid="{00000000-0006-0000-0200-000030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01" authorId="0" shapeId="0" xr:uid="{00000000-0006-0000-0200-000031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01" authorId="0" shapeId="0" xr:uid="{00000000-0006-0000-0200-000032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01" authorId="0" shapeId="0" xr:uid="{00000000-0006-0000-0200-000033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01" authorId="0" shapeId="0" xr:uid="{00000000-0006-0000-0200-000034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01" authorId="0" shapeId="0" xr:uid="{00000000-0006-0000-0200-000035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01" authorId="0" shapeId="0" xr:uid="{00000000-0006-0000-0200-000036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01" authorId="0" shapeId="0" xr:uid="{00000000-0006-0000-0200-000037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01" authorId="0" shapeId="0" xr:uid="{00000000-0006-0000-0200-000038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01" authorId="0" shapeId="0" xr:uid="{00000000-0006-0000-0200-000039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1" authorId="0" shapeId="0" xr:uid="{00000000-0006-0000-0200-00003A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02" authorId="0" shapeId="0" xr:uid="{00000000-0006-0000-0200-00003B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2" authorId="0" shapeId="0" xr:uid="{00000000-0006-0000-0200-00003C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02" authorId="0" shapeId="0" xr:uid="{00000000-0006-0000-0200-00003D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02" authorId="0" shapeId="0" xr:uid="{00000000-0006-0000-0200-00003E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02" authorId="0" shapeId="0" xr:uid="{00000000-0006-0000-0200-00003F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02" authorId="0" shapeId="0" xr:uid="{00000000-0006-0000-0200-000040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02" authorId="0" shapeId="0" xr:uid="{00000000-0006-0000-0200-000041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02" authorId="0" shapeId="0" xr:uid="{00000000-0006-0000-0200-000042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02" authorId="0" shapeId="0" xr:uid="{00000000-0006-0000-0200-000043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02" authorId="0" shapeId="0" xr:uid="{00000000-0006-0000-0200-000044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02" authorId="0" shapeId="0" xr:uid="{00000000-0006-0000-0200-000045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02" authorId="0" shapeId="0" xr:uid="{00000000-0006-0000-0200-000046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02" authorId="0" shapeId="0" xr:uid="{00000000-0006-0000-0200-000047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02" authorId="0" shapeId="0" xr:uid="{00000000-0006-0000-0200-000048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02" authorId="0" shapeId="0" xr:uid="{00000000-0006-0000-0200-000049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02" authorId="0" shapeId="0" xr:uid="{00000000-0006-0000-0200-00004A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02" authorId="0" shapeId="0" xr:uid="{00000000-0006-0000-0200-00004B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02" authorId="0" shapeId="0" xr:uid="{00000000-0006-0000-0200-00004C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02" authorId="0" shapeId="0" xr:uid="{00000000-0006-0000-0200-00004D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02" authorId="0" shapeId="0" xr:uid="{00000000-0006-0000-0200-00004E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02" authorId="0" shapeId="0" xr:uid="{00000000-0006-0000-0200-00004F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02" authorId="0" shapeId="0" xr:uid="{00000000-0006-0000-0200-000050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2" authorId="0" shapeId="0" xr:uid="{00000000-0006-0000-0200-000051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Q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1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1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1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1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T11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11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1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1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1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1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1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1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1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1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1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12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12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2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12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2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2" authorId="0" shapeId="0" xr:uid="{00000000-0006-0000-0300-00001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2" authorId="0" shapeId="0" xr:uid="{00000000-0006-0000-0300-00001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2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2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2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2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2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2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2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2" authorId="0" shapeId="0" xr:uid="{00000000-0006-0000-0300-00002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2" authorId="0" shapeId="0" xr:uid="{00000000-0006-0000-0300-00002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2" authorId="0" shapeId="0" xr:uid="{00000000-0006-0000-0300-00002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2" authorId="0" shapeId="0" xr:uid="{00000000-0006-0000-0300-00002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2" authorId="0" shapeId="0" xr:uid="{00000000-0006-0000-0300-00002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13" authorId="0" shapeId="0" xr:uid="{00000000-0006-0000-0300-00002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3" authorId="0" shapeId="0" xr:uid="{00000000-0006-0000-0300-00002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3" authorId="0" shapeId="0" xr:uid="{00000000-0006-0000-0300-00002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3" authorId="0" shapeId="0" xr:uid="{00000000-0006-0000-0300-00002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3" authorId="0" shapeId="0" xr:uid="{00000000-0006-0000-0300-00002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3" authorId="0" shapeId="0" xr:uid="{00000000-0006-0000-0300-00002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3" authorId="0" shapeId="0" xr:uid="{00000000-0006-0000-0300-00002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3" authorId="0" shapeId="0" xr:uid="{00000000-0006-0000-0300-00002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3" authorId="0" shapeId="0" xr:uid="{00000000-0006-0000-0300-00002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3" authorId="0" shapeId="0" xr:uid="{00000000-0006-0000-0300-00003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3" authorId="0" shapeId="0" xr:uid="{00000000-0006-0000-0300-00003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3" authorId="0" shapeId="0" xr:uid="{00000000-0006-0000-0300-00003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3" authorId="0" shapeId="0" xr:uid="{00000000-0006-0000-0300-00003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3" authorId="0" shapeId="0" xr:uid="{00000000-0006-0000-0300-00003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14" authorId="0" shapeId="0" xr:uid="{00000000-0006-0000-0300-00003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14" authorId="0" shapeId="0" xr:uid="{00000000-0006-0000-0300-00003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4" authorId="0" shapeId="0" xr:uid="{00000000-0006-0000-0300-00003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14" authorId="0" shapeId="0" xr:uid="{00000000-0006-0000-0300-00003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4" authorId="0" shapeId="0" xr:uid="{00000000-0006-0000-0300-00003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4" authorId="0" shapeId="0" xr:uid="{00000000-0006-0000-0300-00003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4" authorId="0" shapeId="0" xr:uid="{00000000-0006-0000-0300-00003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4" authorId="0" shapeId="0" xr:uid="{00000000-0006-0000-0300-00003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4" authorId="0" shapeId="0" xr:uid="{00000000-0006-0000-0300-00003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4" authorId="0" shapeId="0" xr:uid="{00000000-0006-0000-0300-00003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4" authorId="0" shapeId="0" xr:uid="{00000000-0006-0000-0300-00003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4" authorId="0" shapeId="0" xr:uid="{00000000-0006-0000-0300-00004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N14" authorId="0" shapeId="0" xr:uid="{00000000-0006-0000-0300-00004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4" authorId="0" shapeId="0" xr:uid="{00000000-0006-0000-0300-00004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4" authorId="0" shapeId="0" xr:uid="{00000000-0006-0000-0300-00004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4" authorId="0" shapeId="0" xr:uid="{00000000-0006-0000-0300-00004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4" authorId="0" shapeId="0" xr:uid="{00000000-0006-0000-0300-00004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4" authorId="0" shapeId="0" xr:uid="{00000000-0006-0000-0300-00004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4" authorId="0" shapeId="0" xr:uid="{00000000-0006-0000-0300-00004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4" authorId="0" shapeId="0" xr:uid="{00000000-0006-0000-0300-00004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4" authorId="0" shapeId="0" xr:uid="{00000000-0006-0000-0300-00004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4" authorId="0" shapeId="0" xr:uid="{00000000-0006-0000-0300-00004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15" authorId="0" shapeId="0" xr:uid="{00000000-0006-0000-0300-00004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5" authorId="0" shapeId="0" xr:uid="{00000000-0006-0000-0300-00004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15" authorId="0" shapeId="0" xr:uid="{00000000-0006-0000-0300-00004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5" authorId="0" shapeId="0" xr:uid="{00000000-0006-0000-0300-00004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5" authorId="0" shapeId="0" xr:uid="{00000000-0006-0000-0300-00004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5" authorId="0" shapeId="0" xr:uid="{00000000-0006-0000-0300-00005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5" authorId="0" shapeId="0" xr:uid="{00000000-0006-0000-0300-00005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5" authorId="0" shapeId="0" xr:uid="{00000000-0006-0000-0300-00005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5" authorId="0" shapeId="0" xr:uid="{00000000-0006-0000-0300-00005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5" authorId="0" shapeId="0" xr:uid="{00000000-0006-0000-0300-00005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5" authorId="0" shapeId="0" xr:uid="{00000000-0006-0000-0300-00005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5" authorId="0" shapeId="0" xr:uid="{00000000-0006-0000-0300-00005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5" authorId="0" shapeId="0" xr:uid="{00000000-0006-0000-0300-00005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5" authorId="0" shapeId="0" xr:uid="{00000000-0006-0000-0300-00005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5" authorId="0" shapeId="0" xr:uid="{00000000-0006-0000-0300-00005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5" authorId="0" shapeId="0" xr:uid="{00000000-0006-0000-0300-00005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5" authorId="0" shapeId="0" xr:uid="{00000000-0006-0000-0300-00005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5" authorId="0" shapeId="0" xr:uid="{00000000-0006-0000-0300-00005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5" authorId="0" shapeId="0" xr:uid="{00000000-0006-0000-0300-00005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5" authorId="0" shapeId="0" xr:uid="{00000000-0006-0000-0300-00005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5" authorId="0" shapeId="0" xr:uid="{00000000-0006-0000-0300-00005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5" authorId="0" shapeId="0" xr:uid="{00000000-0006-0000-0300-00006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5" authorId="0" shapeId="0" xr:uid="{00000000-0006-0000-0300-00006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16" authorId="0" shapeId="0" xr:uid="{00000000-0006-0000-0300-00006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6" authorId="0" shapeId="0" xr:uid="{00000000-0006-0000-0300-00006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6" authorId="0" shapeId="0" xr:uid="{00000000-0006-0000-0300-00006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6" authorId="0" shapeId="0" xr:uid="{00000000-0006-0000-0300-00006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6" authorId="0" shapeId="0" xr:uid="{00000000-0006-0000-0300-00006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16" authorId="0" shapeId="0" xr:uid="{00000000-0006-0000-0300-00006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6" authorId="0" shapeId="0" xr:uid="{00000000-0006-0000-0300-00006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6" authorId="0" shapeId="0" xr:uid="{00000000-0006-0000-0300-00006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6" authorId="0" shapeId="0" xr:uid="{00000000-0006-0000-0300-00006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6" authorId="0" shapeId="0" xr:uid="{00000000-0006-0000-0300-00006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6" authorId="0" shapeId="0" xr:uid="{00000000-0006-0000-0300-00006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6" authorId="0" shapeId="0" xr:uid="{00000000-0006-0000-0300-00006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6" authorId="0" shapeId="0" xr:uid="{00000000-0006-0000-0300-00006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6" authorId="0" shapeId="0" xr:uid="{00000000-0006-0000-0300-00006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6" authorId="0" shapeId="0" xr:uid="{00000000-0006-0000-0300-00007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6" authorId="0" shapeId="0" xr:uid="{00000000-0006-0000-0300-00007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6" authorId="0" shapeId="0" xr:uid="{00000000-0006-0000-0300-00007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6" authorId="0" shapeId="0" xr:uid="{00000000-0006-0000-0300-00007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6" authorId="0" shapeId="0" xr:uid="{00000000-0006-0000-0300-00007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7" authorId="0" shapeId="0" xr:uid="{00000000-0006-0000-0300-00007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7" authorId="0" shapeId="0" xr:uid="{00000000-0006-0000-0300-00007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7" authorId="0" shapeId="0" xr:uid="{00000000-0006-0000-0300-00007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7" authorId="0" shapeId="0" xr:uid="{00000000-0006-0000-0300-00007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7" authorId="0" shapeId="0" xr:uid="{00000000-0006-0000-0300-00007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7" authorId="0" shapeId="0" xr:uid="{00000000-0006-0000-0300-00007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7" authorId="0" shapeId="0" xr:uid="{00000000-0006-0000-0300-00007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7" authorId="0" shapeId="0" xr:uid="{00000000-0006-0000-0300-00007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7" authorId="0" shapeId="0" xr:uid="{00000000-0006-0000-0300-00007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7" authorId="0" shapeId="0" xr:uid="{00000000-0006-0000-0300-00007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7" authorId="0" shapeId="0" xr:uid="{00000000-0006-0000-0300-00007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7" authorId="0" shapeId="0" xr:uid="{00000000-0006-0000-0300-00008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7" authorId="0" shapeId="0" xr:uid="{00000000-0006-0000-0300-00008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7" authorId="0" shapeId="0" xr:uid="{00000000-0006-0000-0300-00008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18" authorId="0" shapeId="0" xr:uid="{00000000-0006-0000-0300-00008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8" authorId="0" shapeId="0" xr:uid="{00000000-0006-0000-0300-00008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8" authorId="0" shapeId="0" xr:uid="{00000000-0006-0000-0300-00008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8" authorId="0" shapeId="0" xr:uid="{00000000-0006-0000-0300-00008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8" authorId="0" shapeId="0" xr:uid="{00000000-0006-0000-0300-00008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8" authorId="0" shapeId="0" xr:uid="{00000000-0006-0000-0300-00008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8" authorId="0" shapeId="0" xr:uid="{00000000-0006-0000-0300-00008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8" authorId="0" shapeId="0" xr:uid="{00000000-0006-0000-0300-00008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8" authorId="0" shapeId="0" xr:uid="{00000000-0006-0000-0300-00008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8" authorId="0" shapeId="0" xr:uid="{00000000-0006-0000-0300-00008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8" authorId="0" shapeId="0" xr:uid="{00000000-0006-0000-0300-00008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8" authorId="0" shapeId="0" xr:uid="{00000000-0006-0000-0300-00008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8" authorId="0" shapeId="0" xr:uid="{00000000-0006-0000-0300-00008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8" authorId="0" shapeId="0" xr:uid="{00000000-0006-0000-0300-00009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8" authorId="0" shapeId="0" xr:uid="{00000000-0006-0000-0300-00009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8" authorId="0" shapeId="0" xr:uid="{00000000-0006-0000-0300-00009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8" authorId="0" shapeId="0" xr:uid="{00000000-0006-0000-0300-00009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8" authorId="0" shapeId="0" xr:uid="{00000000-0006-0000-0300-00009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19" authorId="0" shapeId="0" xr:uid="{00000000-0006-0000-0300-00009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9" authorId="0" shapeId="0" xr:uid="{00000000-0006-0000-0300-00009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9" authorId="0" shapeId="0" xr:uid="{00000000-0006-0000-0300-00009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9" authorId="0" shapeId="0" xr:uid="{00000000-0006-0000-0300-00009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9" authorId="0" shapeId="0" xr:uid="{00000000-0006-0000-0300-00009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9" authorId="0" shapeId="0" xr:uid="{00000000-0006-0000-0300-00009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9" authorId="0" shapeId="0" xr:uid="{00000000-0006-0000-0300-00009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9" authorId="0" shapeId="0" xr:uid="{00000000-0006-0000-0300-00009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9" authorId="0" shapeId="0" xr:uid="{00000000-0006-0000-0300-00009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9" authorId="0" shapeId="0" xr:uid="{00000000-0006-0000-0300-00009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9" authorId="0" shapeId="0" xr:uid="{00000000-0006-0000-0300-00009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9" authorId="0" shapeId="0" xr:uid="{00000000-0006-0000-0300-0000A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9" authorId="0" shapeId="0" xr:uid="{00000000-0006-0000-0300-0000A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9" authorId="0" shapeId="0" xr:uid="{00000000-0006-0000-0300-0000A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9" authorId="0" shapeId="0" xr:uid="{00000000-0006-0000-0300-0000A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9" authorId="0" shapeId="0" xr:uid="{00000000-0006-0000-0300-0000A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9" authorId="0" shapeId="0" xr:uid="{00000000-0006-0000-0300-0000A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20" authorId="0" shapeId="0" xr:uid="{00000000-0006-0000-0300-0000A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0" authorId="0" shapeId="0" xr:uid="{00000000-0006-0000-0300-0000A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R20" authorId="0" shapeId="0" xr:uid="{00000000-0006-0000-0300-0000A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S20" authorId="0" shapeId="0" xr:uid="{00000000-0006-0000-0300-0000A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0" authorId="0" shapeId="0" xr:uid="{00000000-0006-0000-0300-0000A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20" authorId="0" shapeId="0" xr:uid="{00000000-0006-0000-0300-0000A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L20" authorId="0" shapeId="0" xr:uid="{00000000-0006-0000-0300-0000A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0" authorId="0" shapeId="0" xr:uid="{00000000-0006-0000-0300-0000A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0" authorId="0" shapeId="0" xr:uid="{00000000-0006-0000-0300-0000A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0" authorId="0" shapeId="0" xr:uid="{00000000-0006-0000-0300-0000A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0" authorId="0" shapeId="0" xr:uid="{00000000-0006-0000-0300-0000B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0" authorId="0" shapeId="0" xr:uid="{00000000-0006-0000-0300-0000B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R20" authorId="0" shapeId="0" xr:uid="{00000000-0006-0000-0300-0000B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0" authorId="0" shapeId="0" xr:uid="{00000000-0006-0000-0300-0000B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T20" authorId="0" shapeId="0" xr:uid="{00000000-0006-0000-0300-0000B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20" authorId="0" shapeId="0" xr:uid="{00000000-0006-0000-0300-0000B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0" authorId="0" shapeId="0" xr:uid="{00000000-0006-0000-0300-0000B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0" authorId="0" shapeId="0" xr:uid="{00000000-0006-0000-0300-0000B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0" authorId="0" shapeId="0" xr:uid="{00000000-0006-0000-0300-0000B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0" authorId="0" shapeId="0" xr:uid="{00000000-0006-0000-0300-0000B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0" authorId="0" shapeId="0" xr:uid="{00000000-0006-0000-0300-0000B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0" authorId="0" shapeId="0" xr:uid="{00000000-0006-0000-0300-0000B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0" authorId="0" shapeId="0" xr:uid="{00000000-0006-0000-0300-0000B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0" authorId="0" shapeId="0" xr:uid="{00000000-0006-0000-0300-0000B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0" authorId="0" shapeId="0" xr:uid="{00000000-0006-0000-0300-0000B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0" authorId="0" shapeId="0" xr:uid="{00000000-0006-0000-0300-0000B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0" authorId="0" shapeId="0" xr:uid="{00000000-0006-0000-0300-0000C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0" authorId="0" shapeId="0" xr:uid="{00000000-0006-0000-0300-0000C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0" authorId="0" shapeId="0" xr:uid="{00000000-0006-0000-0300-0000C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0" authorId="0" shapeId="0" xr:uid="{00000000-0006-0000-0300-0000C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0" authorId="0" shapeId="0" xr:uid="{00000000-0006-0000-0300-0000C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21" authorId="0" shapeId="0" xr:uid="{00000000-0006-0000-0300-0000C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1" authorId="0" shapeId="0" xr:uid="{00000000-0006-0000-0300-0000C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1" authorId="0" shapeId="0" xr:uid="{00000000-0006-0000-0300-0000C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1" authorId="0" shapeId="0" xr:uid="{00000000-0006-0000-0300-0000C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1" authorId="0" shapeId="0" xr:uid="{00000000-0006-0000-0300-0000C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1" authorId="0" shapeId="0" xr:uid="{00000000-0006-0000-0300-0000C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1" authorId="0" shapeId="0" xr:uid="{00000000-0006-0000-0300-0000C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1" authorId="0" shapeId="0" xr:uid="{00000000-0006-0000-0300-0000C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1" authorId="0" shapeId="0" xr:uid="{00000000-0006-0000-0300-0000C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1" authorId="0" shapeId="0" xr:uid="{00000000-0006-0000-0300-0000C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1" authorId="0" shapeId="0" xr:uid="{00000000-0006-0000-0300-0000C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1" authorId="0" shapeId="0" xr:uid="{00000000-0006-0000-0300-0000D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1" authorId="0" shapeId="0" xr:uid="{00000000-0006-0000-0300-0000D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1" authorId="0" shapeId="0" xr:uid="{00000000-0006-0000-0300-0000D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1" authorId="0" shapeId="0" xr:uid="{00000000-0006-0000-0300-0000D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1" authorId="0" shapeId="0" xr:uid="{00000000-0006-0000-0300-0000D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1" authorId="0" shapeId="0" xr:uid="{00000000-0006-0000-0300-0000D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1" authorId="0" shapeId="0" xr:uid="{00000000-0006-0000-0300-0000D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22" authorId="0" shapeId="0" xr:uid="{00000000-0006-0000-0300-0000D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2" authorId="0" shapeId="0" xr:uid="{00000000-0006-0000-0300-0000D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2" authorId="0" shapeId="0" xr:uid="{00000000-0006-0000-0300-0000D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2" authorId="0" shapeId="0" xr:uid="{00000000-0006-0000-0300-0000D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2" authorId="0" shapeId="0" xr:uid="{00000000-0006-0000-0300-0000D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2" authorId="0" shapeId="0" xr:uid="{00000000-0006-0000-0300-0000D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2" authorId="0" shapeId="0" xr:uid="{00000000-0006-0000-0300-0000D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2" authorId="0" shapeId="0" xr:uid="{00000000-0006-0000-0300-0000D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2" authorId="0" shapeId="0" xr:uid="{00000000-0006-0000-0300-0000D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2" authorId="0" shapeId="0" xr:uid="{00000000-0006-0000-0300-0000E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2" authorId="0" shapeId="0" xr:uid="{00000000-0006-0000-0300-0000E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2" authorId="0" shapeId="0" xr:uid="{00000000-0006-0000-0300-0000E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2" authorId="0" shapeId="0" xr:uid="{00000000-0006-0000-0300-0000E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2" authorId="0" shapeId="0" xr:uid="{00000000-0006-0000-0300-0000E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2" authorId="0" shapeId="0" xr:uid="{00000000-0006-0000-0300-0000E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2" authorId="0" shapeId="0" xr:uid="{00000000-0006-0000-0300-0000E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2" authorId="0" shapeId="0" xr:uid="{00000000-0006-0000-0300-0000E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2" authorId="0" shapeId="0" xr:uid="{00000000-0006-0000-0300-0000E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2" authorId="0" shapeId="0" xr:uid="{00000000-0006-0000-0300-0000E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2" authorId="0" shapeId="0" xr:uid="{00000000-0006-0000-0300-0000E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2" authorId="0" shapeId="0" xr:uid="{00000000-0006-0000-0300-0000E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2" authorId="0" shapeId="0" xr:uid="{00000000-0006-0000-0300-0000E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3" authorId="0" shapeId="0" xr:uid="{00000000-0006-0000-0300-0000E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3" authorId="0" shapeId="0" xr:uid="{00000000-0006-0000-0300-0000E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3" authorId="0" shapeId="0" xr:uid="{00000000-0006-0000-0300-0000E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3" authorId="0" shapeId="0" xr:uid="{00000000-0006-0000-0300-0000F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3" authorId="0" shapeId="0" xr:uid="{00000000-0006-0000-0300-0000F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3" authorId="0" shapeId="0" xr:uid="{00000000-0006-0000-0300-0000F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3" authorId="0" shapeId="0" xr:uid="{00000000-0006-0000-0300-0000F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3" authorId="0" shapeId="0" xr:uid="{00000000-0006-0000-0300-0000F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3" authorId="0" shapeId="0" xr:uid="{00000000-0006-0000-0300-0000F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3" authorId="0" shapeId="0" xr:uid="{00000000-0006-0000-0300-0000F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3" authorId="0" shapeId="0" xr:uid="{00000000-0006-0000-0300-0000F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3" authorId="0" shapeId="0" xr:uid="{00000000-0006-0000-0300-0000F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3" authorId="0" shapeId="0" xr:uid="{00000000-0006-0000-0300-0000F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3" authorId="0" shapeId="0" xr:uid="{00000000-0006-0000-0300-0000F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3" authorId="0" shapeId="0" xr:uid="{00000000-0006-0000-0300-0000F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3" authorId="0" shapeId="0" xr:uid="{00000000-0006-0000-0300-0000F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3" authorId="0" shapeId="0" xr:uid="{00000000-0006-0000-0300-0000F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3" authorId="0" shapeId="0" xr:uid="{00000000-0006-0000-0300-0000F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24" authorId="0" shapeId="0" xr:uid="{00000000-0006-0000-0300-0000F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4" authorId="0" shapeId="0" xr:uid="{00000000-0006-0000-0300-00000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4" authorId="0" shapeId="0" xr:uid="{00000000-0006-0000-0300-00000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G24" authorId="0" shapeId="0" xr:uid="{00000000-0006-0000-0300-00000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24" authorId="0" shapeId="0" xr:uid="{00000000-0006-0000-0300-00000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4" authorId="0" shapeId="0" xr:uid="{00000000-0006-0000-0300-00000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4" authorId="0" shapeId="0" xr:uid="{00000000-0006-0000-0300-00000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4" authorId="0" shapeId="0" xr:uid="{00000000-0006-0000-0300-00000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4" authorId="0" shapeId="0" xr:uid="{00000000-0006-0000-0300-00000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4" authorId="0" shapeId="0" xr:uid="{00000000-0006-0000-0300-00000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24" authorId="0" shapeId="0" xr:uid="{00000000-0006-0000-0300-00000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4" authorId="0" shapeId="0" xr:uid="{00000000-0006-0000-0300-00000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4" authorId="0" shapeId="0" xr:uid="{00000000-0006-0000-0300-00000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4" authorId="0" shapeId="0" xr:uid="{00000000-0006-0000-0300-00000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4" authorId="0" shapeId="0" xr:uid="{00000000-0006-0000-0300-00000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4" authorId="0" shapeId="0" xr:uid="{00000000-0006-0000-0300-00000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4" authorId="0" shapeId="0" xr:uid="{00000000-0006-0000-0300-00000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4" authorId="0" shapeId="0" xr:uid="{00000000-0006-0000-0300-00001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4" authorId="0" shapeId="0" xr:uid="{00000000-0006-0000-0300-00001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4" authorId="0" shapeId="0" xr:uid="{00000000-0006-0000-0300-00001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4" authorId="0" shapeId="0" xr:uid="{00000000-0006-0000-0300-00001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4" authorId="0" shapeId="0" xr:uid="{00000000-0006-0000-0300-00001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4" authorId="0" shapeId="0" xr:uid="{00000000-0006-0000-0300-00001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4" authorId="0" shapeId="0" xr:uid="{00000000-0006-0000-0300-00001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4" authorId="0" shapeId="0" xr:uid="{00000000-0006-0000-0300-00001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P25" authorId="0" shapeId="0" xr:uid="{00000000-0006-0000-0300-00001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5" authorId="0" shapeId="0" xr:uid="{00000000-0006-0000-0300-00001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5" authorId="0" shapeId="0" xr:uid="{00000000-0006-0000-0300-00001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5" authorId="0" shapeId="0" xr:uid="{00000000-0006-0000-0300-00001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5" authorId="0" shapeId="0" xr:uid="{00000000-0006-0000-0300-00001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5" authorId="0" shapeId="0" xr:uid="{00000000-0006-0000-0300-00001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5" authorId="0" shapeId="0" xr:uid="{00000000-0006-0000-0300-00001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5" authorId="0" shapeId="0" xr:uid="{00000000-0006-0000-0300-00001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5" authorId="0" shapeId="0" xr:uid="{00000000-0006-0000-0300-00002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5" authorId="0" shapeId="0" xr:uid="{00000000-0006-0000-0300-00002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5" authorId="0" shapeId="0" xr:uid="{00000000-0006-0000-0300-00002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5" authorId="0" shapeId="0" xr:uid="{00000000-0006-0000-0300-00002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5" authorId="0" shapeId="0" xr:uid="{00000000-0006-0000-0300-00002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5" authorId="0" shapeId="0" xr:uid="{00000000-0006-0000-0300-00002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5" authorId="0" shapeId="0" xr:uid="{00000000-0006-0000-0300-00002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5" authorId="0" shapeId="0" xr:uid="{00000000-0006-0000-0300-00002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5" authorId="0" shapeId="0" xr:uid="{00000000-0006-0000-0300-00002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5" authorId="0" shapeId="0" xr:uid="{00000000-0006-0000-0300-00002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5" authorId="0" shapeId="0" xr:uid="{00000000-0006-0000-0300-00002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6" authorId="0" shapeId="0" xr:uid="{00000000-0006-0000-0300-00002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S26" authorId="0" shapeId="0" xr:uid="{00000000-0006-0000-0300-00002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6" authorId="0" shapeId="0" xr:uid="{00000000-0006-0000-0300-00002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6" authorId="0" shapeId="0" xr:uid="{00000000-0006-0000-0300-00002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6" authorId="0" shapeId="0" xr:uid="{00000000-0006-0000-0300-00002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6" authorId="0" shapeId="0" xr:uid="{00000000-0006-0000-0300-00003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6" authorId="0" shapeId="0" xr:uid="{00000000-0006-0000-0300-00003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6" authorId="0" shapeId="0" xr:uid="{00000000-0006-0000-0300-00003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26" authorId="0" shapeId="0" xr:uid="{00000000-0006-0000-0300-00003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6" authorId="0" shapeId="0" xr:uid="{00000000-0006-0000-0300-00003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6" authorId="0" shapeId="0" xr:uid="{00000000-0006-0000-0300-00003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6" authorId="0" shapeId="0" xr:uid="{00000000-0006-0000-0300-00003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6" authorId="0" shapeId="0" xr:uid="{00000000-0006-0000-0300-00003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6" authorId="0" shapeId="0" xr:uid="{00000000-0006-0000-0300-00003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6" authorId="0" shapeId="0" xr:uid="{00000000-0006-0000-0300-00003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6" authorId="0" shapeId="0" xr:uid="{00000000-0006-0000-0300-00003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6" authorId="0" shapeId="0" xr:uid="{00000000-0006-0000-0300-00003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6" authorId="0" shapeId="0" xr:uid="{00000000-0006-0000-0300-00003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6" authorId="0" shapeId="0" xr:uid="{00000000-0006-0000-0300-00003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6" authorId="0" shapeId="0" xr:uid="{00000000-0006-0000-0300-00003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6" authorId="0" shapeId="0" xr:uid="{00000000-0006-0000-0300-00003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7" authorId="0" shapeId="0" xr:uid="{00000000-0006-0000-0300-00004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7" authorId="0" shapeId="0" xr:uid="{00000000-0006-0000-0300-00004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7" authorId="0" shapeId="0" xr:uid="{00000000-0006-0000-0300-00004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7" authorId="0" shapeId="0" xr:uid="{00000000-0006-0000-0300-00004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7" authorId="0" shapeId="0" xr:uid="{00000000-0006-0000-0300-00004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7" authorId="0" shapeId="0" xr:uid="{00000000-0006-0000-0300-00004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7" authorId="0" shapeId="0" xr:uid="{00000000-0006-0000-0300-00004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7" authorId="0" shapeId="0" xr:uid="{00000000-0006-0000-0300-00004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7" authorId="0" shapeId="0" xr:uid="{00000000-0006-0000-0300-00004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7" authorId="0" shapeId="0" xr:uid="{00000000-0006-0000-0300-00004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7" authorId="0" shapeId="0" xr:uid="{00000000-0006-0000-0300-00004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7" authorId="0" shapeId="0" xr:uid="{00000000-0006-0000-0300-00004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7" authorId="0" shapeId="0" xr:uid="{00000000-0006-0000-0300-00004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7" authorId="0" shapeId="0" xr:uid="{00000000-0006-0000-0300-00004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7" authorId="0" shapeId="0" xr:uid="{00000000-0006-0000-0300-00004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7" authorId="0" shapeId="0" xr:uid="{00000000-0006-0000-0300-00004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7" authorId="0" shapeId="0" xr:uid="{00000000-0006-0000-0300-00005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7" authorId="0" shapeId="0" xr:uid="{00000000-0006-0000-0300-00005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7" authorId="0" shapeId="0" xr:uid="{00000000-0006-0000-0300-00005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28" authorId="0" shapeId="0" xr:uid="{00000000-0006-0000-0300-00005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8" authorId="0" shapeId="0" xr:uid="{00000000-0006-0000-0300-00005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8" authorId="0" shapeId="0" xr:uid="{00000000-0006-0000-0300-00005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8" authorId="0" shapeId="0" xr:uid="{00000000-0006-0000-0300-00005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8" authorId="0" shapeId="0" xr:uid="{00000000-0006-0000-0300-00005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8" authorId="0" shapeId="0" xr:uid="{00000000-0006-0000-0300-00005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8" authorId="0" shapeId="0" xr:uid="{00000000-0006-0000-0300-00005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8" authorId="0" shapeId="0" xr:uid="{00000000-0006-0000-0300-00005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8" authorId="0" shapeId="0" xr:uid="{00000000-0006-0000-0300-00005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8" authorId="0" shapeId="0" xr:uid="{00000000-0006-0000-0300-00005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8" authorId="0" shapeId="0" xr:uid="{00000000-0006-0000-0300-00005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8" authorId="0" shapeId="0" xr:uid="{00000000-0006-0000-0300-00005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8" authorId="0" shapeId="0" xr:uid="{00000000-0006-0000-0300-00005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8" authorId="0" shapeId="0" xr:uid="{00000000-0006-0000-0300-00006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8" authorId="0" shapeId="0" xr:uid="{00000000-0006-0000-0300-00006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8" authorId="0" shapeId="0" xr:uid="{00000000-0006-0000-0300-00006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8" authorId="0" shapeId="0" xr:uid="{00000000-0006-0000-0300-00006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8" authorId="0" shapeId="0" xr:uid="{00000000-0006-0000-0300-00006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8" authorId="0" shapeId="0" xr:uid="{00000000-0006-0000-0300-00006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9" authorId="0" shapeId="0" xr:uid="{00000000-0006-0000-0300-00006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9" authorId="0" shapeId="0" xr:uid="{00000000-0006-0000-0300-00006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9" authorId="0" shapeId="0" xr:uid="{00000000-0006-0000-0300-00006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9" authorId="0" shapeId="0" xr:uid="{00000000-0006-0000-0300-00006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9" authorId="0" shapeId="0" xr:uid="{00000000-0006-0000-0300-00006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9" authorId="0" shapeId="0" xr:uid="{00000000-0006-0000-0300-00006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9" authorId="0" shapeId="0" xr:uid="{00000000-0006-0000-0300-00006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9" authorId="0" shapeId="0" xr:uid="{00000000-0006-0000-0300-00006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9" authorId="0" shapeId="0" xr:uid="{00000000-0006-0000-0300-00006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9" authorId="0" shapeId="0" xr:uid="{00000000-0006-0000-0300-00006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9" authorId="0" shapeId="0" xr:uid="{00000000-0006-0000-0300-00007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9" authorId="0" shapeId="0" xr:uid="{00000000-0006-0000-0300-00007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30" authorId="0" shapeId="0" xr:uid="{00000000-0006-0000-0300-00007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0" authorId="0" shapeId="0" xr:uid="{00000000-0006-0000-0300-00007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0" authorId="0" shapeId="0" xr:uid="{00000000-0006-0000-0300-00007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0" authorId="0" shapeId="0" xr:uid="{00000000-0006-0000-0300-00007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0" authorId="0" shapeId="0" xr:uid="{00000000-0006-0000-0300-00007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0" authorId="0" shapeId="0" xr:uid="{00000000-0006-0000-0300-00007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0" authorId="0" shapeId="0" xr:uid="{00000000-0006-0000-0300-00007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0" authorId="0" shapeId="0" xr:uid="{00000000-0006-0000-0300-00007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0" authorId="0" shapeId="0" xr:uid="{00000000-0006-0000-0300-00007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0" authorId="0" shapeId="0" xr:uid="{00000000-0006-0000-0300-00007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0" authorId="0" shapeId="0" xr:uid="{00000000-0006-0000-0300-00007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30" authorId="0" shapeId="0" xr:uid="{00000000-0006-0000-0300-00007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0" authorId="0" shapeId="0" xr:uid="{00000000-0006-0000-0300-00007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0" authorId="0" shapeId="0" xr:uid="{00000000-0006-0000-0300-00007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0" authorId="0" shapeId="0" xr:uid="{00000000-0006-0000-0300-00008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0" authorId="0" shapeId="0" xr:uid="{00000000-0006-0000-0300-00008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0" authorId="0" shapeId="0" xr:uid="{00000000-0006-0000-0300-00008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0" authorId="0" shapeId="0" xr:uid="{00000000-0006-0000-0300-00008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1" authorId="0" shapeId="0" xr:uid="{00000000-0006-0000-0300-00008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1" authorId="0" shapeId="0" xr:uid="{00000000-0006-0000-0300-00008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1" authorId="0" shapeId="0" xr:uid="{00000000-0006-0000-0300-00008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1" authorId="0" shapeId="0" xr:uid="{00000000-0006-0000-0300-00008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1" authorId="0" shapeId="0" xr:uid="{00000000-0006-0000-0300-00008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1" authorId="0" shapeId="0" xr:uid="{00000000-0006-0000-0300-00008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1" authorId="0" shapeId="0" xr:uid="{00000000-0006-0000-0300-00008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1" authorId="0" shapeId="0" xr:uid="{00000000-0006-0000-0300-00008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1" authorId="0" shapeId="0" xr:uid="{00000000-0006-0000-0300-00008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1" authorId="0" shapeId="0" xr:uid="{00000000-0006-0000-0300-00008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1" authorId="0" shapeId="0" xr:uid="{00000000-0006-0000-0300-00008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1" authorId="0" shapeId="0" xr:uid="{00000000-0006-0000-0300-00008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1" authorId="0" shapeId="0" xr:uid="{00000000-0006-0000-0300-00009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1" authorId="0" shapeId="0" xr:uid="{00000000-0006-0000-0300-00009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1" authorId="0" shapeId="0" xr:uid="{00000000-0006-0000-0300-00009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1" authorId="0" shapeId="0" xr:uid="{00000000-0006-0000-0300-00009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1" authorId="0" shapeId="0" xr:uid="{00000000-0006-0000-0300-00009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2" authorId="0" shapeId="0" xr:uid="{00000000-0006-0000-0300-00009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2" authorId="0" shapeId="0" xr:uid="{00000000-0006-0000-0300-00009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2" authorId="0" shapeId="0" xr:uid="{00000000-0006-0000-0300-00009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2" authorId="0" shapeId="0" xr:uid="{00000000-0006-0000-0300-00009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2" authorId="0" shapeId="0" xr:uid="{00000000-0006-0000-0300-00009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2" authorId="0" shapeId="0" xr:uid="{00000000-0006-0000-0300-00009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2" authorId="0" shapeId="0" xr:uid="{00000000-0006-0000-0300-00009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2" authorId="0" shapeId="0" xr:uid="{00000000-0006-0000-0300-00009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2" authorId="0" shapeId="0" xr:uid="{00000000-0006-0000-0300-00009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2" authorId="0" shapeId="0" xr:uid="{00000000-0006-0000-0300-00009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2" authorId="0" shapeId="0" xr:uid="{00000000-0006-0000-0300-00009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2" authorId="0" shapeId="0" xr:uid="{00000000-0006-0000-0300-0000A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2" authorId="0" shapeId="0" xr:uid="{00000000-0006-0000-0300-0000A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2" authorId="0" shapeId="0" xr:uid="{00000000-0006-0000-0300-0000A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2" authorId="0" shapeId="0" xr:uid="{00000000-0006-0000-0300-0000A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2" authorId="0" shapeId="0" xr:uid="{00000000-0006-0000-0300-0000A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2" authorId="0" shapeId="0" xr:uid="{00000000-0006-0000-0300-0000A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2" authorId="0" shapeId="0" xr:uid="{00000000-0006-0000-0300-0000A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2" authorId="0" shapeId="0" xr:uid="{00000000-0006-0000-0300-0000A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3" authorId="0" shapeId="0" xr:uid="{00000000-0006-0000-0300-0000A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3" authorId="0" shapeId="0" xr:uid="{00000000-0006-0000-0300-0000A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3" authorId="0" shapeId="0" xr:uid="{00000000-0006-0000-0300-0000A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3" authorId="0" shapeId="0" xr:uid="{00000000-0006-0000-0300-0000A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3" authorId="0" shapeId="0" xr:uid="{00000000-0006-0000-0300-0000A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3" authorId="0" shapeId="0" xr:uid="{00000000-0006-0000-0300-0000A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3" authorId="0" shapeId="0" xr:uid="{00000000-0006-0000-0300-0000A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3" authorId="0" shapeId="0" xr:uid="{00000000-0006-0000-0300-0000A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3" authorId="0" shapeId="0" xr:uid="{00000000-0006-0000-0300-0000B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3" authorId="0" shapeId="0" xr:uid="{00000000-0006-0000-0300-0000B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3" authorId="0" shapeId="0" xr:uid="{00000000-0006-0000-0300-0000B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3" authorId="0" shapeId="0" xr:uid="{00000000-0006-0000-0300-0000B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3" authorId="0" shapeId="0" xr:uid="{00000000-0006-0000-0300-0000B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3" authorId="0" shapeId="0" xr:uid="{00000000-0006-0000-0300-0000B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3" authorId="0" shapeId="0" xr:uid="{00000000-0006-0000-0300-0000B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4" authorId="0" shapeId="0" xr:uid="{00000000-0006-0000-0300-0000B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4" authorId="0" shapeId="0" xr:uid="{00000000-0006-0000-0300-0000B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4" authorId="0" shapeId="0" xr:uid="{00000000-0006-0000-0300-0000B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4" authorId="0" shapeId="0" xr:uid="{00000000-0006-0000-0300-0000B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34" authorId="0" shapeId="0" xr:uid="{00000000-0006-0000-0300-0000B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4" authorId="0" shapeId="0" xr:uid="{00000000-0006-0000-0300-0000B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4" authorId="0" shapeId="0" xr:uid="{00000000-0006-0000-0300-0000B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4" authorId="0" shapeId="0" xr:uid="{00000000-0006-0000-0300-0000B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4" authorId="0" shapeId="0" xr:uid="{00000000-0006-0000-0300-0000B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4" authorId="0" shapeId="0" xr:uid="{00000000-0006-0000-0300-0000C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4" authorId="0" shapeId="0" xr:uid="{00000000-0006-0000-0300-0000C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4" authorId="0" shapeId="0" xr:uid="{00000000-0006-0000-0300-0000C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4" authorId="0" shapeId="0" xr:uid="{00000000-0006-0000-0300-0000C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4" authorId="0" shapeId="0" xr:uid="{00000000-0006-0000-0300-0000C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4" authorId="0" shapeId="0" xr:uid="{00000000-0006-0000-0300-0000C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4" authorId="0" shapeId="0" xr:uid="{00000000-0006-0000-0300-0000C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5" authorId="0" shapeId="0" xr:uid="{00000000-0006-0000-0300-0000C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5" authorId="0" shapeId="0" xr:uid="{00000000-0006-0000-0300-0000C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5" authorId="0" shapeId="0" xr:uid="{00000000-0006-0000-0300-0000C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5" authorId="0" shapeId="0" xr:uid="{00000000-0006-0000-0300-0000C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5" authorId="0" shapeId="0" xr:uid="{00000000-0006-0000-0300-0000C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5" authorId="0" shapeId="0" xr:uid="{00000000-0006-0000-0300-0000C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5" authorId="0" shapeId="0" xr:uid="{00000000-0006-0000-0300-0000C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5" authorId="0" shapeId="0" xr:uid="{00000000-0006-0000-0300-0000C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5" authorId="0" shapeId="0" xr:uid="{00000000-0006-0000-0300-0000C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5" authorId="0" shapeId="0" xr:uid="{00000000-0006-0000-0300-0000D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5" authorId="0" shapeId="0" xr:uid="{00000000-0006-0000-0300-0000D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5" authorId="0" shapeId="0" xr:uid="{00000000-0006-0000-0300-0000D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5" authorId="0" shapeId="0" xr:uid="{00000000-0006-0000-0300-0000D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36" authorId="0" shapeId="0" xr:uid="{00000000-0006-0000-0300-0000D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6" authorId="0" shapeId="0" xr:uid="{00000000-0006-0000-0300-0000D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6" authorId="0" shapeId="0" xr:uid="{00000000-0006-0000-0300-0000D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6" authorId="0" shapeId="0" xr:uid="{00000000-0006-0000-0300-0000D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6" authorId="0" shapeId="0" xr:uid="{00000000-0006-0000-0300-0000D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6" authorId="0" shapeId="0" xr:uid="{00000000-0006-0000-0300-0000D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6" authorId="0" shapeId="0" xr:uid="{00000000-0006-0000-0300-0000D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6" authorId="0" shapeId="0" xr:uid="{00000000-0006-0000-0300-0000D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6" authorId="0" shapeId="0" xr:uid="{00000000-0006-0000-0300-0000D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6" authorId="0" shapeId="0" xr:uid="{00000000-0006-0000-0300-0000D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6" authorId="0" shapeId="0" xr:uid="{00000000-0006-0000-0300-0000D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6" authorId="0" shapeId="0" xr:uid="{00000000-0006-0000-0300-0000D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6" authorId="0" shapeId="0" xr:uid="{00000000-0006-0000-0300-0000E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6" authorId="0" shapeId="0" xr:uid="{00000000-0006-0000-0300-0000E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6" authorId="0" shapeId="0" xr:uid="{00000000-0006-0000-0300-0000E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6" authorId="0" shapeId="0" xr:uid="{00000000-0006-0000-0300-0000E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6" authorId="0" shapeId="0" xr:uid="{00000000-0006-0000-0300-0000E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7" authorId="0" shapeId="0" xr:uid="{00000000-0006-0000-0300-0000E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7" authorId="0" shapeId="0" xr:uid="{00000000-0006-0000-0300-0000E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7" authorId="0" shapeId="0" xr:uid="{00000000-0006-0000-0300-0000E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7" authorId="0" shapeId="0" xr:uid="{00000000-0006-0000-0300-0000E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7" authorId="0" shapeId="0" xr:uid="{00000000-0006-0000-0300-0000E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7" authorId="0" shapeId="0" xr:uid="{00000000-0006-0000-0300-0000E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7" authorId="0" shapeId="0" xr:uid="{00000000-0006-0000-0300-0000E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7" authorId="0" shapeId="0" xr:uid="{00000000-0006-0000-0300-0000E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7" authorId="0" shapeId="0" xr:uid="{00000000-0006-0000-0300-0000E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7" authorId="0" shapeId="0" xr:uid="{00000000-0006-0000-0300-0000E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7" authorId="0" shapeId="0" xr:uid="{00000000-0006-0000-0300-0000E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7" authorId="0" shapeId="0" xr:uid="{00000000-0006-0000-0300-0000F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7" authorId="0" shapeId="0" xr:uid="{00000000-0006-0000-0300-0000F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7" authorId="0" shapeId="0" xr:uid="{00000000-0006-0000-0300-0000F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7" authorId="0" shapeId="0" xr:uid="{00000000-0006-0000-0300-0000F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7" authorId="0" shapeId="0" xr:uid="{00000000-0006-0000-0300-0000F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7" authorId="0" shapeId="0" xr:uid="{00000000-0006-0000-0300-0000F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38" authorId="0" shapeId="0" xr:uid="{00000000-0006-0000-0300-0000F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8" authorId="0" shapeId="0" xr:uid="{00000000-0006-0000-0300-0000F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8" authorId="0" shapeId="0" xr:uid="{00000000-0006-0000-0300-0000F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8" authorId="0" shapeId="0" xr:uid="{00000000-0006-0000-0300-0000F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38" authorId="0" shapeId="0" xr:uid="{00000000-0006-0000-0300-0000F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8" authorId="0" shapeId="0" xr:uid="{00000000-0006-0000-0300-0000F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8" authorId="0" shapeId="0" xr:uid="{00000000-0006-0000-0300-0000F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8" authorId="0" shapeId="0" xr:uid="{00000000-0006-0000-0300-0000F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8" authorId="0" shapeId="0" xr:uid="{00000000-0006-0000-0300-0000F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8" authorId="0" shapeId="0" xr:uid="{00000000-0006-0000-0300-0000F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8" authorId="0" shapeId="0" xr:uid="{00000000-0006-0000-0300-00000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8" authorId="0" shapeId="0" xr:uid="{00000000-0006-0000-0300-00000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8" authorId="0" shapeId="0" xr:uid="{00000000-0006-0000-0300-00000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8" authorId="0" shapeId="0" xr:uid="{00000000-0006-0000-0300-00000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8" authorId="0" shapeId="0" xr:uid="{00000000-0006-0000-0300-00000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8" authorId="0" shapeId="0" xr:uid="{00000000-0006-0000-0300-00000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8" authorId="0" shapeId="0" xr:uid="{00000000-0006-0000-0300-00000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8" authorId="0" shapeId="0" xr:uid="{00000000-0006-0000-0300-00000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8" authorId="0" shapeId="0" xr:uid="{00000000-0006-0000-0300-00000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8" authorId="0" shapeId="0" xr:uid="{00000000-0006-0000-0300-00000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39" authorId="0" shapeId="0" xr:uid="{00000000-0006-0000-0300-00000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9" authorId="0" shapeId="0" xr:uid="{00000000-0006-0000-0300-00000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9" authorId="0" shapeId="0" xr:uid="{00000000-0006-0000-0300-00000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9" authorId="0" shapeId="0" xr:uid="{00000000-0006-0000-0300-00000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39" authorId="0" shapeId="0" xr:uid="{00000000-0006-0000-0300-00000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9" authorId="0" shapeId="0" xr:uid="{00000000-0006-0000-0300-00000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9" authorId="0" shapeId="0" xr:uid="{00000000-0006-0000-0300-00001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9" authorId="0" shapeId="0" xr:uid="{00000000-0006-0000-0300-00001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9" authorId="0" shapeId="0" xr:uid="{00000000-0006-0000-0300-00001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9" authorId="0" shapeId="0" xr:uid="{00000000-0006-0000-0300-00001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9" authorId="0" shapeId="0" xr:uid="{00000000-0006-0000-0300-00001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9" authorId="0" shapeId="0" xr:uid="{00000000-0006-0000-0300-00001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9" authorId="0" shapeId="0" xr:uid="{00000000-0006-0000-0300-00001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9" authorId="0" shapeId="0" xr:uid="{00000000-0006-0000-0300-00001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9" authorId="0" shapeId="0" xr:uid="{00000000-0006-0000-0300-00001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9" authorId="0" shapeId="0" xr:uid="{00000000-0006-0000-0300-00001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9" authorId="0" shapeId="0" xr:uid="{00000000-0006-0000-0300-00001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9" authorId="0" shapeId="0" xr:uid="{00000000-0006-0000-0300-00001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0" authorId="0" shapeId="0" xr:uid="{00000000-0006-0000-0300-00001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0" authorId="0" shapeId="0" xr:uid="{00000000-0006-0000-0300-00001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0" authorId="0" shapeId="0" xr:uid="{00000000-0006-0000-0300-00001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40" authorId="0" shapeId="0" xr:uid="{00000000-0006-0000-0300-00001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0" authorId="0" shapeId="0" xr:uid="{00000000-0006-0000-0300-00002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0" authorId="0" shapeId="0" xr:uid="{00000000-0006-0000-0300-00002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40" authorId="0" shapeId="0" xr:uid="{00000000-0006-0000-0300-00002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0" authorId="0" shapeId="0" xr:uid="{00000000-0006-0000-0300-00002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0" authorId="0" shapeId="0" xr:uid="{00000000-0006-0000-0300-00002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0" authorId="0" shapeId="0" xr:uid="{00000000-0006-0000-0300-00002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0" authorId="0" shapeId="0" xr:uid="{00000000-0006-0000-0300-00002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0" authorId="0" shapeId="0" xr:uid="{00000000-0006-0000-0300-00002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0" authorId="0" shapeId="0" xr:uid="{00000000-0006-0000-0300-00002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0" authorId="0" shapeId="0" xr:uid="{00000000-0006-0000-0300-00002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0" authorId="0" shapeId="0" xr:uid="{00000000-0006-0000-0300-00002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0" authorId="0" shapeId="0" xr:uid="{00000000-0006-0000-0300-00002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0" authorId="0" shapeId="0" xr:uid="{00000000-0006-0000-0300-00002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0" authorId="0" shapeId="0" xr:uid="{00000000-0006-0000-0300-00002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0" authorId="0" shapeId="0" xr:uid="{00000000-0006-0000-0300-00002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0" authorId="0" shapeId="0" xr:uid="{00000000-0006-0000-0300-00002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0" authorId="0" shapeId="0" xr:uid="{00000000-0006-0000-0300-00003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1" authorId="0" shapeId="0" xr:uid="{00000000-0006-0000-0300-00003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1" authorId="0" shapeId="0" xr:uid="{00000000-0006-0000-0300-00003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1" authorId="0" shapeId="0" xr:uid="{00000000-0006-0000-0300-00003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1" authorId="0" shapeId="0" xr:uid="{00000000-0006-0000-0300-00003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1" authorId="0" shapeId="0" xr:uid="{00000000-0006-0000-0300-00003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1" authorId="0" shapeId="0" xr:uid="{00000000-0006-0000-0300-00003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1" authorId="0" shapeId="0" xr:uid="{00000000-0006-0000-0300-00003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1" authorId="0" shapeId="0" xr:uid="{00000000-0006-0000-0300-00003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1" authorId="0" shapeId="0" xr:uid="{00000000-0006-0000-0300-00003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1" authorId="0" shapeId="0" xr:uid="{00000000-0006-0000-0300-00003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1" authorId="0" shapeId="0" xr:uid="{00000000-0006-0000-0300-00003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1" authorId="0" shapeId="0" xr:uid="{00000000-0006-0000-0300-00003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1" authorId="0" shapeId="0" xr:uid="{00000000-0006-0000-0300-00003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1" authorId="0" shapeId="0" xr:uid="{00000000-0006-0000-0300-00003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1" authorId="0" shapeId="0" xr:uid="{00000000-0006-0000-0300-00003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1" authorId="0" shapeId="0" xr:uid="{00000000-0006-0000-0300-00004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1" authorId="0" shapeId="0" xr:uid="{00000000-0006-0000-0300-00004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1" authorId="0" shapeId="0" xr:uid="{00000000-0006-0000-0300-00004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2" authorId="0" shapeId="0" xr:uid="{00000000-0006-0000-0300-00004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2" authorId="0" shapeId="0" xr:uid="{00000000-0006-0000-0300-00004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2" authorId="0" shapeId="0" xr:uid="{00000000-0006-0000-0300-00004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2" authorId="0" shapeId="0" xr:uid="{00000000-0006-0000-0300-00004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2" authorId="0" shapeId="0" xr:uid="{00000000-0006-0000-0300-00004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2" authorId="0" shapeId="0" xr:uid="{00000000-0006-0000-0300-00004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2" authorId="0" shapeId="0" xr:uid="{00000000-0006-0000-0300-00004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2" authorId="0" shapeId="0" xr:uid="{00000000-0006-0000-0300-00004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2" authorId="0" shapeId="0" xr:uid="{00000000-0006-0000-0300-00004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2" authorId="0" shapeId="0" xr:uid="{00000000-0006-0000-0300-00004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2" authorId="0" shapeId="0" xr:uid="{00000000-0006-0000-0300-00004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2" authorId="0" shapeId="0" xr:uid="{00000000-0006-0000-0300-00004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2" authorId="0" shapeId="0" xr:uid="{00000000-0006-0000-0300-00004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2" authorId="0" shapeId="0" xr:uid="{00000000-0006-0000-0300-00005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43" authorId="0" shapeId="0" xr:uid="{00000000-0006-0000-0300-00005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3" authorId="0" shapeId="0" xr:uid="{00000000-0006-0000-0300-00005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3" authorId="0" shapeId="0" xr:uid="{00000000-0006-0000-0300-00005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3" authorId="0" shapeId="0" xr:uid="{00000000-0006-0000-0300-00005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3" authorId="0" shapeId="0" xr:uid="{00000000-0006-0000-0300-00005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3" authorId="0" shapeId="0" xr:uid="{00000000-0006-0000-0300-00005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3" authorId="0" shapeId="0" xr:uid="{00000000-0006-0000-0300-00005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3" authorId="0" shapeId="0" xr:uid="{00000000-0006-0000-0300-00005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3" authorId="0" shapeId="0" xr:uid="{00000000-0006-0000-0300-00005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3" authorId="0" shapeId="0" xr:uid="{00000000-0006-0000-0300-00005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3" authorId="0" shapeId="0" xr:uid="{00000000-0006-0000-0300-00005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3" authorId="0" shapeId="0" xr:uid="{00000000-0006-0000-0300-00005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3" authorId="0" shapeId="0" xr:uid="{00000000-0006-0000-0300-00005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3" authorId="0" shapeId="0" xr:uid="{00000000-0006-0000-0300-00005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3" authorId="0" shapeId="0" xr:uid="{00000000-0006-0000-0300-00005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3" authorId="0" shapeId="0" xr:uid="{00000000-0006-0000-0300-00006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3" authorId="0" shapeId="0" xr:uid="{00000000-0006-0000-0300-00006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3" authorId="0" shapeId="0" xr:uid="{00000000-0006-0000-0300-00006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3" authorId="0" shapeId="0" xr:uid="{00000000-0006-0000-0300-00006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3" authorId="0" shapeId="0" xr:uid="{00000000-0006-0000-0300-00006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44" authorId="0" shapeId="0" xr:uid="{00000000-0006-0000-0300-00006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4" authorId="0" shapeId="0" xr:uid="{00000000-0006-0000-0300-00006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S44" authorId="0" shapeId="0" xr:uid="{00000000-0006-0000-0300-00006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4" authorId="0" shapeId="0" xr:uid="{00000000-0006-0000-0300-00006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4" authorId="0" shapeId="0" xr:uid="{00000000-0006-0000-0300-00006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4" authorId="0" shapeId="0" xr:uid="{00000000-0006-0000-0300-00006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4" authorId="0" shapeId="0" xr:uid="{00000000-0006-0000-0300-00006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4" authorId="0" shapeId="0" xr:uid="{00000000-0006-0000-0300-00006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4" authorId="0" shapeId="0" xr:uid="{00000000-0006-0000-0300-00006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4" authorId="0" shapeId="0" xr:uid="{00000000-0006-0000-0300-00006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4" authorId="0" shapeId="0" xr:uid="{00000000-0006-0000-0300-00006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4" authorId="0" shapeId="0" xr:uid="{00000000-0006-0000-0300-00007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4" authorId="0" shapeId="0" xr:uid="{00000000-0006-0000-0300-00007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4" authorId="0" shapeId="0" xr:uid="{00000000-0006-0000-0300-00007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4" authorId="0" shapeId="0" xr:uid="{00000000-0006-0000-0300-00007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4" authorId="0" shapeId="0" xr:uid="{00000000-0006-0000-0300-00007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4" authorId="0" shapeId="0" xr:uid="{00000000-0006-0000-0300-00007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4" authorId="0" shapeId="0" xr:uid="{00000000-0006-0000-0300-00007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4" authorId="0" shapeId="0" xr:uid="{00000000-0006-0000-0300-00007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4" authorId="0" shapeId="0" xr:uid="{00000000-0006-0000-0300-00007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4" authorId="0" shapeId="0" xr:uid="{00000000-0006-0000-0300-00007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4" authorId="0" shapeId="0" xr:uid="{00000000-0006-0000-0300-00007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5" authorId="0" shapeId="0" xr:uid="{00000000-0006-0000-0300-00007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5" authorId="0" shapeId="0" xr:uid="{00000000-0006-0000-0300-00007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5" authorId="0" shapeId="0" xr:uid="{00000000-0006-0000-0300-00007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5" authorId="0" shapeId="0" xr:uid="{00000000-0006-0000-0300-00007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5" authorId="0" shapeId="0" xr:uid="{00000000-0006-0000-0300-00007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45" authorId="0" shapeId="0" xr:uid="{00000000-0006-0000-0300-00008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5" authorId="0" shapeId="0" xr:uid="{00000000-0006-0000-0300-00008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5" authorId="0" shapeId="0" xr:uid="{00000000-0006-0000-0300-00008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5" authorId="0" shapeId="0" xr:uid="{00000000-0006-0000-0300-00008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45" authorId="0" shapeId="0" xr:uid="{00000000-0006-0000-0300-00008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5" authorId="0" shapeId="0" xr:uid="{00000000-0006-0000-0300-00008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5" authorId="0" shapeId="0" xr:uid="{00000000-0006-0000-0300-00008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5" authorId="0" shapeId="0" xr:uid="{00000000-0006-0000-0300-00008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5" authorId="0" shapeId="0" xr:uid="{00000000-0006-0000-0300-00008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5" authorId="0" shapeId="0" xr:uid="{00000000-0006-0000-0300-00008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5" authorId="0" shapeId="0" xr:uid="{00000000-0006-0000-0300-00008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5" authorId="0" shapeId="0" xr:uid="{00000000-0006-0000-0300-00008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5" authorId="0" shapeId="0" xr:uid="{00000000-0006-0000-0300-00008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5" authorId="0" shapeId="0" xr:uid="{00000000-0006-0000-0300-00008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5" authorId="0" shapeId="0" xr:uid="{00000000-0006-0000-0300-00008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5" authorId="0" shapeId="0" xr:uid="{00000000-0006-0000-0300-00008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5" authorId="0" shapeId="0" xr:uid="{00000000-0006-0000-0300-00009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6" authorId="0" shapeId="0" xr:uid="{00000000-0006-0000-0300-00009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6" authorId="0" shapeId="0" xr:uid="{00000000-0006-0000-0300-00009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6" authorId="0" shapeId="0" xr:uid="{00000000-0006-0000-0300-00009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6" authorId="0" shapeId="0" xr:uid="{00000000-0006-0000-0300-00009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6" authorId="0" shapeId="0" xr:uid="{00000000-0006-0000-0300-00009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6" authorId="0" shapeId="0" xr:uid="{00000000-0006-0000-0300-00009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6" authorId="0" shapeId="0" xr:uid="{00000000-0006-0000-0300-00009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6" authorId="0" shapeId="0" xr:uid="{00000000-0006-0000-0300-00009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6" authorId="0" shapeId="0" xr:uid="{00000000-0006-0000-0300-00009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6" authorId="0" shapeId="0" xr:uid="{00000000-0006-0000-0300-00009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6" authorId="0" shapeId="0" xr:uid="{00000000-0006-0000-0300-00009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6" authorId="0" shapeId="0" xr:uid="{00000000-0006-0000-0300-00009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6" authorId="0" shapeId="0" xr:uid="{00000000-0006-0000-0300-00009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6" authorId="0" shapeId="0" xr:uid="{00000000-0006-0000-0300-00009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6" authorId="0" shapeId="0" xr:uid="{00000000-0006-0000-0300-00009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6" authorId="0" shapeId="0" xr:uid="{00000000-0006-0000-0300-0000A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6" authorId="0" shapeId="0" xr:uid="{00000000-0006-0000-0300-0000A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7" authorId="0" shapeId="0" xr:uid="{00000000-0006-0000-0300-0000A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7" authorId="0" shapeId="0" xr:uid="{00000000-0006-0000-0300-0000A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7" authorId="0" shapeId="0" xr:uid="{00000000-0006-0000-0300-0000A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7" authorId="0" shapeId="0" xr:uid="{00000000-0006-0000-0300-0000A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7" authorId="0" shapeId="0" xr:uid="{00000000-0006-0000-0300-0000A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7" authorId="0" shapeId="0" xr:uid="{00000000-0006-0000-0300-0000A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7" authorId="0" shapeId="0" xr:uid="{00000000-0006-0000-0300-0000A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7" authorId="0" shapeId="0" xr:uid="{00000000-0006-0000-0300-0000A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7" authorId="0" shapeId="0" xr:uid="{00000000-0006-0000-0300-0000A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7" authorId="0" shapeId="0" xr:uid="{00000000-0006-0000-0300-0000A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7" authorId="0" shapeId="0" xr:uid="{00000000-0006-0000-0300-0000A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7" authorId="0" shapeId="0" xr:uid="{00000000-0006-0000-0300-0000A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7" authorId="0" shapeId="0" xr:uid="{00000000-0006-0000-0300-0000A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7" authorId="0" shapeId="0" xr:uid="{00000000-0006-0000-0300-0000A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7" authorId="0" shapeId="0" xr:uid="{00000000-0006-0000-0300-0000B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7" authorId="0" shapeId="0" xr:uid="{00000000-0006-0000-0300-0000B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8" authorId="0" shapeId="0" xr:uid="{00000000-0006-0000-0300-0000B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S48" authorId="0" shapeId="0" xr:uid="{00000000-0006-0000-0300-0000B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8" authorId="0" shapeId="0" xr:uid="{00000000-0006-0000-0300-0000B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8" authorId="0" shapeId="0" xr:uid="{00000000-0006-0000-0300-0000B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8" authorId="0" shapeId="0" xr:uid="{00000000-0006-0000-0300-0000B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8" authorId="0" shapeId="0" xr:uid="{00000000-0006-0000-0300-0000B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T48" authorId="0" shapeId="0" xr:uid="{00000000-0006-0000-0300-0000B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48" authorId="0" shapeId="0" xr:uid="{00000000-0006-0000-0300-0000B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8" authorId="0" shapeId="0" xr:uid="{00000000-0006-0000-0300-0000B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8" authorId="0" shapeId="0" xr:uid="{00000000-0006-0000-0300-0000B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8" authorId="0" shapeId="0" xr:uid="{00000000-0006-0000-0300-0000B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8" authorId="0" shapeId="0" xr:uid="{00000000-0006-0000-0300-0000B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8" authorId="0" shapeId="0" xr:uid="{00000000-0006-0000-0300-0000B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8" authorId="0" shapeId="0" xr:uid="{00000000-0006-0000-0300-0000B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8" authorId="0" shapeId="0" xr:uid="{00000000-0006-0000-0300-0000C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8" authorId="0" shapeId="0" xr:uid="{00000000-0006-0000-0300-0000C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8" authorId="0" shapeId="0" xr:uid="{00000000-0006-0000-0300-0000C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9" authorId="0" shapeId="0" xr:uid="{00000000-0006-0000-0300-0000C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9" authorId="0" shapeId="0" xr:uid="{00000000-0006-0000-0300-0000C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9" authorId="0" shapeId="0" xr:uid="{00000000-0006-0000-0300-0000C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9" authorId="0" shapeId="0" xr:uid="{00000000-0006-0000-0300-0000C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9" authorId="0" shapeId="0" xr:uid="{00000000-0006-0000-0300-0000C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9" authorId="0" shapeId="0" xr:uid="{00000000-0006-0000-0300-0000C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9" authorId="0" shapeId="0" xr:uid="{00000000-0006-0000-0300-0000C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9" authorId="0" shapeId="0" xr:uid="{00000000-0006-0000-0300-0000C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9" authorId="0" shapeId="0" xr:uid="{00000000-0006-0000-0300-0000C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9" authorId="0" shapeId="0" xr:uid="{00000000-0006-0000-0300-0000C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9" authorId="0" shapeId="0" xr:uid="{00000000-0006-0000-0300-0000C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9" authorId="0" shapeId="0" xr:uid="{00000000-0006-0000-0300-0000C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9" authorId="0" shapeId="0" xr:uid="{00000000-0006-0000-0300-0000C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9" authorId="0" shapeId="0" xr:uid="{00000000-0006-0000-0300-0000D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9" authorId="0" shapeId="0" xr:uid="{00000000-0006-0000-0300-0000D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50" authorId="0" shapeId="0" xr:uid="{00000000-0006-0000-0300-0000D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0" authorId="0" shapeId="0" xr:uid="{00000000-0006-0000-0300-0000D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0" authorId="0" shapeId="0" xr:uid="{00000000-0006-0000-0300-0000D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0" authorId="0" shapeId="0" xr:uid="{00000000-0006-0000-0300-0000D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50" authorId="0" shapeId="0" xr:uid="{00000000-0006-0000-0300-0000D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0" authorId="0" shapeId="0" xr:uid="{00000000-0006-0000-0300-0000D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0" authorId="0" shapeId="0" xr:uid="{00000000-0006-0000-0300-0000D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0" authorId="0" shapeId="0" xr:uid="{00000000-0006-0000-0300-0000D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0" authorId="0" shapeId="0" xr:uid="{00000000-0006-0000-0300-0000D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0" authorId="0" shapeId="0" xr:uid="{00000000-0006-0000-0300-0000D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0" authorId="0" shapeId="0" xr:uid="{00000000-0006-0000-0300-0000D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0" authorId="0" shapeId="0" xr:uid="{00000000-0006-0000-0300-0000D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0" authorId="0" shapeId="0" xr:uid="{00000000-0006-0000-0300-0000D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0" authorId="0" shapeId="0" xr:uid="{00000000-0006-0000-0300-0000D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0" authorId="0" shapeId="0" xr:uid="{00000000-0006-0000-0300-0000E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0" authorId="0" shapeId="0" xr:uid="{00000000-0006-0000-0300-0000E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0" authorId="0" shapeId="0" xr:uid="{00000000-0006-0000-0300-0000E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0" authorId="0" shapeId="0" xr:uid="{00000000-0006-0000-0300-0000E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0" authorId="0" shapeId="0" xr:uid="{00000000-0006-0000-0300-0000E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0" authorId="0" shapeId="0" xr:uid="{00000000-0006-0000-0300-0000E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0" authorId="0" shapeId="0" xr:uid="{00000000-0006-0000-0300-0000E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0" authorId="0" shapeId="0" xr:uid="{00000000-0006-0000-0300-0000E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0" authorId="0" shapeId="0" xr:uid="{00000000-0006-0000-0300-0000E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0" authorId="0" shapeId="0" xr:uid="{00000000-0006-0000-0300-0000E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51" authorId="0" shapeId="0" xr:uid="{00000000-0006-0000-0300-0000E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1" authorId="0" shapeId="0" xr:uid="{00000000-0006-0000-0300-0000E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1" authorId="0" shapeId="0" xr:uid="{00000000-0006-0000-0300-0000E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1" authorId="0" shapeId="0" xr:uid="{00000000-0006-0000-0300-0000E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1" authorId="0" shapeId="0" xr:uid="{00000000-0006-0000-0300-0000E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1" authorId="0" shapeId="0" xr:uid="{00000000-0006-0000-0300-0000E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1" authorId="0" shapeId="0" xr:uid="{00000000-0006-0000-0300-0000F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T51" authorId="0" shapeId="0" xr:uid="{00000000-0006-0000-0300-0000F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1" authorId="0" shapeId="0" xr:uid="{00000000-0006-0000-0300-0000F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1" authorId="0" shapeId="0" xr:uid="{00000000-0006-0000-0300-0000F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1" authorId="0" shapeId="0" xr:uid="{00000000-0006-0000-0300-0000F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1" authorId="0" shapeId="0" xr:uid="{00000000-0006-0000-0300-0000F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1" authorId="0" shapeId="0" xr:uid="{00000000-0006-0000-0300-0000F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1" authorId="0" shapeId="0" xr:uid="{00000000-0006-0000-0300-0000F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1" authorId="0" shapeId="0" xr:uid="{00000000-0006-0000-0300-0000F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1" authorId="0" shapeId="0" xr:uid="{00000000-0006-0000-0300-0000F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1" authorId="0" shapeId="0" xr:uid="{00000000-0006-0000-0300-0000F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1" authorId="0" shapeId="0" xr:uid="{00000000-0006-0000-0300-0000F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1" authorId="0" shapeId="0" xr:uid="{00000000-0006-0000-0300-0000F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1" authorId="0" shapeId="0" xr:uid="{00000000-0006-0000-0300-0000F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1" authorId="0" shapeId="0" xr:uid="{00000000-0006-0000-0300-0000F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2" authorId="0" shapeId="0" xr:uid="{00000000-0006-0000-0300-0000F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2" authorId="0" shapeId="0" xr:uid="{00000000-0006-0000-0300-00000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2" authorId="0" shapeId="0" xr:uid="{00000000-0006-0000-0300-00000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2" authorId="0" shapeId="0" xr:uid="{00000000-0006-0000-0300-00000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2" authorId="0" shapeId="0" xr:uid="{00000000-0006-0000-0300-00000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2" authorId="0" shapeId="0" xr:uid="{00000000-0006-0000-0300-00000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2" authorId="0" shapeId="0" xr:uid="{00000000-0006-0000-0300-00000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2" authorId="0" shapeId="0" xr:uid="{00000000-0006-0000-0300-00000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2" authorId="0" shapeId="0" xr:uid="{00000000-0006-0000-0300-00000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2" authorId="0" shapeId="0" xr:uid="{00000000-0006-0000-0300-00000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2" authorId="0" shapeId="0" xr:uid="{00000000-0006-0000-0300-00000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2" authorId="0" shapeId="0" xr:uid="{00000000-0006-0000-0300-00000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2" authorId="0" shapeId="0" xr:uid="{00000000-0006-0000-0300-00000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2" authorId="0" shapeId="0" xr:uid="{00000000-0006-0000-0300-00000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2" authorId="0" shapeId="0" xr:uid="{00000000-0006-0000-0300-00000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2" authorId="0" shapeId="0" xr:uid="{00000000-0006-0000-0300-00000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2" authorId="0" shapeId="0" xr:uid="{00000000-0006-0000-0300-00000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3" authorId="0" shapeId="0" xr:uid="{00000000-0006-0000-0300-00001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3" authorId="0" shapeId="0" xr:uid="{00000000-0006-0000-0300-00001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3" authorId="0" shapeId="0" xr:uid="{00000000-0006-0000-0300-00001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3" authorId="0" shapeId="0" xr:uid="{00000000-0006-0000-0300-00001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3" authorId="0" shapeId="0" xr:uid="{00000000-0006-0000-0300-00001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3" authorId="0" shapeId="0" xr:uid="{00000000-0006-0000-0300-00001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3" authorId="0" shapeId="0" xr:uid="{00000000-0006-0000-0300-00001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3" authorId="0" shapeId="0" xr:uid="{00000000-0006-0000-0300-00001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53" authorId="0" shapeId="0" xr:uid="{00000000-0006-0000-0300-00001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3" authorId="0" shapeId="0" xr:uid="{00000000-0006-0000-0300-00001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3" authorId="0" shapeId="0" xr:uid="{00000000-0006-0000-0300-00001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3" authorId="0" shapeId="0" xr:uid="{00000000-0006-0000-0300-00001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3" authorId="0" shapeId="0" xr:uid="{00000000-0006-0000-0300-00001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3" authorId="0" shapeId="0" xr:uid="{00000000-0006-0000-0300-00001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3" authorId="0" shapeId="0" xr:uid="{00000000-0006-0000-0300-00001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3" authorId="0" shapeId="0" xr:uid="{00000000-0006-0000-0300-00001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4" authorId="0" shapeId="0" xr:uid="{00000000-0006-0000-0300-00002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4" authorId="0" shapeId="0" xr:uid="{00000000-0006-0000-0300-00002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54" authorId="0" shapeId="0" xr:uid="{00000000-0006-0000-0300-00002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4" authorId="0" shapeId="0" xr:uid="{00000000-0006-0000-0300-00002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4" authorId="0" shapeId="0" xr:uid="{00000000-0006-0000-0300-00002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4" authorId="0" shapeId="0" xr:uid="{00000000-0006-0000-0300-00002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4" authorId="0" shapeId="0" xr:uid="{00000000-0006-0000-0300-00002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4" authorId="0" shapeId="0" xr:uid="{00000000-0006-0000-0300-00002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4" authorId="0" shapeId="0" xr:uid="{00000000-0006-0000-0300-00002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4" authorId="0" shapeId="0" xr:uid="{00000000-0006-0000-0300-00002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4" authorId="0" shapeId="0" xr:uid="{00000000-0006-0000-0300-00002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4" authorId="0" shapeId="0" xr:uid="{00000000-0006-0000-0300-00002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4" authorId="0" shapeId="0" xr:uid="{00000000-0006-0000-0300-00002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4" authorId="0" shapeId="0" xr:uid="{00000000-0006-0000-0300-00002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4" authorId="0" shapeId="0" xr:uid="{00000000-0006-0000-0300-00002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4" authorId="0" shapeId="0" xr:uid="{00000000-0006-0000-0300-00002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4" authorId="0" shapeId="0" xr:uid="{00000000-0006-0000-0300-00003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4" authorId="0" shapeId="0" xr:uid="{00000000-0006-0000-0300-00003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4" authorId="0" shapeId="0" xr:uid="{00000000-0006-0000-0300-00003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5" authorId="0" shapeId="0" xr:uid="{00000000-0006-0000-0300-00003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5" authorId="0" shapeId="0" xr:uid="{00000000-0006-0000-0300-00003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5" authorId="0" shapeId="0" xr:uid="{00000000-0006-0000-0300-00003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5" authorId="0" shapeId="0" xr:uid="{00000000-0006-0000-0300-00003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5" authorId="0" shapeId="0" xr:uid="{00000000-0006-0000-0300-00003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5" authorId="0" shapeId="0" xr:uid="{00000000-0006-0000-0300-00003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5" authorId="0" shapeId="0" xr:uid="{00000000-0006-0000-0300-00003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5" authorId="0" shapeId="0" xr:uid="{00000000-0006-0000-0300-00003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5" authorId="0" shapeId="0" xr:uid="{00000000-0006-0000-0300-00003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5" authorId="0" shapeId="0" xr:uid="{00000000-0006-0000-0300-00003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5" authorId="0" shapeId="0" xr:uid="{00000000-0006-0000-0300-00003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5" authorId="0" shapeId="0" xr:uid="{00000000-0006-0000-0300-00003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5" authorId="0" shapeId="0" xr:uid="{00000000-0006-0000-0300-00003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5" authorId="0" shapeId="0" xr:uid="{00000000-0006-0000-0300-00004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5" authorId="0" shapeId="0" xr:uid="{00000000-0006-0000-0300-00004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5" authorId="0" shapeId="0" xr:uid="{00000000-0006-0000-0300-00004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6" authorId="0" shapeId="0" xr:uid="{00000000-0006-0000-0300-00004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6" authorId="0" shapeId="0" xr:uid="{00000000-0006-0000-0300-00004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56" authorId="0" shapeId="0" xr:uid="{00000000-0006-0000-0300-00004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6" authorId="0" shapeId="0" xr:uid="{00000000-0006-0000-0300-00004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56" authorId="0" shapeId="0" xr:uid="{00000000-0006-0000-0300-00004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6" authorId="0" shapeId="0" xr:uid="{00000000-0006-0000-0300-00004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6" authorId="0" shapeId="0" xr:uid="{00000000-0006-0000-0300-00004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6" authorId="0" shapeId="0" xr:uid="{00000000-0006-0000-0300-00004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6" authorId="0" shapeId="0" xr:uid="{00000000-0006-0000-0300-00004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6" authorId="0" shapeId="0" xr:uid="{00000000-0006-0000-0300-00004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6" authorId="0" shapeId="0" xr:uid="{00000000-0006-0000-0300-00004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6" authorId="0" shapeId="0" xr:uid="{00000000-0006-0000-0300-00004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6" authorId="0" shapeId="0" xr:uid="{00000000-0006-0000-0300-00004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6" authorId="0" shapeId="0" xr:uid="{00000000-0006-0000-0300-00005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6" authorId="0" shapeId="0" xr:uid="{00000000-0006-0000-0300-00005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6" authorId="0" shapeId="0" xr:uid="{00000000-0006-0000-0300-00005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56" authorId="0" shapeId="0" xr:uid="{00000000-0006-0000-0300-00005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6" authorId="0" shapeId="0" xr:uid="{00000000-0006-0000-0300-00005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6" authorId="0" shapeId="0" xr:uid="{00000000-0006-0000-0300-00005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6" authorId="0" shapeId="0" xr:uid="{00000000-0006-0000-0300-00005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6" authorId="0" shapeId="0" xr:uid="{00000000-0006-0000-0300-00005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6" authorId="0" shapeId="0" xr:uid="{00000000-0006-0000-0300-00005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6" authorId="0" shapeId="0" xr:uid="{00000000-0006-0000-0300-00005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6" authorId="0" shapeId="0" xr:uid="{00000000-0006-0000-0300-00005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7" authorId="0" shapeId="0" xr:uid="{00000000-0006-0000-0300-00005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7" authorId="0" shapeId="0" xr:uid="{00000000-0006-0000-0300-00005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57" authorId="0" shapeId="0" xr:uid="{00000000-0006-0000-0300-00005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7" authorId="0" shapeId="0" xr:uid="{00000000-0006-0000-0300-00005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7" authorId="0" shapeId="0" xr:uid="{00000000-0006-0000-0300-00005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7" authorId="0" shapeId="0" xr:uid="{00000000-0006-0000-0300-00006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7" authorId="0" shapeId="0" xr:uid="{00000000-0006-0000-0300-00006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7" authorId="0" shapeId="0" xr:uid="{00000000-0006-0000-0300-00006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7" authorId="0" shapeId="0" xr:uid="{00000000-0006-0000-0300-00006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7" authorId="0" shapeId="0" xr:uid="{00000000-0006-0000-0300-00006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7" authorId="0" shapeId="0" xr:uid="{00000000-0006-0000-0300-00006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7" authorId="0" shapeId="0" xr:uid="{00000000-0006-0000-0300-00006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7" authorId="0" shapeId="0" xr:uid="{00000000-0006-0000-0300-00006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7" authorId="0" shapeId="0" xr:uid="{00000000-0006-0000-0300-00006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7" authorId="0" shapeId="0" xr:uid="{00000000-0006-0000-0300-00006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7" authorId="0" shapeId="0" xr:uid="{00000000-0006-0000-0300-00006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7" authorId="0" shapeId="0" xr:uid="{00000000-0006-0000-0300-00006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7" authorId="0" shapeId="0" xr:uid="{00000000-0006-0000-0300-00006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58" authorId="0" shapeId="0" xr:uid="{00000000-0006-0000-0300-00006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8" authorId="0" shapeId="0" xr:uid="{00000000-0006-0000-0300-00006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R58" authorId="0" shapeId="0" xr:uid="{00000000-0006-0000-0300-00006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S58" authorId="0" shapeId="0" xr:uid="{00000000-0006-0000-0300-00007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8" authorId="0" shapeId="0" xr:uid="{00000000-0006-0000-0300-00007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8" authorId="0" shapeId="0" xr:uid="{00000000-0006-0000-0300-00007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8" authorId="0" shapeId="0" xr:uid="{00000000-0006-0000-0300-00007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8" authorId="0" shapeId="0" xr:uid="{00000000-0006-0000-0300-00007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8" authorId="0" shapeId="0" xr:uid="{00000000-0006-0000-0300-00007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8" authorId="0" shapeId="0" xr:uid="{00000000-0006-0000-0300-00007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8" authorId="0" shapeId="0" xr:uid="{00000000-0006-0000-0300-00007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8" authorId="0" shapeId="0" xr:uid="{00000000-0006-0000-0300-00007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8" authorId="0" shapeId="0" xr:uid="{00000000-0006-0000-0300-00007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8" authorId="0" shapeId="0" xr:uid="{00000000-0006-0000-0300-00007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8" authorId="0" shapeId="0" xr:uid="{00000000-0006-0000-0300-00007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8" authorId="0" shapeId="0" xr:uid="{00000000-0006-0000-0300-00007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8" authorId="0" shapeId="0" xr:uid="{00000000-0006-0000-0300-00007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8" authorId="0" shapeId="0" xr:uid="{00000000-0006-0000-0300-00007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8" authorId="0" shapeId="0" xr:uid="{00000000-0006-0000-0300-00007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9" authorId="0" shapeId="0" xr:uid="{00000000-0006-0000-0300-00008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9" authorId="0" shapeId="0" xr:uid="{00000000-0006-0000-0300-00008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9" authorId="0" shapeId="0" xr:uid="{00000000-0006-0000-0300-00008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9" authorId="0" shapeId="0" xr:uid="{00000000-0006-0000-0300-00008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9" authorId="0" shapeId="0" xr:uid="{00000000-0006-0000-0300-00008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9" authorId="0" shapeId="0" xr:uid="{00000000-0006-0000-0300-00008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9" authorId="0" shapeId="0" xr:uid="{00000000-0006-0000-0300-00008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9" authorId="0" shapeId="0" xr:uid="{00000000-0006-0000-0300-00008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9" authorId="0" shapeId="0" xr:uid="{00000000-0006-0000-0300-00008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9" authorId="0" shapeId="0" xr:uid="{00000000-0006-0000-0300-00008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9" authorId="0" shapeId="0" xr:uid="{00000000-0006-0000-0300-00008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9" authorId="0" shapeId="0" xr:uid="{00000000-0006-0000-0300-00008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9" authorId="0" shapeId="0" xr:uid="{00000000-0006-0000-0300-00008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9" authorId="0" shapeId="0" xr:uid="{00000000-0006-0000-0300-00008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9" authorId="0" shapeId="0" xr:uid="{00000000-0006-0000-0300-00008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9" authorId="0" shapeId="0" xr:uid="{00000000-0006-0000-0300-00008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60" authorId="0" shapeId="0" xr:uid="{00000000-0006-0000-0300-00009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0" authorId="0" shapeId="0" xr:uid="{00000000-0006-0000-0300-00009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0" authorId="0" shapeId="0" xr:uid="{00000000-0006-0000-0300-00009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60" authorId="0" shapeId="0" xr:uid="{00000000-0006-0000-0300-00009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0" authorId="0" shapeId="0" xr:uid="{00000000-0006-0000-0300-00009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0" authorId="0" shapeId="0" xr:uid="{00000000-0006-0000-0300-00009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0" authorId="0" shapeId="0" xr:uid="{00000000-0006-0000-0300-00009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0" authorId="0" shapeId="0" xr:uid="{00000000-0006-0000-0300-00009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0" authorId="0" shapeId="0" xr:uid="{00000000-0006-0000-0300-00009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0" authorId="0" shapeId="0" xr:uid="{00000000-0006-0000-0300-00009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0" authorId="0" shapeId="0" xr:uid="{00000000-0006-0000-0300-00009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0" authorId="0" shapeId="0" xr:uid="{00000000-0006-0000-0300-00009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0" authorId="0" shapeId="0" xr:uid="{00000000-0006-0000-0300-00009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0" authorId="0" shapeId="0" xr:uid="{00000000-0006-0000-0300-00009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0" authorId="0" shapeId="0" xr:uid="{00000000-0006-0000-0300-00009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0" authorId="0" shapeId="0" xr:uid="{00000000-0006-0000-0300-00009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0" authorId="0" shapeId="0" xr:uid="{00000000-0006-0000-0300-0000A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1" authorId="0" shapeId="0" xr:uid="{00000000-0006-0000-0300-0000A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1" authorId="0" shapeId="0" xr:uid="{00000000-0006-0000-0300-0000A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1" authorId="0" shapeId="0" xr:uid="{00000000-0006-0000-0300-0000A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1" authorId="0" shapeId="0" xr:uid="{00000000-0006-0000-0300-0000A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1" authorId="0" shapeId="0" xr:uid="{00000000-0006-0000-0300-0000A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1" authorId="0" shapeId="0" xr:uid="{00000000-0006-0000-0300-0000A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T61" authorId="0" shapeId="0" xr:uid="{00000000-0006-0000-0300-0000A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61" authorId="0" shapeId="0" xr:uid="{00000000-0006-0000-0300-0000A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1" authorId="0" shapeId="0" xr:uid="{00000000-0006-0000-0300-0000A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1" authorId="0" shapeId="0" xr:uid="{00000000-0006-0000-0300-0000A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1" authorId="0" shapeId="0" xr:uid="{00000000-0006-0000-0300-0000A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1" authorId="0" shapeId="0" xr:uid="{00000000-0006-0000-0300-0000A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1" authorId="0" shapeId="0" xr:uid="{00000000-0006-0000-0300-0000A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1" authorId="0" shapeId="0" xr:uid="{00000000-0006-0000-0300-0000A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1" authorId="0" shapeId="0" xr:uid="{00000000-0006-0000-0300-0000A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1" authorId="0" shapeId="0" xr:uid="{00000000-0006-0000-0300-0000B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1" authorId="0" shapeId="0" xr:uid="{00000000-0006-0000-0300-0000B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1" authorId="0" shapeId="0" xr:uid="{00000000-0006-0000-0300-0000B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1" authorId="0" shapeId="0" xr:uid="{00000000-0006-0000-0300-0000B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1" authorId="0" shapeId="0" xr:uid="{00000000-0006-0000-0300-0000B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2" authorId="0" shapeId="0" xr:uid="{00000000-0006-0000-0300-0000B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S62" authorId="0" shapeId="0" xr:uid="{00000000-0006-0000-0300-0000B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2" authorId="0" shapeId="0" xr:uid="{00000000-0006-0000-0300-0000B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62" authorId="0" shapeId="0" xr:uid="{00000000-0006-0000-0300-0000B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2" authorId="0" shapeId="0" xr:uid="{00000000-0006-0000-0300-0000B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62" authorId="0" shapeId="0" xr:uid="{00000000-0006-0000-0300-0000B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2" authorId="0" shapeId="0" xr:uid="{00000000-0006-0000-0300-0000B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2" authorId="0" shapeId="0" xr:uid="{00000000-0006-0000-0300-0000B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2" authorId="0" shapeId="0" xr:uid="{00000000-0006-0000-0300-0000B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2" authorId="0" shapeId="0" xr:uid="{00000000-0006-0000-0300-0000B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2" authorId="0" shapeId="0" xr:uid="{00000000-0006-0000-0300-0000B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2" authorId="0" shapeId="0" xr:uid="{00000000-0006-0000-0300-0000C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2" authorId="0" shapeId="0" xr:uid="{00000000-0006-0000-0300-0000C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2" authorId="0" shapeId="0" xr:uid="{00000000-0006-0000-0300-0000C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2" authorId="0" shapeId="0" xr:uid="{00000000-0006-0000-0300-0000C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2" authorId="0" shapeId="0" xr:uid="{00000000-0006-0000-0300-0000C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2" authorId="0" shapeId="0" xr:uid="{00000000-0006-0000-0300-0000C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2" authorId="0" shapeId="0" xr:uid="{00000000-0006-0000-0300-0000C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2" authorId="0" shapeId="0" xr:uid="{00000000-0006-0000-0300-0000C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2" authorId="0" shapeId="0" xr:uid="{00000000-0006-0000-0300-0000C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2" authorId="0" shapeId="0" xr:uid="{00000000-0006-0000-0300-0000C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2" authorId="0" shapeId="0" xr:uid="{00000000-0006-0000-0300-0000C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3" authorId="0" shapeId="0" xr:uid="{00000000-0006-0000-0300-0000C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3" authorId="0" shapeId="0" xr:uid="{00000000-0006-0000-0300-0000C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3" authorId="0" shapeId="0" xr:uid="{00000000-0006-0000-0300-0000C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3" authorId="0" shapeId="0" xr:uid="{00000000-0006-0000-0300-0000C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3" authorId="0" shapeId="0" xr:uid="{00000000-0006-0000-0300-0000C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3" authorId="0" shapeId="0" xr:uid="{00000000-0006-0000-0300-0000D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3" authorId="0" shapeId="0" xr:uid="{00000000-0006-0000-0300-0000D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3" authorId="0" shapeId="0" xr:uid="{00000000-0006-0000-0300-0000D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3" authorId="0" shapeId="0" xr:uid="{00000000-0006-0000-0300-0000D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3" authorId="0" shapeId="0" xr:uid="{00000000-0006-0000-0300-0000D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63" authorId="0" shapeId="0" xr:uid="{00000000-0006-0000-0300-0000D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3" authorId="0" shapeId="0" xr:uid="{00000000-0006-0000-0300-0000D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3" authorId="0" shapeId="0" xr:uid="{00000000-0006-0000-0300-0000D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3" authorId="0" shapeId="0" xr:uid="{00000000-0006-0000-0300-0000D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3" authorId="0" shapeId="0" xr:uid="{00000000-0006-0000-0300-0000D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3" authorId="0" shapeId="0" xr:uid="{00000000-0006-0000-0300-0000D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3" authorId="0" shapeId="0" xr:uid="{00000000-0006-0000-0300-0000D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3" authorId="0" shapeId="0" xr:uid="{00000000-0006-0000-0300-0000D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4" authorId="0" shapeId="0" xr:uid="{00000000-0006-0000-0300-0000D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4" authorId="0" shapeId="0" xr:uid="{00000000-0006-0000-0300-0000D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4" authorId="0" shapeId="0" xr:uid="{00000000-0006-0000-0300-0000D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4" authorId="0" shapeId="0" xr:uid="{00000000-0006-0000-0300-0000E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64" authorId="0" shapeId="0" xr:uid="{00000000-0006-0000-0300-0000E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4" authorId="0" shapeId="0" xr:uid="{00000000-0006-0000-0300-0000E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4" authorId="0" shapeId="0" xr:uid="{00000000-0006-0000-0300-0000E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4" authorId="0" shapeId="0" xr:uid="{00000000-0006-0000-0300-0000E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4" authorId="0" shapeId="0" xr:uid="{00000000-0006-0000-0300-0000E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4" authorId="0" shapeId="0" xr:uid="{00000000-0006-0000-0300-0000E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4" authorId="0" shapeId="0" xr:uid="{00000000-0006-0000-0300-0000E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4" authorId="0" shapeId="0" xr:uid="{00000000-0006-0000-0300-0000E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4" authorId="0" shapeId="0" xr:uid="{00000000-0006-0000-0300-0000E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4" authorId="0" shapeId="0" xr:uid="{00000000-0006-0000-0300-0000E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4" authorId="0" shapeId="0" xr:uid="{00000000-0006-0000-0300-0000E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4" authorId="0" shapeId="0" xr:uid="{00000000-0006-0000-0300-0000E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4" authorId="0" shapeId="0" xr:uid="{00000000-0006-0000-0300-0000E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5" authorId="0" shapeId="0" xr:uid="{00000000-0006-0000-0300-0000E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5" authorId="0" shapeId="0" xr:uid="{00000000-0006-0000-0300-0000E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5" authorId="0" shapeId="0" xr:uid="{00000000-0006-0000-0300-0000F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5" authorId="0" shapeId="0" xr:uid="{00000000-0006-0000-0300-0000F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5" authorId="0" shapeId="0" xr:uid="{00000000-0006-0000-0300-0000F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5" authorId="0" shapeId="0" xr:uid="{00000000-0006-0000-0300-0000F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5" authorId="0" shapeId="0" xr:uid="{00000000-0006-0000-0300-0000F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5" authorId="0" shapeId="0" xr:uid="{00000000-0006-0000-0300-0000F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5" authorId="0" shapeId="0" xr:uid="{00000000-0006-0000-0300-0000F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5" authorId="0" shapeId="0" xr:uid="{00000000-0006-0000-0300-0000F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5" authorId="0" shapeId="0" xr:uid="{00000000-0006-0000-0300-0000F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5" authorId="0" shapeId="0" xr:uid="{00000000-0006-0000-0300-0000F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5" authorId="0" shapeId="0" xr:uid="{00000000-0006-0000-0300-0000F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5" authorId="0" shapeId="0" xr:uid="{00000000-0006-0000-0300-0000F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5" authorId="0" shapeId="0" xr:uid="{00000000-0006-0000-0300-0000F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5" authorId="0" shapeId="0" xr:uid="{00000000-0006-0000-0300-0000F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6" authorId="0" shapeId="0" xr:uid="{00000000-0006-0000-0300-0000F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6" authorId="0" shapeId="0" xr:uid="{00000000-0006-0000-0300-0000F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6" authorId="0" shapeId="0" xr:uid="{00000000-0006-0000-0300-00000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6" authorId="0" shapeId="0" xr:uid="{00000000-0006-0000-0300-00000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6" authorId="0" shapeId="0" xr:uid="{00000000-0006-0000-0300-00000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6" authorId="0" shapeId="0" xr:uid="{00000000-0006-0000-0300-00000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6" authorId="0" shapeId="0" xr:uid="{00000000-0006-0000-0300-00000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6" authorId="0" shapeId="0" xr:uid="{00000000-0006-0000-0300-00000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6" authorId="0" shapeId="0" xr:uid="{00000000-0006-0000-0300-00000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6" authorId="0" shapeId="0" xr:uid="{00000000-0006-0000-0300-00000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6" authorId="0" shapeId="0" xr:uid="{00000000-0006-0000-0300-00000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6" authorId="0" shapeId="0" xr:uid="{00000000-0006-0000-0300-00000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6" authorId="0" shapeId="0" xr:uid="{00000000-0006-0000-0300-00000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6" authorId="0" shapeId="0" xr:uid="{00000000-0006-0000-0300-00000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6" authorId="0" shapeId="0" xr:uid="{00000000-0006-0000-0300-00000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7" authorId="0" shapeId="0" xr:uid="{00000000-0006-0000-0300-00000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7" authorId="0" shapeId="0" xr:uid="{00000000-0006-0000-0300-00000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7" authorId="0" shapeId="0" xr:uid="{00000000-0006-0000-0300-00000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7" authorId="0" shapeId="0" xr:uid="{00000000-0006-0000-0300-00001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7" authorId="0" shapeId="0" xr:uid="{00000000-0006-0000-0300-00001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67" authorId="0" shapeId="0" xr:uid="{00000000-0006-0000-0300-00001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7" authorId="0" shapeId="0" xr:uid="{00000000-0006-0000-0300-00001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7" authorId="0" shapeId="0" xr:uid="{00000000-0006-0000-0300-00001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7" authorId="0" shapeId="0" xr:uid="{00000000-0006-0000-0300-00001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7" authorId="0" shapeId="0" xr:uid="{00000000-0006-0000-0300-00001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7" authorId="0" shapeId="0" xr:uid="{00000000-0006-0000-0300-00001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7" authorId="0" shapeId="0" xr:uid="{00000000-0006-0000-0300-00001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7" authorId="0" shapeId="0" xr:uid="{00000000-0006-0000-0300-00001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7" authorId="0" shapeId="0" xr:uid="{00000000-0006-0000-0300-00001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67" authorId="0" shapeId="0" xr:uid="{00000000-0006-0000-0300-00001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7" authorId="0" shapeId="0" xr:uid="{00000000-0006-0000-0300-00001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7" authorId="0" shapeId="0" xr:uid="{00000000-0006-0000-0300-00001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7" authorId="0" shapeId="0" xr:uid="{00000000-0006-0000-0300-00001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7" authorId="0" shapeId="0" xr:uid="{00000000-0006-0000-0300-00001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7" authorId="0" shapeId="0" xr:uid="{00000000-0006-0000-0300-00002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7" authorId="0" shapeId="0" xr:uid="{00000000-0006-0000-0300-00002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7" authorId="0" shapeId="0" xr:uid="{00000000-0006-0000-0300-00002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68" authorId="0" shapeId="0" xr:uid="{00000000-0006-0000-0300-00002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8" authorId="0" shapeId="0" xr:uid="{00000000-0006-0000-0300-00002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8" authorId="0" shapeId="0" xr:uid="{00000000-0006-0000-0300-00002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8" authorId="0" shapeId="0" xr:uid="{00000000-0006-0000-0300-00002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8" authorId="0" shapeId="0" xr:uid="{00000000-0006-0000-0300-00002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8" authorId="0" shapeId="0" xr:uid="{00000000-0006-0000-0300-00002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8" authorId="0" shapeId="0" xr:uid="{00000000-0006-0000-0300-00002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8" authorId="0" shapeId="0" xr:uid="{00000000-0006-0000-0300-00002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8" authorId="0" shapeId="0" xr:uid="{00000000-0006-0000-0300-00002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8" authorId="0" shapeId="0" xr:uid="{00000000-0006-0000-0300-00002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8" authorId="0" shapeId="0" xr:uid="{00000000-0006-0000-0300-00002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8" authorId="0" shapeId="0" xr:uid="{00000000-0006-0000-0300-00002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8" authorId="0" shapeId="0" xr:uid="{00000000-0006-0000-0300-00002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8" authorId="0" shapeId="0" xr:uid="{00000000-0006-0000-0300-00003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8" authorId="0" shapeId="0" xr:uid="{00000000-0006-0000-0300-00003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8" authorId="0" shapeId="0" xr:uid="{00000000-0006-0000-0300-00003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8" authorId="0" shapeId="0" xr:uid="{00000000-0006-0000-0300-00003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8" authorId="0" shapeId="0" xr:uid="{00000000-0006-0000-0300-00003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9" authorId="0" shapeId="0" xr:uid="{00000000-0006-0000-0300-00003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9" authorId="0" shapeId="0" xr:uid="{00000000-0006-0000-0300-00003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9" authorId="0" shapeId="0" xr:uid="{00000000-0006-0000-0300-00003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69" authorId="0" shapeId="0" xr:uid="{00000000-0006-0000-0300-00003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9" authorId="0" shapeId="0" xr:uid="{00000000-0006-0000-0300-00003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9" authorId="0" shapeId="0" xr:uid="{00000000-0006-0000-0300-00003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9" authorId="0" shapeId="0" xr:uid="{00000000-0006-0000-0300-00003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9" authorId="0" shapeId="0" xr:uid="{00000000-0006-0000-0300-00003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9" authorId="0" shapeId="0" xr:uid="{00000000-0006-0000-0300-00003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9" authorId="0" shapeId="0" xr:uid="{00000000-0006-0000-0300-00003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9" authorId="0" shapeId="0" xr:uid="{00000000-0006-0000-0300-00003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69" authorId="0" shapeId="0" xr:uid="{00000000-0006-0000-0300-00004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9" authorId="0" shapeId="0" xr:uid="{00000000-0006-0000-0300-00004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9" authorId="0" shapeId="0" xr:uid="{00000000-0006-0000-0300-00004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9" authorId="0" shapeId="0" xr:uid="{00000000-0006-0000-0300-00004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9" authorId="0" shapeId="0" xr:uid="{00000000-0006-0000-0300-00004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9" authorId="0" shapeId="0" xr:uid="{00000000-0006-0000-0300-00004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9" authorId="0" shapeId="0" xr:uid="{00000000-0006-0000-0300-00004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9" authorId="0" shapeId="0" xr:uid="{00000000-0006-0000-0300-00004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70" authorId="0" shapeId="0" xr:uid="{00000000-0006-0000-0300-00004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0" authorId="0" shapeId="0" xr:uid="{00000000-0006-0000-0300-00004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0" authorId="0" shapeId="0" xr:uid="{00000000-0006-0000-0300-00004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0" authorId="0" shapeId="0" xr:uid="{00000000-0006-0000-0300-00004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0" authorId="0" shapeId="0" xr:uid="{00000000-0006-0000-0300-00004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0" authorId="0" shapeId="0" xr:uid="{00000000-0006-0000-0300-00004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0" authorId="0" shapeId="0" xr:uid="{00000000-0006-0000-0300-00004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0" authorId="0" shapeId="0" xr:uid="{00000000-0006-0000-0300-00004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0" authorId="0" shapeId="0" xr:uid="{00000000-0006-0000-0300-00005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0" authorId="0" shapeId="0" xr:uid="{00000000-0006-0000-0300-00005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0" authorId="0" shapeId="0" xr:uid="{00000000-0006-0000-0300-00005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0" authorId="0" shapeId="0" xr:uid="{00000000-0006-0000-0300-00005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0" authorId="0" shapeId="0" xr:uid="{00000000-0006-0000-0300-00005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0" authorId="0" shapeId="0" xr:uid="{00000000-0006-0000-0300-00005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0" authorId="0" shapeId="0" xr:uid="{00000000-0006-0000-0300-00005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0" authorId="0" shapeId="0" xr:uid="{00000000-0006-0000-0300-00005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0" authorId="0" shapeId="0" xr:uid="{00000000-0006-0000-0300-00005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71" authorId="0" shapeId="0" xr:uid="{00000000-0006-0000-0300-00005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1" authorId="0" shapeId="0" xr:uid="{00000000-0006-0000-0300-00005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1" authorId="0" shapeId="0" xr:uid="{00000000-0006-0000-0300-00005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1" authorId="0" shapeId="0" xr:uid="{00000000-0006-0000-0300-00005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1" authorId="0" shapeId="0" xr:uid="{00000000-0006-0000-0300-00005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1" authorId="0" shapeId="0" xr:uid="{00000000-0006-0000-0300-00005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1" authorId="0" shapeId="0" xr:uid="{00000000-0006-0000-0300-00005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1" authorId="0" shapeId="0" xr:uid="{00000000-0006-0000-0300-00006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1" authorId="0" shapeId="0" xr:uid="{00000000-0006-0000-0300-00006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1" authorId="0" shapeId="0" xr:uid="{00000000-0006-0000-0300-00006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1" authorId="0" shapeId="0" xr:uid="{00000000-0006-0000-0300-00006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1" authorId="0" shapeId="0" xr:uid="{00000000-0006-0000-0300-00006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1" authorId="0" shapeId="0" xr:uid="{00000000-0006-0000-0300-00006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72" authorId="0" shapeId="0" xr:uid="{00000000-0006-0000-0300-00006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2" authorId="0" shapeId="0" xr:uid="{00000000-0006-0000-0300-00006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2" authorId="0" shapeId="0" xr:uid="{00000000-0006-0000-0300-00006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2" authorId="0" shapeId="0" xr:uid="{00000000-0006-0000-0300-00006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2" authorId="0" shapeId="0" xr:uid="{00000000-0006-0000-0300-00006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2" authorId="0" shapeId="0" xr:uid="{00000000-0006-0000-0300-00006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2" authorId="0" shapeId="0" xr:uid="{00000000-0006-0000-0300-00006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2" authorId="0" shapeId="0" xr:uid="{00000000-0006-0000-0300-00006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2" authorId="0" shapeId="0" xr:uid="{00000000-0006-0000-0300-00006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2" authorId="0" shapeId="0" xr:uid="{00000000-0006-0000-0300-00006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2" authorId="0" shapeId="0" xr:uid="{00000000-0006-0000-0300-00007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2" authorId="0" shapeId="0" xr:uid="{00000000-0006-0000-0300-00007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2" authorId="0" shapeId="0" xr:uid="{00000000-0006-0000-0300-00007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2" authorId="0" shapeId="0" xr:uid="{00000000-0006-0000-0300-00007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2" authorId="0" shapeId="0" xr:uid="{00000000-0006-0000-0300-00007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2" authorId="0" shapeId="0" xr:uid="{00000000-0006-0000-0300-00007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2" authorId="0" shapeId="0" xr:uid="{00000000-0006-0000-0300-00007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2" authorId="0" shapeId="0" xr:uid="{00000000-0006-0000-0300-00007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3" authorId="0" shapeId="0" xr:uid="{00000000-0006-0000-0300-00007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73" authorId="0" shapeId="0" xr:uid="{00000000-0006-0000-0300-00007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3" authorId="0" shapeId="0" xr:uid="{00000000-0006-0000-0300-00007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3" authorId="0" shapeId="0" xr:uid="{00000000-0006-0000-0300-00007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3" authorId="0" shapeId="0" xr:uid="{00000000-0006-0000-0300-00007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3" authorId="0" shapeId="0" xr:uid="{00000000-0006-0000-0300-00007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3" authorId="0" shapeId="0" xr:uid="{00000000-0006-0000-0300-00007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3" authorId="0" shapeId="0" xr:uid="{00000000-0006-0000-0300-00007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3" authorId="0" shapeId="0" xr:uid="{00000000-0006-0000-0300-00008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3" authorId="0" shapeId="0" xr:uid="{00000000-0006-0000-0300-00008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3" authorId="0" shapeId="0" xr:uid="{00000000-0006-0000-0300-00008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3" authorId="0" shapeId="0" xr:uid="{00000000-0006-0000-0300-00008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3" authorId="0" shapeId="0" xr:uid="{00000000-0006-0000-0300-00008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3" authorId="0" shapeId="0" xr:uid="{00000000-0006-0000-0300-00008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3" authorId="0" shapeId="0" xr:uid="{00000000-0006-0000-0300-00008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3" authorId="0" shapeId="0" xr:uid="{00000000-0006-0000-0300-00008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3" authorId="0" shapeId="0" xr:uid="{00000000-0006-0000-0300-00008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74" authorId="0" shapeId="0" xr:uid="{00000000-0006-0000-0300-00008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74" authorId="0" shapeId="0" xr:uid="{00000000-0006-0000-0300-00008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4" authorId="0" shapeId="0" xr:uid="{00000000-0006-0000-0300-00008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4" authorId="0" shapeId="0" xr:uid="{00000000-0006-0000-0300-00008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4" authorId="0" shapeId="0" xr:uid="{00000000-0006-0000-0300-00008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4" authorId="0" shapeId="0" xr:uid="{00000000-0006-0000-0300-00008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4" authorId="0" shapeId="0" xr:uid="{00000000-0006-0000-0300-00008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74" authorId="0" shapeId="0" xr:uid="{00000000-0006-0000-0300-00009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4" authorId="0" shapeId="0" xr:uid="{00000000-0006-0000-0300-00009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4" authorId="0" shapeId="0" xr:uid="{00000000-0006-0000-0300-00009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4" authorId="0" shapeId="0" xr:uid="{00000000-0006-0000-0300-00009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4" authorId="0" shapeId="0" xr:uid="{00000000-0006-0000-0300-00009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4" authorId="0" shapeId="0" xr:uid="{00000000-0006-0000-0300-00009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4" authorId="0" shapeId="0" xr:uid="{00000000-0006-0000-0300-00009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4" authorId="0" shapeId="0" xr:uid="{00000000-0006-0000-0300-00009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4" authorId="0" shapeId="0" xr:uid="{00000000-0006-0000-0300-00009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4" authorId="0" shapeId="0" xr:uid="{00000000-0006-0000-0300-00009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4" authorId="0" shapeId="0" xr:uid="{00000000-0006-0000-0300-00009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4" authorId="0" shapeId="0" xr:uid="{00000000-0006-0000-0300-00009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4" authorId="0" shapeId="0" xr:uid="{00000000-0006-0000-0300-00009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4" authorId="0" shapeId="0" xr:uid="{00000000-0006-0000-0300-00009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75" authorId="0" shapeId="0" xr:uid="{00000000-0006-0000-0300-00009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5" authorId="0" shapeId="0" xr:uid="{00000000-0006-0000-0300-00009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5" authorId="0" shapeId="0" xr:uid="{00000000-0006-0000-0300-0000A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5" authorId="0" shapeId="0" xr:uid="{00000000-0006-0000-0300-0000A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5" authorId="0" shapeId="0" xr:uid="{00000000-0006-0000-0300-0000A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5" authorId="0" shapeId="0" xr:uid="{00000000-0006-0000-0300-0000A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5" authorId="0" shapeId="0" xr:uid="{00000000-0006-0000-0300-0000A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75" authorId="0" shapeId="0" xr:uid="{00000000-0006-0000-0300-0000A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5" authorId="0" shapeId="0" xr:uid="{00000000-0006-0000-0300-0000A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5" authorId="0" shapeId="0" xr:uid="{00000000-0006-0000-0300-0000A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5" authorId="0" shapeId="0" xr:uid="{00000000-0006-0000-0300-0000A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5" authorId="0" shapeId="0" xr:uid="{00000000-0006-0000-0300-0000A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5" authorId="0" shapeId="0" xr:uid="{00000000-0006-0000-0300-0000A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5" authorId="0" shapeId="0" xr:uid="{00000000-0006-0000-0300-0000A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5" authorId="0" shapeId="0" xr:uid="{00000000-0006-0000-0300-0000A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5" authorId="0" shapeId="0" xr:uid="{00000000-0006-0000-0300-0000A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5" authorId="0" shapeId="0" xr:uid="{00000000-0006-0000-0300-0000A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5" authorId="0" shapeId="0" xr:uid="{00000000-0006-0000-0300-0000A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6" authorId="0" shapeId="0" xr:uid="{00000000-0006-0000-0300-0000B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6" authorId="0" shapeId="0" xr:uid="{00000000-0006-0000-0300-0000B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6" authorId="0" shapeId="0" xr:uid="{00000000-0006-0000-0300-0000B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6" authorId="0" shapeId="0" xr:uid="{00000000-0006-0000-0300-0000B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6" authorId="0" shapeId="0" xr:uid="{00000000-0006-0000-0300-0000B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6" authorId="0" shapeId="0" xr:uid="{00000000-0006-0000-0300-0000B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6" authorId="0" shapeId="0" xr:uid="{00000000-0006-0000-0300-0000B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6" authorId="0" shapeId="0" xr:uid="{00000000-0006-0000-0300-0000B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6" authorId="0" shapeId="0" xr:uid="{00000000-0006-0000-0300-0000B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6" authorId="0" shapeId="0" xr:uid="{00000000-0006-0000-0300-0000B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6" authorId="0" shapeId="0" xr:uid="{00000000-0006-0000-0300-0000B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6" authorId="0" shapeId="0" xr:uid="{00000000-0006-0000-0300-0000B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6" authorId="0" shapeId="0" xr:uid="{00000000-0006-0000-0300-0000B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6" authorId="0" shapeId="0" xr:uid="{00000000-0006-0000-0300-0000B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6" authorId="0" shapeId="0" xr:uid="{00000000-0006-0000-0300-0000B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6" authorId="0" shapeId="0" xr:uid="{00000000-0006-0000-0300-0000B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6" authorId="0" shapeId="0" xr:uid="{00000000-0006-0000-0300-0000C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6" authorId="0" shapeId="0" xr:uid="{00000000-0006-0000-0300-0000C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77" authorId="0" shapeId="0" xr:uid="{00000000-0006-0000-0300-0000C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7" authorId="0" shapeId="0" xr:uid="{00000000-0006-0000-0300-0000C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7" authorId="0" shapeId="0" xr:uid="{00000000-0006-0000-0300-0000C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7" authorId="0" shapeId="0" xr:uid="{00000000-0006-0000-0300-0000C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7" authorId="0" shapeId="0" xr:uid="{00000000-0006-0000-0300-0000C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7" authorId="0" shapeId="0" xr:uid="{00000000-0006-0000-0300-0000C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7" authorId="0" shapeId="0" xr:uid="{00000000-0006-0000-0300-0000C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7" authorId="0" shapeId="0" xr:uid="{00000000-0006-0000-0300-0000C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7" authorId="0" shapeId="0" xr:uid="{00000000-0006-0000-0300-0000C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7" authorId="0" shapeId="0" xr:uid="{00000000-0006-0000-0300-0000C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7" authorId="0" shapeId="0" xr:uid="{00000000-0006-0000-0300-0000C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7" authorId="0" shapeId="0" xr:uid="{00000000-0006-0000-0300-0000C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7" authorId="0" shapeId="0" xr:uid="{00000000-0006-0000-0300-0000C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7" authorId="0" shapeId="0" xr:uid="{00000000-0006-0000-0300-0000C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7" authorId="0" shapeId="0" xr:uid="{00000000-0006-0000-0300-0000D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7" authorId="0" shapeId="0" xr:uid="{00000000-0006-0000-0300-0000D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8" authorId="0" shapeId="0" xr:uid="{00000000-0006-0000-0300-0000D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8" authorId="0" shapeId="0" xr:uid="{00000000-0006-0000-0300-0000D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8" authorId="0" shapeId="0" xr:uid="{00000000-0006-0000-0300-0000D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8" authorId="0" shapeId="0" xr:uid="{00000000-0006-0000-0300-0000D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8" authorId="0" shapeId="0" xr:uid="{00000000-0006-0000-0300-0000D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8" authorId="0" shapeId="0" xr:uid="{00000000-0006-0000-0300-0000D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8" authorId="0" shapeId="0" xr:uid="{00000000-0006-0000-0300-0000D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8" authorId="0" shapeId="0" xr:uid="{00000000-0006-0000-0300-0000D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8" authorId="0" shapeId="0" xr:uid="{00000000-0006-0000-0300-0000D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8" authorId="0" shapeId="0" xr:uid="{00000000-0006-0000-0300-0000D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8" authorId="0" shapeId="0" xr:uid="{00000000-0006-0000-0300-0000D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8" authorId="0" shapeId="0" xr:uid="{00000000-0006-0000-0300-0000D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8" authorId="0" shapeId="0" xr:uid="{00000000-0006-0000-0300-0000D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9" authorId="0" shapeId="0" xr:uid="{00000000-0006-0000-0300-0000D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9" authorId="0" shapeId="0" xr:uid="{00000000-0006-0000-0300-0000E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9" authorId="0" shapeId="0" xr:uid="{00000000-0006-0000-0300-0000E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9" authorId="0" shapeId="0" xr:uid="{00000000-0006-0000-0300-0000E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9" authorId="0" shapeId="0" xr:uid="{00000000-0006-0000-0300-0000E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9" authorId="0" shapeId="0" xr:uid="{00000000-0006-0000-0300-0000E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9" authorId="0" shapeId="0" xr:uid="{00000000-0006-0000-0300-0000E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9" authorId="0" shapeId="0" xr:uid="{00000000-0006-0000-0300-0000E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9" authorId="0" shapeId="0" xr:uid="{00000000-0006-0000-0300-0000E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9" authorId="0" shapeId="0" xr:uid="{00000000-0006-0000-0300-0000E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9" authorId="0" shapeId="0" xr:uid="{00000000-0006-0000-0300-0000E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0" authorId="0" shapeId="0" xr:uid="{00000000-0006-0000-0300-0000E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0" authorId="0" shapeId="0" xr:uid="{00000000-0006-0000-0300-0000E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0" authorId="0" shapeId="0" xr:uid="{00000000-0006-0000-0300-0000E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1" authorId="0" shapeId="0" xr:uid="{00000000-0006-0000-0300-0000E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1" authorId="0" shapeId="0" xr:uid="{00000000-0006-0000-0300-0000E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2" authorId="0" shapeId="0" xr:uid="{00000000-0006-0000-0300-0000E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2" authorId="0" shapeId="0" xr:uid="{00000000-0006-0000-0300-0000F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2" authorId="0" shapeId="0" xr:uid="{00000000-0006-0000-0300-0000F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3" authorId="0" shapeId="0" xr:uid="{00000000-0006-0000-0300-0000F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3" authorId="0" shapeId="0" xr:uid="{00000000-0006-0000-0300-0000F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4" authorId="0" shapeId="0" xr:uid="{00000000-0006-0000-0300-0000F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4" authorId="0" shapeId="0" xr:uid="{00000000-0006-0000-0300-0000F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4" authorId="0" shapeId="0" xr:uid="{00000000-0006-0000-0300-0000F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5" authorId="0" shapeId="0" xr:uid="{00000000-0006-0000-0300-0000F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5" authorId="0" shapeId="0" xr:uid="{00000000-0006-0000-0300-0000F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5" authorId="0" shapeId="0" xr:uid="{00000000-0006-0000-0300-0000F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5" authorId="0" shapeId="0" xr:uid="{00000000-0006-0000-0300-0000F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5" authorId="0" shapeId="0" xr:uid="{00000000-0006-0000-0300-0000F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5" authorId="0" shapeId="0" xr:uid="{00000000-0006-0000-0300-0000F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5" authorId="0" shapeId="0" xr:uid="{00000000-0006-0000-0300-0000F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86" authorId="0" shapeId="0" xr:uid="{00000000-0006-0000-0300-0000F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6" authorId="0" shapeId="0" xr:uid="{00000000-0006-0000-0300-0000F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86" authorId="0" shapeId="0" xr:uid="{00000000-0006-0000-0300-00000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6" authorId="0" shapeId="0" xr:uid="{00000000-0006-0000-0300-00000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6" authorId="0" shapeId="0" xr:uid="{00000000-0006-0000-0300-00000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6" authorId="0" shapeId="0" xr:uid="{00000000-0006-0000-0300-00000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86" authorId="0" shapeId="0" xr:uid="{00000000-0006-0000-0300-00000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86" authorId="0" shapeId="0" xr:uid="{00000000-0006-0000-0300-00000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6" authorId="0" shapeId="0" xr:uid="{00000000-0006-0000-0300-00000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86" authorId="0" shapeId="0" xr:uid="{00000000-0006-0000-0300-00000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6" authorId="0" shapeId="0" xr:uid="{00000000-0006-0000-0300-00000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6" authorId="0" shapeId="0" xr:uid="{00000000-0006-0000-0300-00000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6" authorId="0" shapeId="0" xr:uid="{00000000-0006-0000-0300-00000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6" authorId="0" shapeId="0" xr:uid="{00000000-0006-0000-0300-00000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87" authorId="0" shapeId="0" xr:uid="{00000000-0006-0000-0300-00000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7" authorId="0" shapeId="0" xr:uid="{00000000-0006-0000-0300-00000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7" authorId="0" shapeId="0" xr:uid="{00000000-0006-0000-0300-00000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7" authorId="0" shapeId="0" xr:uid="{00000000-0006-0000-0300-00000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87" authorId="0" shapeId="0" xr:uid="{00000000-0006-0000-0300-00001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87" authorId="0" shapeId="0" xr:uid="{00000000-0006-0000-0300-00001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7" authorId="0" shapeId="0" xr:uid="{00000000-0006-0000-0300-00001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87" authorId="0" shapeId="0" xr:uid="{00000000-0006-0000-0300-00001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7" authorId="0" shapeId="0" xr:uid="{00000000-0006-0000-0300-00001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7" authorId="0" shapeId="0" xr:uid="{00000000-0006-0000-0300-00001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7" authorId="0" shapeId="0" xr:uid="{00000000-0006-0000-0300-00001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7" authorId="0" shapeId="0" xr:uid="{00000000-0006-0000-0300-00001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88" authorId="0" shapeId="0" xr:uid="{00000000-0006-0000-0300-00001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8" authorId="0" shapeId="0" xr:uid="{00000000-0006-0000-0300-00001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8" authorId="0" shapeId="0" xr:uid="{00000000-0006-0000-0300-00001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8" authorId="0" shapeId="0" xr:uid="{00000000-0006-0000-0300-00001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8" authorId="0" shapeId="0" xr:uid="{00000000-0006-0000-0300-00001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88" authorId="0" shapeId="0" xr:uid="{00000000-0006-0000-0300-00001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8" authorId="0" shapeId="0" xr:uid="{00000000-0006-0000-0300-00001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8" authorId="0" shapeId="0" xr:uid="{00000000-0006-0000-0300-00001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88" authorId="0" shapeId="0" xr:uid="{00000000-0006-0000-0300-00002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88" authorId="0" shapeId="0" xr:uid="{00000000-0006-0000-0300-00002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8" authorId="0" shapeId="0" xr:uid="{00000000-0006-0000-0300-00002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8" authorId="0" shapeId="0" xr:uid="{00000000-0006-0000-0300-00002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8" authorId="0" shapeId="0" xr:uid="{00000000-0006-0000-0300-00002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8" authorId="0" shapeId="0" xr:uid="{00000000-0006-0000-0300-00002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89" authorId="0" shapeId="0" xr:uid="{00000000-0006-0000-0300-00002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9" authorId="0" shapeId="0" xr:uid="{00000000-0006-0000-0300-00002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89" authorId="0" shapeId="0" xr:uid="{00000000-0006-0000-0300-00002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9" authorId="0" shapeId="0" xr:uid="{00000000-0006-0000-0300-00002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9" authorId="0" shapeId="0" xr:uid="{00000000-0006-0000-0300-00002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9" authorId="0" shapeId="0" xr:uid="{00000000-0006-0000-0300-00002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89" authorId="0" shapeId="0" xr:uid="{00000000-0006-0000-0300-00002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89" authorId="0" shapeId="0" xr:uid="{00000000-0006-0000-0300-00002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9" authorId="0" shapeId="0" xr:uid="{00000000-0006-0000-0300-00002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9" authorId="0" shapeId="0" xr:uid="{00000000-0006-0000-0300-00002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9" authorId="0" shapeId="0" xr:uid="{00000000-0006-0000-0300-00003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9" authorId="0" shapeId="0" xr:uid="{00000000-0006-0000-0300-00003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0" authorId="0" shapeId="0" xr:uid="{00000000-0006-0000-0300-00003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0" authorId="0" shapeId="0" xr:uid="{00000000-0006-0000-0300-00003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0" authorId="0" shapeId="0" xr:uid="{00000000-0006-0000-0300-00003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0" authorId="0" shapeId="0" xr:uid="{00000000-0006-0000-0300-00003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0" authorId="0" shapeId="0" xr:uid="{00000000-0006-0000-0300-00003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0" authorId="0" shapeId="0" xr:uid="{00000000-0006-0000-0300-00003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0" authorId="0" shapeId="0" xr:uid="{00000000-0006-0000-0300-00003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0" authorId="0" shapeId="0" xr:uid="{00000000-0006-0000-0300-00003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0" authorId="0" shapeId="0" xr:uid="{00000000-0006-0000-0300-00003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0" authorId="0" shapeId="0" xr:uid="{00000000-0006-0000-0300-00003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0" authorId="0" shapeId="0" xr:uid="{00000000-0006-0000-0300-00003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0" authorId="0" shapeId="0" xr:uid="{00000000-0006-0000-0300-00003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1" authorId="0" shapeId="0" xr:uid="{00000000-0006-0000-0300-00003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1" authorId="0" shapeId="0" xr:uid="{00000000-0006-0000-0300-00003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1" authorId="0" shapeId="0" xr:uid="{00000000-0006-0000-0300-00004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1" authorId="0" shapeId="0" xr:uid="{00000000-0006-0000-0300-00004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1" authorId="0" shapeId="0" xr:uid="{00000000-0006-0000-0300-00004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1" authorId="0" shapeId="0" xr:uid="{00000000-0006-0000-0300-00004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1" authorId="0" shapeId="0" xr:uid="{00000000-0006-0000-0300-00004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1" authorId="0" shapeId="0" xr:uid="{00000000-0006-0000-0300-00004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1" authorId="0" shapeId="0" xr:uid="{00000000-0006-0000-0300-00004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1" authorId="0" shapeId="0" xr:uid="{00000000-0006-0000-0300-00004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1" authorId="0" shapeId="0" xr:uid="{00000000-0006-0000-0300-00004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91" authorId="0" shapeId="0" xr:uid="{00000000-0006-0000-0300-00004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1" authorId="0" shapeId="0" xr:uid="{00000000-0006-0000-0300-00004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1" authorId="0" shapeId="0" xr:uid="{00000000-0006-0000-0300-00004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1" authorId="0" shapeId="0" xr:uid="{00000000-0006-0000-0300-00004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1" authorId="0" shapeId="0" xr:uid="{00000000-0006-0000-0300-00004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1" authorId="0" shapeId="0" xr:uid="{00000000-0006-0000-0300-00004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1" authorId="0" shapeId="0" xr:uid="{00000000-0006-0000-0300-00004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1" authorId="0" shapeId="0" xr:uid="{00000000-0006-0000-0300-00005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1" authorId="0" shapeId="0" xr:uid="{00000000-0006-0000-0300-00005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2" authorId="0" shapeId="0" xr:uid="{00000000-0006-0000-0300-00005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92" authorId="0" shapeId="0" xr:uid="{00000000-0006-0000-0300-00005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2" authorId="0" shapeId="0" xr:uid="{00000000-0006-0000-0300-00005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2" authorId="0" shapeId="0" xr:uid="{00000000-0006-0000-0300-00005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2" authorId="0" shapeId="0" xr:uid="{00000000-0006-0000-0300-00005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2" authorId="0" shapeId="0" xr:uid="{00000000-0006-0000-0300-00005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2" authorId="0" shapeId="0" xr:uid="{00000000-0006-0000-0300-00005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2" authorId="0" shapeId="0" xr:uid="{00000000-0006-0000-0300-00005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2" authorId="0" shapeId="0" xr:uid="{00000000-0006-0000-0300-00005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2" authorId="0" shapeId="0" xr:uid="{00000000-0006-0000-0300-00005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2" authorId="0" shapeId="0" xr:uid="{00000000-0006-0000-0300-00005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92" authorId="0" shapeId="0" xr:uid="{00000000-0006-0000-0300-00005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2" authorId="0" shapeId="0" xr:uid="{00000000-0006-0000-0300-00005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2" authorId="0" shapeId="0" xr:uid="{00000000-0006-0000-0300-00005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2" authorId="0" shapeId="0" xr:uid="{00000000-0006-0000-0300-00006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2" authorId="0" shapeId="0" xr:uid="{00000000-0006-0000-0300-00006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2" authorId="0" shapeId="0" xr:uid="{00000000-0006-0000-0300-00006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2" authorId="0" shapeId="0" xr:uid="{00000000-0006-0000-0300-00006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2" authorId="0" shapeId="0" xr:uid="{00000000-0006-0000-0300-00006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2" authorId="0" shapeId="0" xr:uid="{00000000-0006-0000-0300-00006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93" authorId="0" shapeId="0" xr:uid="{00000000-0006-0000-0300-00006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3" authorId="0" shapeId="0" xr:uid="{00000000-0006-0000-0300-00006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93" authorId="0" shapeId="0" xr:uid="{00000000-0006-0000-0300-00006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3" authorId="0" shapeId="0" xr:uid="{00000000-0006-0000-0300-00006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3" authorId="0" shapeId="0" xr:uid="{00000000-0006-0000-0300-00006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3" authorId="0" shapeId="0" xr:uid="{00000000-0006-0000-0300-00006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3" authorId="0" shapeId="0" xr:uid="{00000000-0006-0000-0300-00006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3" authorId="0" shapeId="0" xr:uid="{00000000-0006-0000-0300-00006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3" authorId="0" shapeId="0" xr:uid="{00000000-0006-0000-0300-00006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3" authorId="0" shapeId="0" xr:uid="{00000000-0006-0000-0300-00006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3" authorId="0" shapeId="0" xr:uid="{00000000-0006-0000-0300-00007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3" authorId="0" shapeId="0" xr:uid="{00000000-0006-0000-0300-00007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3" authorId="0" shapeId="0" xr:uid="{00000000-0006-0000-0300-00007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3" authorId="0" shapeId="0" xr:uid="{00000000-0006-0000-0300-00007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3" authorId="0" shapeId="0" xr:uid="{00000000-0006-0000-0300-00007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3" authorId="0" shapeId="0" xr:uid="{00000000-0006-0000-0300-00007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3" authorId="0" shapeId="0" xr:uid="{00000000-0006-0000-0300-00007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3" authorId="0" shapeId="0" xr:uid="{00000000-0006-0000-0300-00007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3" authorId="0" shapeId="0" xr:uid="{00000000-0006-0000-0300-00007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3" authorId="0" shapeId="0" xr:uid="{00000000-0006-0000-0300-00007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3" authorId="0" shapeId="0" xr:uid="{00000000-0006-0000-0300-00007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94" authorId="0" shapeId="0" xr:uid="{00000000-0006-0000-0300-00007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4" authorId="0" shapeId="0" xr:uid="{00000000-0006-0000-0300-00007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4" authorId="0" shapeId="0" xr:uid="{00000000-0006-0000-0300-00007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4" authorId="0" shapeId="0" xr:uid="{00000000-0006-0000-0300-00007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4" authorId="0" shapeId="0" xr:uid="{00000000-0006-0000-0300-00007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4" authorId="0" shapeId="0" xr:uid="{00000000-0006-0000-0300-00008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4" authorId="0" shapeId="0" xr:uid="{00000000-0006-0000-0300-00008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4" authorId="0" shapeId="0" xr:uid="{00000000-0006-0000-0300-00008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4" authorId="0" shapeId="0" xr:uid="{00000000-0006-0000-0300-00008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4" authorId="0" shapeId="0" xr:uid="{00000000-0006-0000-0300-00008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4" authorId="0" shapeId="0" xr:uid="{00000000-0006-0000-0300-00008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4" authorId="0" shapeId="0" xr:uid="{00000000-0006-0000-0300-00008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4" authorId="0" shapeId="0" xr:uid="{00000000-0006-0000-0300-00008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4" authorId="0" shapeId="0" xr:uid="{00000000-0006-0000-0300-00008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4" authorId="0" shapeId="0" xr:uid="{00000000-0006-0000-0300-00008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5" authorId="0" shapeId="0" xr:uid="{00000000-0006-0000-0300-00008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5" authorId="0" shapeId="0" xr:uid="{00000000-0006-0000-0300-00008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5" authorId="0" shapeId="0" xr:uid="{00000000-0006-0000-0300-00008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5" authorId="0" shapeId="0" xr:uid="{00000000-0006-0000-0300-00008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5" authorId="0" shapeId="0" xr:uid="{00000000-0006-0000-0300-00008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N95" authorId="0" shapeId="0" xr:uid="{00000000-0006-0000-0300-00008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5" authorId="0" shapeId="0" xr:uid="{00000000-0006-0000-0300-00009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5" authorId="0" shapeId="0" xr:uid="{00000000-0006-0000-0300-00009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5" authorId="0" shapeId="0" xr:uid="{00000000-0006-0000-0300-00009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5" authorId="0" shapeId="0" xr:uid="{00000000-0006-0000-0300-00009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5" authorId="0" shapeId="0" xr:uid="{00000000-0006-0000-0300-00009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5" authorId="0" shapeId="0" xr:uid="{00000000-0006-0000-0300-00009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5" authorId="0" shapeId="0" xr:uid="{00000000-0006-0000-0300-00009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5" authorId="0" shapeId="0" xr:uid="{00000000-0006-0000-0300-00009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6" authorId="0" shapeId="0" xr:uid="{00000000-0006-0000-0300-00009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6" authorId="0" shapeId="0" xr:uid="{00000000-0006-0000-0300-00009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6" authorId="0" shapeId="0" xr:uid="{00000000-0006-0000-0300-00009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6" authorId="0" shapeId="0" xr:uid="{00000000-0006-0000-0300-00009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6" authorId="0" shapeId="0" xr:uid="{00000000-0006-0000-0300-00009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6" authorId="0" shapeId="0" xr:uid="{00000000-0006-0000-0300-00009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6" authorId="0" shapeId="0" xr:uid="{00000000-0006-0000-0300-00009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6" authorId="0" shapeId="0" xr:uid="{00000000-0006-0000-0300-00009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6" authorId="0" shapeId="0" xr:uid="{00000000-0006-0000-0300-0000A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6" authorId="0" shapeId="0" xr:uid="{00000000-0006-0000-0300-0000A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6" authorId="0" shapeId="0" xr:uid="{00000000-0006-0000-0300-0000A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6" authorId="0" shapeId="0" xr:uid="{00000000-0006-0000-0300-0000A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6" authorId="0" shapeId="0" xr:uid="{00000000-0006-0000-0300-0000A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6" authorId="0" shapeId="0" xr:uid="{00000000-0006-0000-0300-0000A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7" authorId="0" shapeId="0" xr:uid="{00000000-0006-0000-0300-0000A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7" authorId="0" shapeId="0" xr:uid="{00000000-0006-0000-0300-0000A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7" authorId="0" shapeId="0" xr:uid="{00000000-0006-0000-0300-0000A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7" authorId="0" shapeId="0" xr:uid="{00000000-0006-0000-0300-0000A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7" authorId="0" shapeId="0" xr:uid="{00000000-0006-0000-0300-0000A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7" authorId="0" shapeId="0" xr:uid="{00000000-0006-0000-0300-0000A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7" authorId="0" shapeId="0" xr:uid="{00000000-0006-0000-0300-0000A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7" authorId="0" shapeId="0" xr:uid="{00000000-0006-0000-0300-0000A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7" authorId="0" shapeId="0" xr:uid="{00000000-0006-0000-0300-0000A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7" authorId="0" shapeId="0" xr:uid="{00000000-0006-0000-0300-0000A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7" authorId="0" shapeId="0" xr:uid="{00000000-0006-0000-0300-0000B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7" authorId="0" shapeId="0" xr:uid="{00000000-0006-0000-0300-0000B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8" authorId="0" shapeId="0" xr:uid="{00000000-0006-0000-0300-0000B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8" authorId="0" shapeId="0" xr:uid="{00000000-0006-0000-0300-0000B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8" authorId="0" shapeId="0" xr:uid="{00000000-0006-0000-0300-0000B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8" authorId="0" shapeId="0" xr:uid="{00000000-0006-0000-0300-0000B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8" authorId="0" shapeId="0" xr:uid="{00000000-0006-0000-0300-0000B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8" authorId="0" shapeId="0" xr:uid="{00000000-0006-0000-0300-0000B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8" authorId="0" shapeId="0" xr:uid="{00000000-0006-0000-0300-0000B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8" authorId="0" shapeId="0" xr:uid="{00000000-0006-0000-0300-0000B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98" authorId="0" shapeId="0" xr:uid="{00000000-0006-0000-0300-0000B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8" authorId="0" shapeId="0" xr:uid="{00000000-0006-0000-0300-0000B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8" authorId="0" shapeId="0" xr:uid="{00000000-0006-0000-0300-0000B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8" authorId="0" shapeId="0" xr:uid="{00000000-0006-0000-0300-0000B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8" authorId="0" shapeId="0" xr:uid="{00000000-0006-0000-0300-0000B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8" authorId="0" shapeId="0" xr:uid="{00000000-0006-0000-0300-0000B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8" authorId="0" shapeId="0" xr:uid="{00000000-0006-0000-0300-0000C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8" authorId="0" shapeId="0" xr:uid="{00000000-0006-0000-0300-0000C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8" authorId="0" shapeId="0" xr:uid="{00000000-0006-0000-0300-0000C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8" authorId="0" shapeId="0" xr:uid="{00000000-0006-0000-0300-0000C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8" authorId="0" shapeId="0" xr:uid="{00000000-0006-0000-0300-0000C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9" authorId="0" shapeId="0" xr:uid="{00000000-0006-0000-0300-0000C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99" authorId="0" shapeId="0" xr:uid="{00000000-0006-0000-0300-0000C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9" authorId="0" shapeId="0" xr:uid="{00000000-0006-0000-0300-0000C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9" authorId="0" shapeId="0" xr:uid="{00000000-0006-0000-0300-0000C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9" authorId="0" shapeId="0" xr:uid="{00000000-0006-0000-0300-0000C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9" authorId="0" shapeId="0" xr:uid="{00000000-0006-0000-0300-0000C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9" authorId="0" shapeId="0" xr:uid="{00000000-0006-0000-0300-0000C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9" authorId="0" shapeId="0" xr:uid="{00000000-0006-0000-0300-0000C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9" authorId="0" shapeId="0" xr:uid="{00000000-0006-0000-0300-0000C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9" authorId="0" shapeId="0" xr:uid="{00000000-0006-0000-0300-0000C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9" authorId="0" shapeId="0" xr:uid="{00000000-0006-0000-0300-0000C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9" authorId="0" shapeId="0" xr:uid="{00000000-0006-0000-0300-0000D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9" authorId="0" shapeId="0" xr:uid="{00000000-0006-0000-0300-0000D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9" authorId="0" shapeId="0" xr:uid="{00000000-0006-0000-0300-0000D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9" authorId="0" shapeId="0" xr:uid="{00000000-0006-0000-0300-0000D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9" authorId="0" shapeId="0" xr:uid="{00000000-0006-0000-0300-0000D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9" authorId="0" shapeId="0" xr:uid="{00000000-0006-0000-0300-0000D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9" authorId="0" shapeId="0" xr:uid="{00000000-0006-0000-0300-0000D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00" authorId="0" shapeId="0" xr:uid="{00000000-0006-0000-0300-0000D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00" authorId="0" shapeId="0" xr:uid="{00000000-0006-0000-0300-0000D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0" authorId="0" shapeId="0" xr:uid="{00000000-0006-0000-0300-0000D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100" authorId="0" shapeId="0" xr:uid="{00000000-0006-0000-0300-0000D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0" authorId="0" shapeId="0" xr:uid="{00000000-0006-0000-0300-0000D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0" authorId="0" shapeId="0" xr:uid="{00000000-0006-0000-0300-0000D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0" authorId="0" shapeId="0" xr:uid="{00000000-0006-0000-0300-0000D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0" authorId="0" shapeId="0" xr:uid="{00000000-0006-0000-0300-0000D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00" authorId="0" shapeId="0" xr:uid="{00000000-0006-0000-0300-0000D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00" authorId="0" shapeId="0" xr:uid="{00000000-0006-0000-0300-0000E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0" authorId="0" shapeId="0" xr:uid="{00000000-0006-0000-0300-0000E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00" authorId="0" shapeId="0" xr:uid="{00000000-0006-0000-0300-0000E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00" authorId="0" shapeId="0" xr:uid="{00000000-0006-0000-0300-0000E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00" authorId="0" shapeId="0" xr:uid="{00000000-0006-0000-0300-0000E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00" authorId="0" shapeId="0" xr:uid="{00000000-0006-0000-0300-0000E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00" authorId="0" shapeId="0" xr:uid="{00000000-0006-0000-0300-0000E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01" authorId="0" shapeId="0" xr:uid="{00000000-0006-0000-0300-0000E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01" authorId="0" shapeId="0" xr:uid="{00000000-0006-0000-0300-0000E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1" authorId="0" shapeId="0" xr:uid="{00000000-0006-0000-0300-0000E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1" authorId="0" shapeId="0" xr:uid="{00000000-0006-0000-0300-0000E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1" authorId="0" shapeId="0" xr:uid="{00000000-0006-0000-0300-0000E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1" authorId="0" shapeId="0" xr:uid="{00000000-0006-0000-0300-0000E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1" authorId="0" shapeId="0" xr:uid="{00000000-0006-0000-0300-0000E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1" authorId="0" shapeId="0" xr:uid="{00000000-0006-0000-0300-0000E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01" authorId="0" shapeId="0" xr:uid="{00000000-0006-0000-0300-0000E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01" authorId="0" shapeId="0" xr:uid="{00000000-0006-0000-0300-0000F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01" authorId="0" shapeId="0" xr:uid="{00000000-0006-0000-0300-0000F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01" authorId="0" shapeId="0" xr:uid="{00000000-0006-0000-0300-0000F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01" authorId="0" shapeId="0" xr:uid="{00000000-0006-0000-0300-0000F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01" authorId="0" shapeId="0" xr:uid="{00000000-0006-0000-0300-0000F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02" authorId="0" shapeId="0" xr:uid="{00000000-0006-0000-0300-0000F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2" authorId="0" shapeId="0" xr:uid="{00000000-0006-0000-0300-0000F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2" authorId="0" shapeId="0" xr:uid="{00000000-0006-0000-0300-0000F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2" authorId="0" shapeId="0" xr:uid="{00000000-0006-0000-0300-0000F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2" authorId="0" shapeId="0" xr:uid="{00000000-0006-0000-0300-0000F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02" authorId="0" shapeId="0" xr:uid="{00000000-0006-0000-0300-0000F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2" authorId="0" shapeId="0" xr:uid="{00000000-0006-0000-0300-0000F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02" authorId="0" shapeId="0" xr:uid="{00000000-0006-0000-0300-0000F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02" authorId="0" shapeId="0" xr:uid="{00000000-0006-0000-0300-0000F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02" authorId="0" shapeId="0" xr:uid="{00000000-0006-0000-0300-0000F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H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2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2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2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2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2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2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2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2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2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2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2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2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2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2" authorId="0" shapeId="0" xr:uid="{00000000-0006-0000-0400-00001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3" authorId="0" shapeId="0" xr:uid="{00000000-0006-0000-0400-00001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13" authorId="0" shapeId="0" xr:uid="{00000000-0006-0000-0400-00001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13" authorId="0" shapeId="0" xr:uid="{00000000-0006-0000-0400-00001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3" authorId="0" shapeId="0" xr:uid="{00000000-0006-0000-0400-00001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3" authorId="0" shapeId="0" xr:uid="{00000000-0006-0000-0400-00002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3" authorId="0" shapeId="0" xr:uid="{00000000-0006-0000-0400-00002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3" authorId="0" shapeId="0" xr:uid="{00000000-0006-0000-0400-00002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13" authorId="0" shapeId="0" xr:uid="{00000000-0006-0000-0400-00002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3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3" authorId="0" shapeId="0" xr:uid="{00000000-0006-0000-0400-00002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3" authorId="0" shapeId="0" xr:uid="{00000000-0006-0000-0400-00002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3" authorId="0" shapeId="0" xr:uid="{00000000-0006-0000-0400-00002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3" authorId="0" shapeId="0" xr:uid="{00000000-0006-0000-0400-00002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3" authorId="0" shapeId="0" xr:uid="{00000000-0006-0000-0400-00002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3" authorId="0" shapeId="0" xr:uid="{00000000-0006-0000-0400-00002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3" authorId="0" shapeId="0" xr:uid="{00000000-0006-0000-0400-00002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3" authorId="0" shapeId="0" xr:uid="{00000000-0006-0000-0400-00002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4" authorId="0" shapeId="0" xr:uid="{00000000-0006-0000-0400-00002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4" authorId="0" shapeId="0" xr:uid="{00000000-0006-0000-0400-00002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4" authorId="0" shapeId="0" xr:uid="{00000000-0006-0000-0400-00002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4" authorId="0" shapeId="0" xr:uid="{00000000-0006-0000-0400-00003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4" authorId="0" shapeId="0" xr:uid="{00000000-0006-0000-0400-00003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4" authorId="0" shapeId="0" xr:uid="{00000000-0006-0000-0400-00003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14" authorId="0" shapeId="0" xr:uid="{00000000-0006-0000-0400-00003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W14" authorId="0" shapeId="0" xr:uid="{00000000-0006-0000-0400-00003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4" authorId="0" shapeId="0" xr:uid="{00000000-0006-0000-0400-00003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4" authorId="0" shapeId="0" xr:uid="{00000000-0006-0000-0400-00003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4" authorId="0" shapeId="0" xr:uid="{00000000-0006-0000-0400-00003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4" authorId="0" shapeId="0" xr:uid="{00000000-0006-0000-0400-00003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4" authorId="0" shapeId="0" xr:uid="{00000000-0006-0000-0400-00003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4" authorId="0" shapeId="0" xr:uid="{00000000-0006-0000-0400-00003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4" authorId="0" shapeId="0" xr:uid="{00000000-0006-0000-0400-00003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4" authorId="0" shapeId="0" xr:uid="{00000000-0006-0000-0400-00003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4" authorId="0" shapeId="0" xr:uid="{00000000-0006-0000-0400-00003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4" authorId="0" shapeId="0" xr:uid="{00000000-0006-0000-0400-00003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5" authorId="0" shapeId="0" xr:uid="{00000000-0006-0000-0400-00003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15" authorId="0" shapeId="0" xr:uid="{00000000-0006-0000-0400-00004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5" authorId="0" shapeId="0" xr:uid="{00000000-0006-0000-0400-00004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5" authorId="0" shapeId="0" xr:uid="{00000000-0006-0000-0400-00004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5" authorId="0" shapeId="0" xr:uid="{00000000-0006-0000-0400-00004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5" authorId="0" shapeId="0" xr:uid="{00000000-0006-0000-0400-00004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5" authorId="0" shapeId="0" xr:uid="{00000000-0006-0000-0400-00004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5" authorId="0" shapeId="0" xr:uid="{00000000-0006-0000-0400-00004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5" authorId="0" shapeId="0" xr:uid="{00000000-0006-0000-0400-00004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5" authorId="0" shapeId="0" xr:uid="{00000000-0006-0000-0400-00004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5" authorId="0" shapeId="0" xr:uid="{00000000-0006-0000-0400-00004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5" authorId="0" shapeId="0" xr:uid="{00000000-0006-0000-0400-00004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5" authorId="0" shapeId="0" xr:uid="{00000000-0006-0000-0400-00004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5" authorId="0" shapeId="0" xr:uid="{00000000-0006-0000-0400-00004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5" authorId="0" shapeId="0" xr:uid="{00000000-0006-0000-0400-00004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E16" authorId="0" shapeId="0" xr:uid="{00000000-0006-0000-0400-00004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6" authorId="0" shapeId="0" xr:uid="{00000000-0006-0000-0400-00004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6" authorId="0" shapeId="0" xr:uid="{00000000-0006-0000-0400-00005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6" authorId="0" shapeId="0" xr:uid="{00000000-0006-0000-0400-00005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6" authorId="0" shapeId="0" xr:uid="{00000000-0006-0000-0400-00005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6" authorId="0" shapeId="0" xr:uid="{00000000-0006-0000-0400-00005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16" authorId="0" shapeId="0" xr:uid="{00000000-0006-0000-0400-00005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6" authorId="0" shapeId="0" xr:uid="{00000000-0006-0000-0400-00005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16" authorId="0" shapeId="0" xr:uid="{00000000-0006-0000-0400-00005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6" authorId="0" shapeId="0" xr:uid="{00000000-0006-0000-0400-00005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6" authorId="0" shapeId="0" xr:uid="{00000000-0006-0000-0400-00005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6" authorId="0" shapeId="0" xr:uid="{00000000-0006-0000-0400-00005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6" authorId="0" shapeId="0" xr:uid="{00000000-0006-0000-0400-00005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6" authorId="0" shapeId="0" xr:uid="{00000000-0006-0000-0400-00005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6" authorId="0" shapeId="0" xr:uid="{00000000-0006-0000-0400-00005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6" authorId="0" shapeId="0" xr:uid="{00000000-0006-0000-0400-00005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6" authorId="0" shapeId="0" xr:uid="{00000000-0006-0000-0400-00005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6" authorId="0" shapeId="0" xr:uid="{00000000-0006-0000-0400-00005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7" authorId="0" shapeId="0" xr:uid="{00000000-0006-0000-0400-00006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17" authorId="0" shapeId="0" xr:uid="{00000000-0006-0000-0400-00006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7" authorId="0" shapeId="0" xr:uid="{00000000-0006-0000-0400-00006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7" authorId="0" shapeId="0" xr:uid="{00000000-0006-0000-0400-00006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7" authorId="0" shapeId="0" xr:uid="{00000000-0006-0000-0400-00006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7" authorId="0" shapeId="0" xr:uid="{00000000-0006-0000-0400-00006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7" authorId="0" shapeId="0" xr:uid="{00000000-0006-0000-0400-00006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7" authorId="0" shapeId="0" xr:uid="{00000000-0006-0000-0400-00006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7" authorId="0" shapeId="0" xr:uid="{00000000-0006-0000-0400-00006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7" authorId="0" shapeId="0" xr:uid="{00000000-0006-0000-0400-00006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7" authorId="0" shapeId="0" xr:uid="{00000000-0006-0000-0400-00006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7" authorId="0" shapeId="0" xr:uid="{00000000-0006-0000-0400-00006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8" authorId="0" shapeId="0" xr:uid="{00000000-0006-0000-0400-00006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8" authorId="0" shapeId="0" xr:uid="{00000000-0006-0000-0400-00006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8" authorId="0" shapeId="0" xr:uid="{00000000-0006-0000-0400-00006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8" authorId="0" shapeId="0" xr:uid="{00000000-0006-0000-0400-00006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8" authorId="0" shapeId="0" xr:uid="{00000000-0006-0000-0400-00007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8" authorId="0" shapeId="0" xr:uid="{00000000-0006-0000-0400-00007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8" authorId="0" shapeId="0" xr:uid="{00000000-0006-0000-0400-00007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8" authorId="0" shapeId="0" xr:uid="{00000000-0006-0000-0400-00007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8" authorId="0" shapeId="0" xr:uid="{00000000-0006-0000-0400-00007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8" authorId="0" shapeId="0" xr:uid="{00000000-0006-0000-0400-00007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8" authorId="0" shapeId="0" xr:uid="{00000000-0006-0000-0400-00007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8" authorId="0" shapeId="0" xr:uid="{00000000-0006-0000-0400-00007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8" authorId="0" shapeId="0" xr:uid="{00000000-0006-0000-0400-00007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9" authorId="0" shapeId="0" xr:uid="{00000000-0006-0000-0400-00007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9" authorId="0" shapeId="0" xr:uid="{00000000-0006-0000-0400-00007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9" authorId="0" shapeId="0" xr:uid="{00000000-0006-0000-0400-00007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9" authorId="0" shapeId="0" xr:uid="{00000000-0006-0000-0400-00007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9" authorId="0" shapeId="0" xr:uid="{00000000-0006-0000-0400-00007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9" authorId="0" shapeId="0" xr:uid="{00000000-0006-0000-0400-00007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9" authorId="0" shapeId="0" xr:uid="{00000000-0006-0000-0400-00007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9" authorId="0" shapeId="0" xr:uid="{00000000-0006-0000-0400-00008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9" authorId="0" shapeId="0" xr:uid="{00000000-0006-0000-0400-00008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9" authorId="0" shapeId="0" xr:uid="{00000000-0006-0000-0400-00008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9" authorId="0" shapeId="0" xr:uid="{00000000-0006-0000-0400-00008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9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9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9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9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G20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0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20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0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20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0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0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0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0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0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0" authorId="0" shapeId="0" xr:uid="{00000000-0006-0000-0400-00009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0" authorId="0" shapeId="0" xr:uid="{00000000-0006-0000-0400-00009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0" authorId="0" shapeId="0" xr:uid="{00000000-0006-0000-0400-00009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0" authorId="0" shapeId="0" xr:uid="{00000000-0006-0000-0400-00009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0" authorId="0" shapeId="0" xr:uid="{00000000-0006-0000-0400-00009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0" authorId="0" shapeId="0" xr:uid="{00000000-0006-0000-0400-00009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0" authorId="0" shapeId="0" xr:uid="{00000000-0006-0000-0400-00009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0" authorId="0" shapeId="0" xr:uid="{00000000-0006-0000-0400-00009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1" authorId="0" shapeId="0" xr:uid="{00000000-0006-0000-0400-00009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1" authorId="0" shapeId="0" xr:uid="{00000000-0006-0000-0400-00009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1" authorId="0" shapeId="0" xr:uid="{00000000-0006-0000-0400-00009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1" authorId="0" shapeId="0" xr:uid="{00000000-0006-0000-0400-00009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1" authorId="0" shapeId="0" xr:uid="{00000000-0006-0000-0400-00009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1" authorId="0" shapeId="0" xr:uid="{00000000-0006-0000-0400-00009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1" authorId="0" shapeId="0" xr:uid="{00000000-0006-0000-0400-0000A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1" authorId="0" shapeId="0" xr:uid="{00000000-0006-0000-0400-0000A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1" authorId="0" shapeId="0" xr:uid="{00000000-0006-0000-0400-0000A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1" authorId="0" shapeId="0" xr:uid="{00000000-0006-0000-0400-0000A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1" authorId="0" shapeId="0" xr:uid="{00000000-0006-0000-0400-0000A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2" authorId="0" shapeId="0" xr:uid="{00000000-0006-0000-0400-0000A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2" authorId="0" shapeId="0" xr:uid="{00000000-0006-0000-0400-0000A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2" authorId="0" shapeId="0" xr:uid="{00000000-0006-0000-0400-0000A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2" authorId="0" shapeId="0" xr:uid="{00000000-0006-0000-0400-0000A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2" authorId="0" shapeId="0" xr:uid="{00000000-0006-0000-0400-0000A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2" authorId="0" shapeId="0" xr:uid="{00000000-0006-0000-0400-0000A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2" authorId="0" shapeId="0" xr:uid="{00000000-0006-0000-0400-0000A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2" authorId="0" shapeId="0" xr:uid="{00000000-0006-0000-0400-0000A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2" authorId="0" shapeId="0" xr:uid="{00000000-0006-0000-0400-0000A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2" authorId="0" shapeId="0" xr:uid="{00000000-0006-0000-0400-0000A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2" authorId="0" shapeId="0" xr:uid="{00000000-0006-0000-0400-0000A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2" authorId="0" shapeId="0" xr:uid="{00000000-0006-0000-0400-0000B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2" authorId="0" shapeId="0" xr:uid="{00000000-0006-0000-0400-0000B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2" authorId="0" shapeId="0" xr:uid="{00000000-0006-0000-0400-0000B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2" authorId="0" shapeId="0" xr:uid="{00000000-0006-0000-0400-0000B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V22" authorId="0" shapeId="0" xr:uid="{00000000-0006-0000-0400-0000B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23" authorId="0" shapeId="0" xr:uid="{00000000-0006-0000-0400-0000B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3" authorId="0" shapeId="0" xr:uid="{00000000-0006-0000-0400-0000B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23" authorId="0" shapeId="0" xr:uid="{00000000-0006-0000-0400-0000B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3" authorId="0" shapeId="0" xr:uid="{00000000-0006-0000-0400-0000B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3" authorId="0" shapeId="0" xr:uid="{00000000-0006-0000-0400-0000B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23" authorId="0" shapeId="0" xr:uid="{00000000-0006-0000-0400-0000B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3" authorId="0" shapeId="0" xr:uid="{00000000-0006-0000-0400-0000B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3" authorId="0" shapeId="0" xr:uid="{00000000-0006-0000-0400-0000B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3" authorId="0" shapeId="0" xr:uid="{00000000-0006-0000-0400-0000B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3" authorId="0" shapeId="0" xr:uid="{00000000-0006-0000-0400-0000B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3" authorId="0" shapeId="0" xr:uid="{00000000-0006-0000-0400-0000B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3" authorId="0" shapeId="0" xr:uid="{00000000-0006-0000-0400-0000C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3" authorId="0" shapeId="0" xr:uid="{00000000-0006-0000-0400-0000C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3" authorId="0" shapeId="0" xr:uid="{00000000-0006-0000-0400-0000C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3" authorId="0" shapeId="0" xr:uid="{00000000-0006-0000-0400-0000C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3" authorId="0" shapeId="0" xr:uid="{00000000-0006-0000-0400-0000C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3" authorId="0" shapeId="0" xr:uid="{00000000-0006-0000-0400-0000C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3" authorId="0" shapeId="0" xr:uid="{00000000-0006-0000-0400-0000C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4" authorId="0" shapeId="0" xr:uid="{00000000-0006-0000-0400-0000C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4" authorId="0" shapeId="0" xr:uid="{00000000-0006-0000-0400-0000C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24" authorId="0" shapeId="0" xr:uid="{00000000-0006-0000-0400-0000C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4" authorId="0" shapeId="0" xr:uid="{00000000-0006-0000-0400-0000C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4" authorId="0" shapeId="0" xr:uid="{00000000-0006-0000-0400-0000C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4" authorId="0" shapeId="0" xr:uid="{00000000-0006-0000-0400-0000C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4" authorId="0" shapeId="0" xr:uid="{00000000-0006-0000-0400-0000C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4" authorId="0" shapeId="0" xr:uid="{00000000-0006-0000-0400-0000C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4" authorId="0" shapeId="0" xr:uid="{00000000-0006-0000-0400-0000C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4" authorId="0" shapeId="0" xr:uid="{00000000-0006-0000-0400-0000D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4" authorId="0" shapeId="0" xr:uid="{00000000-0006-0000-0400-0000D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4" authorId="0" shapeId="0" xr:uid="{00000000-0006-0000-0400-0000D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4" authorId="0" shapeId="0" xr:uid="{00000000-0006-0000-0400-0000D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4" authorId="0" shapeId="0" xr:uid="{00000000-0006-0000-0400-0000D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4" authorId="0" shapeId="0" xr:uid="{00000000-0006-0000-0400-0000D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5" authorId="0" shapeId="0" xr:uid="{00000000-0006-0000-0400-0000D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5" authorId="0" shapeId="0" xr:uid="{00000000-0006-0000-0400-0000D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5" authorId="0" shapeId="0" xr:uid="{00000000-0006-0000-0400-0000D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5" authorId="0" shapeId="0" xr:uid="{00000000-0006-0000-0400-0000D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5" authorId="0" shapeId="0" xr:uid="{00000000-0006-0000-0400-0000D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5" authorId="0" shapeId="0" xr:uid="{00000000-0006-0000-0400-0000D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5" authorId="0" shapeId="0" xr:uid="{00000000-0006-0000-0400-0000D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5" authorId="0" shapeId="0" xr:uid="{00000000-0006-0000-0400-0000D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5" authorId="0" shapeId="0" xr:uid="{00000000-0006-0000-0400-0000D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5" authorId="0" shapeId="0" xr:uid="{00000000-0006-0000-0400-0000D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5" authorId="0" shapeId="0" xr:uid="{00000000-0006-0000-0400-0000E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5" authorId="0" shapeId="0" xr:uid="{00000000-0006-0000-0400-0000E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5" authorId="0" shapeId="0" xr:uid="{00000000-0006-0000-0400-0000E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5" authorId="0" shapeId="0" xr:uid="{00000000-0006-0000-0400-0000E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5" authorId="0" shapeId="0" xr:uid="{00000000-0006-0000-0400-0000E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6" authorId="0" shapeId="0" xr:uid="{00000000-0006-0000-0400-0000E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6" authorId="0" shapeId="0" xr:uid="{00000000-0006-0000-0400-0000E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6" authorId="0" shapeId="0" xr:uid="{00000000-0006-0000-0400-0000E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6" authorId="0" shapeId="0" xr:uid="{00000000-0006-0000-0400-0000E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6" authorId="0" shapeId="0" xr:uid="{00000000-0006-0000-0400-0000E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6" authorId="0" shapeId="0" xr:uid="{00000000-0006-0000-0400-0000E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6" authorId="0" shapeId="0" xr:uid="{00000000-0006-0000-0400-0000E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6" authorId="0" shapeId="0" xr:uid="{00000000-0006-0000-0400-0000E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6" authorId="0" shapeId="0" xr:uid="{00000000-0006-0000-0400-0000E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6" authorId="0" shapeId="0" xr:uid="{00000000-0006-0000-0400-0000E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6" authorId="0" shapeId="0" xr:uid="{00000000-0006-0000-0400-0000E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6" authorId="0" shapeId="0" xr:uid="{00000000-0006-0000-0400-0000F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6" authorId="0" shapeId="0" xr:uid="{00000000-0006-0000-0400-0000F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6" authorId="0" shapeId="0" xr:uid="{00000000-0006-0000-0400-0000F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6" authorId="0" shapeId="0" xr:uid="{00000000-0006-0000-0400-0000F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6" authorId="0" shapeId="0" xr:uid="{00000000-0006-0000-0400-0000F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7" authorId="0" shapeId="0" xr:uid="{00000000-0006-0000-0400-0000F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7" authorId="0" shapeId="0" xr:uid="{00000000-0006-0000-0400-0000F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7" authorId="0" shapeId="0" xr:uid="{00000000-0006-0000-0400-0000F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7" authorId="0" shapeId="0" xr:uid="{00000000-0006-0000-0400-0000F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7" authorId="0" shapeId="0" xr:uid="{00000000-0006-0000-0400-0000F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7" authorId="0" shapeId="0" xr:uid="{00000000-0006-0000-0400-0000F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27" authorId="0" shapeId="0" xr:uid="{00000000-0006-0000-0400-0000F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7" authorId="0" shapeId="0" xr:uid="{00000000-0006-0000-0400-0000F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7" authorId="0" shapeId="0" xr:uid="{00000000-0006-0000-0400-0000F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7" authorId="0" shapeId="0" xr:uid="{00000000-0006-0000-0400-0000F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7" authorId="0" shapeId="0" xr:uid="{00000000-0006-0000-0400-0000F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7" authorId="0" shapeId="0" xr:uid="{00000000-0006-0000-0400-00000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7" authorId="0" shapeId="0" xr:uid="{00000000-0006-0000-0400-00000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7" authorId="0" shapeId="0" xr:uid="{00000000-0006-0000-0400-00000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7" authorId="0" shapeId="0" xr:uid="{00000000-0006-0000-0400-00000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7" authorId="0" shapeId="0" xr:uid="{00000000-0006-0000-0400-00000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7" authorId="0" shapeId="0" xr:uid="{00000000-0006-0000-0400-00000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7" authorId="0" shapeId="0" xr:uid="{00000000-0006-0000-0400-00000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7" authorId="0" shapeId="0" xr:uid="{00000000-0006-0000-0400-00000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7" authorId="0" shapeId="0" xr:uid="{00000000-0006-0000-0400-00000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V27" authorId="0" shapeId="0" xr:uid="{00000000-0006-0000-0400-00000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8" authorId="0" shapeId="0" xr:uid="{00000000-0006-0000-0400-00000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8" authorId="0" shapeId="0" xr:uid="{00000000-0006-0000-0400-00000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8" authorId="0" shapeId="0" xr:uid="{00000000-0006-0000-0400-00000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8" authorId="0" shapeId="0" xr:uid="{00000000-0006-0000-0400-00000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8" authorId="0" shapeId="0" xr:uid="{00000000-0006-0000-0400-00000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8" authorId="0" shapeId="0" xr:uid="{00000000-0006-0000-0400-00000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8" authorId="0" shapeId="0" xr:uid="{00000000-0006-0000-0400-00001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8" authorId="0" shapeId="0" xr:uid="{00000000-0006-0000-0400-00001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8" authorId="0" shapeId="0" xr:uid="{00000000-0006-0000-0400-00001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8" authorId="0" shapeId="0" xr:uid="{00000000-0006-0000-0400-00001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8" authorId="0" shapeId="0" xr:uid="{00000000-0006-0000-0400-00001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8" authorId="0" shapeId="0" xr:uid="{00000000-0006-0000-0400-00001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8" authorId="0" shapeId="0" xr:uid="{00000000-0006-0000-0400-00001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8" authorId="0" shapeId="0" xr:uid="{00000000-0006-0000-0400-00001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9" authorId="0" shapeId="0" xr:uid="{00000000-0006-0000-0400-00001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9" authorId="0" shapeId="0" xr:uid="{00000000-0006-0000-0400-00001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9" authorId="0" shapeId="0" xr:uid="{00000000-0006-0000-0400-00001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9" authorId="0" shapeId="0" xr:uid="{00000000-0006-0000-0400-00001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9" authorId="0" shapeId="0" xr:uid="{00000000-0006-0000-0400-00001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9" authorId="0" shapeId="0" xr:uid="{00000000-0006-0000-0400-00001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9" authorId="0" shapeId="0" xr:uid="{00000000-0006-0000-0400-00001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9" authorId="0" shapeId="0" xr:uid="{00000000-0006-0000-0400-00001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9" authorId="0" shapeId="0" xr:uid="{00000000-0006-0000-0400-00002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9" authorId="0" shapeId="0" xr:uid="{00000000-0006-0000-0400-00002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0" authorId="0" shapeId="0" xr:uid="{00000000-0006-0000-0400-00002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0" authorId="0" shapeId="0" xr:uid="{00000000-0006-0000-0400-00002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0" authorId="0" shapeId="0" xr:uid="{00000000-0006-0000-0400-00002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0" authorId="0" shapeId="0" xr:uid="{00000000-0006-0000-0400-00002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0" authorId="0" shapeId="0" xr:uid="{00000000-0006-0000-0400-00002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0" authorId="0" shapeId="0" xr:uid="{00000000-0006-0000-0400-00002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0" authorId="0" shapeId="0" xr:uid="{00000000-0006-0000-0400-00002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0" authorId="0" shapeId="0" xr:uid="{00000000-0006-0000-0400-00002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0" authorId="0" shapeId="0" xr:uid="{00000000-0006-0000-0400-00002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0" authorId="0" shapeId="0" xr:uid="{00000000-0006-0000-0400-00002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0" authorId="0" shapeId="0" xr:uid="{00000000-0006-0000-0400-00002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0" authorId="0" shapeId="0" xr:uid="{00000000-0006-0000-0400-00002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0" authorId="0" shapeId="0" xr:uid="{00000000-0006-0000-0400-00002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0" authorId="0" shapeId="0" xr:uid="{00000000-0006-0000-0400-00002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1" authorId="0" shapeId="0" xr:uid="{00000000-0006-0000-0400-00003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31" authorId="0" shapeId="0" xr:uid="{00000000-0006-0000-0400-00003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1" authorId="0" shapeId="0" xr:uid="{00000000-0006-0000-0400-00003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1" authorId="0" shapeId="0" xr:uid="{00000000-0006-0000-0400-00003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1" authorId="0" shapeId="0" xr:uid="{00000000-0006-0000-0400-00003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1" authorId="0" shapeId="0" xr:uid="{00000000-0006-0000-0400-00003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1" authorId="0" shapeId="0" xr:uid="{00000000-0006-0000-0400-00003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1" authorId="0" shapeId="0" xr:uid="{00000000-0006-0000-0400-00003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1" authorId="0" shapeId="0" xr:uid="{00000000-0006-0000-0400-00003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1" authorId="0" shapeId="0" xr:uid="{00000000-0006-0000-0400-00003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1" authorId="0" shapeId="0" xr:uid="{00000000-0006-0000-0400-00003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1" authorId="0" shapeId="0" xr:uid="{00000000-0006-0000-0400-00003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1" authorId="0" shapeId="0" xr:uid="{00000000-0006-0000-0400-00003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1" authorId="0" shapeId="0" xr:uid="{00000000-0006-0000-0400-00003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1" authorId="0" shapeId="0" xr:uid="{00000000-0006-0000-0400-00003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1" authorId="0" shapeId="0" xr:uid="{00000000-0006-0000-0400-00003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1" authorId="0" shapeId="0" xr:uid="{00000000-0006-0000-0400-00004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2" authorId="0" shapeId="0" xr:uid="{00000000-0006-0000-0400-00004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2" authorId="0" shapeId="0" xr:uid="{00000000-0006-0000-0400-00004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2" authorId="0" shapeId="0" xr:uid="{00000000-0006-0000-0400-00004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2" authorId="0" shapeId="0" xr:uid="{00000000-0006-0000-0400-00004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2" authorId="0" shapeId="0" xr:uid="{00000000-0006-0000-0400-00004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2" authorId="0" shapeId="0" xr:uid="{00000000-0006-0000-0400-00004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2" authorId="0" shapeId="0" xr:uid="{00000000-0006-0000-0400-00004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2" authorId="0" shapeId="0" xr:uid="{00000000-0006-0000-0400-00004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2" authorId="0" shapeId="0" xr:uid="{00000000-0006-0000-0400-00004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2" authorId="0" shapeId="0" xr:uid="{00000000-0006-0000-0400-00004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2" authorId="0" shapeId="0" xr:uid="{00000000-0006-0000-0400-00004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2" authorId="0" shapeId="0" xr:uid="{00000000-0006-0000-0400-00004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2" authorId="0" shapeId="0" xr:uid="{00000000-0006-0000-0400-00004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3" authorId="0" shapeId="0" xr:uid="{00000000-0006-0000-0400-00004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33" authorId="0" shapeId="0" xr:uid="{00000000-0006-0000-0400-00004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3" authorId="0" shapeId="0" xr:uid="{00000000-0006-0000-0400-00005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3" authorId="0" shapeId="0" xr:uid="{00000000-0006-0000-0400-00005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3" authorId="0" shapeId="0" xr:uid="{00000000-0006-0000-0400-00005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3" authorId="0" shapeId="0" xr:uid="{00000000-0006-0000-0400-00005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3" authorId="0" shapeId="0" xr:uid="{00000000-0006-0000-0400-00005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3" authorId="0" shapeId="0" xr:uid="{00000000-0006-0000-0400-00005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3" authorId="0" shapeId="0" xr:uid="{00000000-0006-0000-0400-00005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3" authorId="0" shapeId="0" xr:uid="{00000000-0006-0000-0400-00005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3" authorId="0" shapeId="0" xr:uid="{00000000-0006-0000-0400-00005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3" authorId="0" shapeId="0" xr:uid="{00000000-0006-0000-0400-00005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3" authorId="0" shapeId="0" xr:uid="{00000000-0006-0000-0400-00005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3" authorId="0" shapeId="0" xr:uid="{00000000-0006-0000-0400-00005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3" authorId="0" shapeId="0" xr:uid="{00000000-0006-0000-0400-00005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3" authorId="0" shapeId="0" xr:uid="{00000000-0006-0000-0400-00005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4" authorId="0" shapeId="0" xr:uid="{00000000-0006-0000-0400-00005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4" authorId="0" shapeId="0" xr:uid="{00000000-0006-0000-0400-00005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4" authorId="0" shapeId="0" xr:uid="{00000000-0006-0000-0400-00006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4" authorId="0" shapeId="0" xr:uid="{00000000-0006-0000-0400-00006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4" authorId="0" shapeId="0" xr:uid="{00000000-0006-0000-0400-00006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4" authorId="0" shapeId="0" xr:uid="{00000000-0006-0000-0400-00006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4" authorId="0" shapeId="0" xr:uid="{00000000-0006-0000-0400-00006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4" authorId="0" shapeId="0" xr:uid="{00000000-0006-0000-0400-00006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4" authorId="0" shapeId="0" xr:uid="{00000000-0006-0000-0400-00006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4" authorId="0" shapeId="0" xr:uid="{00000000-0006-0000-0400-00006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4" authorId="0" shapeId="0" xr:uid="{00000000-0006-0000-0400-00006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4" authorId="0" shapeId="0" xr:uid="{00000000-0006-0000-0400-00006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4" authorId="0" shapeId="0" xr:uid="{00000000-0006-0000-0400-00006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4" authorId="0" shapeId="0" xr:uid="{00000000-0006-0000-0400-00006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34" authorId="0" shapeId="0" xr:uid="{00000000-0006-0000-0400-00006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5" authorId="0" shapeId="0" xr:uid="{00000000-0006-0000-0400-00006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5" authorId="0" shapeId="0" xr:uid="{00000000-0006-0000-0400-00006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5" authorId="0" shapeId="0" xr:uid="{00000000-0006-0000-0400-00006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5" authorId="0" shapeId="0" xr:uid="{00000000-0006-0000-0400-00007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5" authorId="0" shapeId="0" xr:uid="{00000000-0006-0000-0400-00007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5" authorId="0" shapeId="0" xr:uid="{00000000-0006-0000-0400-00007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5" authorId="0" shapeId="0" xr:uid="{00000000-0006-0000-0400-00007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5" authorId="0" shapeId="0" xr:uid="{00000000-0006-0000-0400-00007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5" authorId="0" shapeId="0" xr:uid="{00000000-0006-0000-0400-00007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5" authorId="0" shapeId="0" xr:uid="{00000000-0006-0000-0400-00007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5" authorId="0" shapeId="0" xr:uid="{00000000-0006-0000-0400-00007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5" authorId="0" shapeId="0" xr:uid="{00000000-0006-0000-0400-00007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5" authorId="0" shapeId="0" xr:uid="{00000000-0006-0000-0400-00007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5" authorId="0" shapeId="0" xr:uid="{00000000-0006-0000-0400-00007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6" authorId="0" shapeId="0" xr:uid="{00000000-0006-0000-0400-00007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6" authorId="0" shapeId="0" xr:uid="{00000000-0006-0000-0400-00007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6" authorId="0" shapeId="0" xr:uid="{00000000-0006-0000-0400-00007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6" authorId="0" shapeId="0" xr:uid="{00000000-0006-0000-0400-00007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6" authorId="0" shapeId="0" xr:uid="{00000000-0006-0000-0400-00007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6" authorId="0" shapeId="0" xr:uid="{00000000-0006-0000-0400-00008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6" authorId="0" shapeId="0" xr:uid="{00000000-0006-0000-0400-00008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6" authorId="0" shapeId="0" xr:uid="{00000000-0006-0000-0400-00008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6" authorId="0" shapeId="0" xr:uid="{00000000-0006-0000-0400-00008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6" authorId="0" shapeId="0" xr:uid="{00000000-0006-0000-0400-00008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6" authorId="0" shapeId="0" xr:uid="{00000000-0006-0000-0400-00008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6" authorId="0" shapeId="0" xr:uid="{00000000-0006-0000-0400-00008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6" authorId="0" shapeId="0" xr:uid="{00000000-0006-0000-0400-00008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6" authorId="0" shapeId="0" xr:uid="{00000000-0006-0000-0400-00008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E37" authorId="0" shapeId="0" xr:uid="{00000000-0006-0000-0400-00008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7" authorId="0" shapeId="0" xr:uid="{00000000-0006-0000-0400-00008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7" authorId="0" shapeId="0" xr:uid="{00000000-0006-0000-0400-00008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37" authorId="0" shapeId="0" xr:uid="{00000000-0006-0000-0400-00008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7" authorId="0" shapeId="0" xr:uid="{00000000-0006-0000-0400-00008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7" authorId="0" shapeId="0" xr:uid="{00000000-0006-0000-0400-00008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7" authorId="0" shapeId="0" xr:uid="{00000000-0006-0000-0400-00008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7" authorId="0" shapeId="0" xr:uid="{00000000-0006-0000-0400-00009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7" authorId="0" shapeId="0" xr:uid="{00000000-0006-0000-0400-00009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7" authorId="0" shapeId="0" xr:uid="{00000000-0006-0000-0400-00009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7" authorId="0" shapeId="0" xr:uid="{00000000-0006-0000-0400-00009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7" authorId="0" shapeId="0" xr:uid="{00000000-0006-0000-0400-00009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7" authorId="0" shapeId="0" xr:uid="{00000000-0006-0000-0400-00009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7" authorId="0" shapeId="0" xr:uid="{00000000-0006-0000-0400-00009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7" authorId="0" shapeId="0" xr:uid="{00000000-0006-0000-0400-00009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7" authorId="0" shapeId="0" xr:uid="{00000000-0006-0000-0400-00009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7" authorId="0" shapeId="0" xr:uid="{00000000-0006-0000-0400-00009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37" authorId="0" shapeId="0" xr:uid="{00000000-0006-0000-0400-00009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8" authorId="0" shapeId="0" xr:uid="{00000000-0006-0000-0400-00009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8" authorId="0" shapeId="0" xr:uid="{00000000-0006-0000-0400-00009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38" authorId="0" shapeId="0" xr:uid="{00000000-0006-0000-0400-00009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8" authorId="0" shapeId="0" xr:uid="{00000000-0006-0000-0400-00009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8" authorId="0" shapeId="0" xr:uid="{00000000-0006-0000-0400-00009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8" authorId="0" shapeId="0" xr:uid="{00000000-0006-0000-0400-0000A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8" authorId="0" shapeId="0" xr:uid="{00000000-0006-0000-0400-0000A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8" authorId="0" shapeId="0" xr:uid="{00000000-0006-0000-0400-0000A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8" authorId="0" shapeId="0" xr:uid="{00000000-0006-0000-0400-0000A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8" authorId="0" shapeId="0" xr:uid="{00000000-0006-0000-0400-0000A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8" authorId="0" shapeId="0" xr:uid="{00000000-0006-0000-0400-0000A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8" authorId="0" shapeId="0" xr:uid="{00000000-0006-0000-0400-0000A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8" authorId="0" shapeId="0" xr:uid="{00000000-0006-0000-0400-0000A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8" authorId="0" shapeId="0" xr:uid="{00000000-0006-0000-0400-0000A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8" authorId="0" shapeId="0" xr:uid="{00000000-0006-0000-0400-0000A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8" authorId="0" shapeId="0" xr:uid="{00000000-0006-0000-0400-0000A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8" authorId="0" shapeId="0" xr:uid="{00000000-0006-0000-0400-0000A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8" authorId="0" shapeId="0" xr:uid="{00000000-0006-0000-0400-0000A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9" authorId="0" shapeId="0" xr:uid="{00000000-0006-0000-0400-0000A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39" authorId="0" shapeId="0" xr:uid="{00000000-0006-0000-0400-0000A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9" authorId="0" shapeId="0" xr:uid="{00000000-0006-0000-0400-0000A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9" authorId="0" shapeId="0" xr:uid="{00000000-0006-0000-0400-0000B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9" authorId="0" shapeId="0" xr:uid="{00000000-0006-0000-0400-0000B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9" authorId="0" shapeId="0" xr:uid="{00000000-0006-0000-0400-0000B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9" authorId="0" shapeId="0" xr:uid="{00000000-0006-0000-0400-0000B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9" authorId="0" shapeId="0" xr:uid="{00000000-0006-0000-0400-0000B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9" authorId="0" shapeId="0" xr:uid="{00000000-0006-0000-0400-0000B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9" authorId="0" shapeId="0" xr:uid="{00000000-0006-0000-0400-0000B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9" authorId="0" shapeId="0" xr:uid="{00000000-0006-0000-0400-0000B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9" authorId="0" shapeId="0" xr:uid="{00000000-0006-0000-0400-0000B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9" authorId="0" shapeId="0" xr:uid="{00000000-0006-0000-0400-0000B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9" authorId="0" shapeId="0" xr:uid="{00000000-0006-0000-0400-0000B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9" authorId="0" shapeId="0" xr:uid="{00000000-0006-0000-0400-0000B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9" authorId="0" shapeId="0" xr:uid="{00000000-0006-0000-0400-0000B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9" authorId="0" shapeId="0" xr:uid="{00000000-0006-0000-0400-0000B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9" authorId="0" shapeId="0" xr:uid="{00000000-0006-0000-0400-0000B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39" authorId="0" shapeId="0" xr:uid="{00000000-0006-0000-0400-0000B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0" authorId="0" shapeId="0" xr:uid="{00000000-0006-0000-0400-0000C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0" authorId="0" shapeId="0" xr:uid="{00000000-0006-0000-0400-0000C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0" authorId="0" shapeId="0" xr:uid="{00000000-0006-0000-0400-0000C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0" authorId="0" shapeId="0" xr:uid="{00000000-0006-0000-0400-0000C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0" authorId="0" shapeId="0" xr:uid="{00000000-0006-0000-0400-0000C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0" authorId="0" shapeId="0" xr:uid="{00000000-0006-0000-0400-0000C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0" authorId="0" shapeId="0" xr:uid="{00000000-0006-0000-0400-0000C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0" authorId="0" shapeId="0" xr:uid="{00000000-0006-0000-0400-0000C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0" authorId="0" shapeId="0" xr:uid="{00000000-0006-0000-0400-0000C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0" authorId="0" shapeId="0" xr:uid="{00000000-0006-0000-0400-0000C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1" authorId="0" shapeId="0" xr:uid="{00000000-0006-0000-0400-0000C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41" authorId="0" shapeId="0" xr:uid="{00000000-0006-0000-0400-0000C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1" authorId="0" shapeId="0" xr:uid="{00000000-0006-0000-0400-0000C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1" authorId="0" shapeId="0" xr:uid="{00000000-0006-0000-0400-0000C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1" authorId="0" shapeId="0" xr:uid="{00000000-0006-0000-0400-0000C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1" authorId="0" shapeId="0" xr:uid="{00000000-0006-0000-0400-0000C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1" authorId="0" shapeId="0" xr:uid="{00000000-0006-0000-0400-0000D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1" authorId="0" shapeId="0" xr:uid="{00000000-0006-0000-0400-0000D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1" authorId="0" shapeId="0" xr:uid="{00000000-0006-0000-0400-0000D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1" authorId="0" shapeId="0" xr:uid="{00000000-0006-0000-0400-0000D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1" authorId="0" shapeId="0" xr:uid="{00000000-0006-0000-0400-0000D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1" authorId="0" shapeId="0" xr:uid="{00000000-0006-0000-0400-0000D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1" authorId="0" shapeId="0" xr:uid="{00000000-0006-0000-0400-0000D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1" authorId="0" shapeId="0" xr:uid="{00000000-0006-0000-0400-0000D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2" authorId="0" shapeId="0" xr:uid="{00000000-0006-0000-0400-0000D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2" authorId="0" shapeId="0" xr:uid="{00000000-0006-0000-0400-0000D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2" authorId="0" shapeId="0" xr:uid="{00000000-0006-0000-0400-0000D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W42" authorId="0" shapeId="0" xr:uid="{00000000-0006-0000-0400-0000D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2" authorId="0" shapeId="0" xr:uid="{00000000-0006-0000-0400-0000D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2" authorId="0" shapeId="0" xr:uid="{00000000-0006-0000-0400-0000D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2" authorId="0" shapeId="0" xr:uid="{00000000-0006-0000-0400-0000D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2" authorId="0" shapeId="0" xr:uid="{00000000-0006-0000-0400-0000D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2" authorId="0" shapeId="0" xr:uid="{00000000-0006-0000-0400-0000E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2" authorId="0" shapeId="0" xr:uid="{00000000-0006-0000-0400-0000E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2" authorId="0" shapeId="0" xr:uid="{00000000-0006-0000-0400-0000E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2" authorId="0" shapeId="0" xr:uid="{00000000-0006-0000-0400-0000E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2" authorId="0" shapeId="0" xr:uid="{00000000-0006-0000-0400-0000E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3" authorId="0" shapeId="0" xr:uid="{00000000-0006-0000-0400-0000E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3" authorId="0" shapeId="0" xr:uid="{00000000-0006-0000-0400-0000E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3" authorId="0" shapeId="0" xr:uid="{00000000-0006-0000-0400-0000E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3" authorId="0" shapeId="0" xr:uid="{00000000-0006-0000-0400-0000E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3" authorId="0" shapeId="0" xr:uid="{00000000-0006-0000-0400-0000E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3" authorId="0" shapeId="0" xr:uid="{00000000-0006-0000-0400-0000E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3" authorId="0" shapeId="0" xr:uid="{00000000-0006-0000-0400-0000E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3" authorId="0" shapeId="0" xr:uid="{00000000-0006-0000-0400-0000E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3" authorId="0" shapeId="0" xr:uid="{00000000-0006-0000-0400-0000E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3" authorId="0" shapeId="0" xr:uid="{00000000-0006-0000-0400-0000E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3" authorId="0" shapeId="0" xr:uid="{00000000-0006-0000-0400-0000E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3" authorId="0" shapeId="0" xr:uid="{00000000-0006-0000-0400-0000F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3" authorId="0" shapeId="0" xr:uid="{00000000-0006-0000-0400-0000F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G44" authorId="0" shapeId="0" xr:uid="{00000000-0006-0000-0400-0000F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4" authorId="0" shapeId="0" xr:uid="{00000000-0006-0000-0400-0000F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44" authorId="0" shapeId="0" xr:uid="{00000000-0006-0000-0400-0000F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44" authorId="0" shapeId="0" xr:uid="{00000000-0006-0000-0400-0000F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4" authorId="0" shapeId="0" xr:uid="{00000000-0006-0000-0400-0000F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44" authorId="0" shapeId="0" xr:uid="{00000000-0006-0000-0400-0000F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4" authorId="0" shapeId="0" xr:uid="{00000000-0006-0000-0400-0000F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4" authorId="0" shapeId="0" xr:uid="{00000000-0006-0000-0400-0000F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4" authorId="0" shapeId="0" xr:uid="{00000000-0006-0000-0400-0000F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4" authorId="0" shapeId="0" xr:uid="{00000000-0006-0000-0400-0000F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4" authorId="0" shapeId="0" xr:uid="{00000000-0006-0000-0400-0000F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4" authorId="0" shapeId="0" xr:uid="{00000000-0006-0000-0400-0000F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4" authorId="0" shapeId="0" xr:uid="{00000000-0006-0000-0400-0000F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4" authorId="0" shapeId="0" xr:uid="{00000000-0006-0000-0400-0000F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4" authorId="0" shapeId="0" xr:uid="{00000000-0006-0000-0400-00000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4" authorId="0" shapeId="0" xr:uid="{00000000-0006-0000-0400-00000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4" authorId="0" shapeId="0" xr:uid="{00000000-0006-0000-0400-00000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4" authorId="0" shapeId="0" xr:uid="{00000000-0006-0000-0400-00000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5" authorId="0" shapeId="0" xr:uid="{00000000-0006-0000-0400-00000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5" authorId="0" shapeId="0" xr:uid="{00000000-0006-0000-0400-00000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5" authorId="0" shapeId="0" xr:uid="{00000000-0006-0000-0400-00000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5" authorId="0" shapeId="0" xr:uid="{00000000-0006-0000-0400-00000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5" authorId="0" shapeId="0" xr:uid="{00000000-0006-0000-0400-00000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5" authorId="0" shapeId="0" xr:uid="{00000000-0006-0000-0400-00000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5" authorId="0" shapeId="0" xr:uid="{00000000-0006-0000-0400-00000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5" authorId="0" shapeId="0" xr:uid="{00000000-0006-0000-0400-00000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5" authorId="0" shapeId="0" xr:uid="{00000000-0006-0000-0400-00000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5" authorId="0" shapeId="0" xr:uid="{00000000-0006-0000-0400-00000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5" authorId="0" shapeId="0" xr:uid="{00000000-0006-0000-0400-00000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5" authorId="0" shapeId="0" xr:uid="{00000000-0006-0000-0400-00000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5" authorId="0" shapeId="0" xr:uid="{00000000-0006-0000-0400-00001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5" authorId="0" shapeId="0" xr:uid="{00000000-0006-0000-0400-00001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6" authorId="0" shapeId="0" xr:uid="{00000000-0006-0000-0400-00001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46" authorId="0" shapeId="0" xr:uid="{00000000-0006-0000-0400-00001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46" authorId="0" shapeId="0" xr:uid="{00000000-0006-0000-0400-00001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6" authorId="0" shapeId="0" xr:uid="{00000000-0006-0000-0400-00001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6" authorId="0" shapeId="0" xr:uid="{00000000-0006-0000-0400-00001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46" authorId="0" shapeId="0" xr:uid="{00000000-0006-0000-0400-00001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6" authorId="0" shapeId="0" xr:uid="{00000000-0006-0000-0400-00001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6" authorId="0" shapeId="0" xr:uid="{00000000-0006-0000-0400-00001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6" authorId="0" shapeId="0" xr:uid="{00000000-0006-0000-0400-00001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6" authorId="0" shapeId="0" xr:uid="{00000000-0006-0000-0400-00001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6" authorId="0" shapeId="0" xr:uid="{00000000-0006-0000-0400-00001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6" authorId="0" shapeId="0" xr:uid="{00000000-0006-0000-0400-00001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6" authorId="0" shapeId="0" xr:uid="{00000000-0006-0000-0400-00001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6" authorId="0" shapeId="0" xr:uid="{00000000-0006-0000-0400-00001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6" authorId="0" shapeId="0" xr:uid="{00000000-0006-0000-0400-00002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6" authorId="0" shapeId="0" xr:uid="{00000000-0006-0000-0400-00002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6" authorId="0" shapeId="0" xr:uid="{00000000-0006-0000-0400-00002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7" authorId="0" shapeId="0" xr:uid="{00000000-0006-0000-0400-00002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47" authorId="0" shapeId="0" xr:uid="{00000000-0006-0000-0400-00002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47" authorId="0" shapeId="0" xr:uid="{00000000-0006-0000-0400-00002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7" authorId="0" shapeId="0" xr:uid="{00000000-0006-0000-0400-00002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7" authorId="0" shapeId="0" xr:uid="{00000000-0006-0000-0400-00002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47" authorId="0" shapeId="0" xr:uid="{00000000-0006-0000-0400-00002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7" authorId="0" shapeId="0" xr:uid="{00000000-0006-0000-0400-00002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7" authorId="0" shapeId="0" xr:uid="{00000000-0006-0000-0400-00002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7" authorId="0" shapeId="0" xr:uid="{00000000-0006-0000-0400-00002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7" authorId="0" shapeId="0" xr:uid="{00000000-0006-0000-0400-00002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7" authorId="0" shapeId="0" xr:uid="{00000000-0006-0000-0400-00002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7" authorId="0" shapeId="0" xr:uid="{00000000-0006-0000-0400-00002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7" authorId="0" shapeId="0" xr:uid="{00000000-0006-0000-0400-00002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7" authorId="0" shapeId="0" xr:uid="{00000000-0006-0000-0400-00003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7" authorId="0" shapeId="0" xr:uid="{00000000-0006-0000-0400-00003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8" authorId="0" shapeId="0" xr:uid="{00000000-0006-0000-0400-00003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8" authorId="0" shapeId="0" xr:uid="{00000000-0006-0000-0400-00003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48" authorId="0" shapeId="0" xr:uid="{00000000-0006-0000-0400-00003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8" authorId="0" shapeId="0" xr:uid="{00000000-0006-0000-0400-00003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8" authorId="0" shapeId="0" xr:uid="{00000000-0006-0000-0400-00003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8" authorId="0" shapeId="0" xr:uid="{00000000-0006-0000-0400-00003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8" authorId="0" shapeId="0" xr:uid="{00000000-0006-0000-0400-00003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8" authorId="0" shapeId="0" xr:uid="{00000000-0006-0000-0400-00003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8" authorId="0" shapeId="0" xr:uid="{00000000-0006-0000-0400-00003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8" authorId="0" shapeId="0" xr:uid="{00000000-0006-0000-0400-00003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8" authorId="0" shapeId="0" xr:uid="{00000000-0006-0000-0400-00003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8" authorId="0" shapeId="0" xr:uid="{00000000-0006-0000-0400-00003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8" authorId="0" shapeId="0" xr:uid="{00000000-0006-0000-0400-00003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8" authorId="0" shapeId="0" xr:uid="{00000000-0006-0000-0400-00003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9" authorId="0" shapeId="0" xr:uid="{00000000-0006-0000-0400-00004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9" authorId="0" shapeId="0" xr:uid="{00000000-0006-0000-0400-00004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9" authorId="0" shapeId="0" xr:uid="{00000000-0006-0000-0400-00004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9" authorId="0" shapeId="0" xr:uid="{00000000-0006-0000-0400-00004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9" authorId="0" shapeId="0" xr:uid="{00000000-0006-0000-0400-00004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9" authorId="0" shapeId="0" xr:uid="{00000000-0006-0000-0400-00004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9" authorId="0" shapeId="0" xr:uid="{00000000-0006-0000-0400-00004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9" authorId="0" shapeId="0" xr:uid="{00000000-0006-0000-0400-00004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9" authorId="0" shapeId="0" xr:uid="{00000000-0006-0000-0400-00004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9" authorId="0" shapeId="0" xr:uid="{00000000-0006-0000-0400-00004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9" authorId="0" shapeId="0" xr:uid="{00000000-0006-0000-0400-00004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9" authorId="0" shapeId="0" xr:uid="{00000000-0006-0000-0400-00004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9" authorId="0" shapeId="0" xr:uid="{00000000-0006-0000-0400-00004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0" authorId="0" shapeId="0" xr:uid="{00000000-0006-0000-0400-00004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0" authorId="0" shapeId="0" xr:uid="{00000000-0006-0000-0400-00004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0" authorId="0" shapeId="0" xr:uid="{00000000-0006-0000-0400-00004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0" authorId="0" shapeId="0" xr:uid="{00000000-0006-0000-0400-00005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0" authorId="0" shapeId="0" xr:uid="{00000000-0006-0000-0400-00005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0" authorId="0" shapeId="0" xr:uid="{00000000-0006-0000-0400-00005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0" authorId="0" shapeId="0" xr:uid="{00000000-0006-0000-0400-00005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0" authorId="0" shapeId="0" xr:uid="{00000000-0006-0000-0400-00005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0" authorId="0" shapeId="0" xr:uid="{00000000-0006-0000-0400-00005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0" authorId="0" shapeId="0" xr:uid="{00000000-0006-0000-0400-00005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0" authorId="0" shapeId="0" xr:uid="{00000000-0006-0000-0400-00005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0" authorId="0" shapeId="0" xr:uid="{00000000-0006-0000-0400-00005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0" authorId="0" shapeId="0" xr:uid="{00000000-0006-0000-0400-00005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0" authorId="0" shapeId="0" xr:uid="{00000000-0006-0000-0400-00005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1" authorId="0" shapeId="0" xr:uid="{00000000-0006-0000-0400-00005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1" authorId="0" shapeId="0" xr:uid="{00000000-0006-0000-0400-00005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1" authorId="0" shapeId="0" xr:uid="{00000000-0006-0000-0400-00005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1" authorId="0" shapeId="0" xr:uid="{00000000-0006-0000-0400-00005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1" authorId="0" shapeId="0" xr:uid="{00000000-0006-0000-0400-00005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1" authorId="0" shapeId="0" xr:uid="{00000000-0006-0000-0400-00006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1" authorId="0" shapeId="0" xr:uid="{00000000-0006-0000-0400-00006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1" authorId="0" shapeId="0" xr:uid="{00000000-0006-0000-0400-00006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1" authorId="0" shapeId="0" xr:uid="{00000000-0006-0000-0400-00006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1" authorId="0" shapeId="0" xr:uid="{00000000-0006-0000-0400-00006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1" authorId="0" shapeId="0" xr:uid="{00000000-0006-0000-0400-00006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1" authorId="0" shapeId="0" xr:uid="{00000000-0006-0000-0400-00006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1" authorId="0" shapeId="0" xr:uid="{00000000-0006-0000-0400-00006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1" authorId="0" shapeId="0" xr:uid="{00000000-0006-0000-0400-00006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1" authorId="0" shapeId="0" xr:uid="{00000000-0006-0000-0400-00006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2" authorId="0" shapeId="0" xr:uid="{00000000-0006-0000-0400-00006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52" authorId="0" shapeId="0" xr:uid="{00000000-0006-0000-0400-00006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2" authorId="0" shapeId="0" xr:uid="{00000000-0006-0000-0400-00006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2" authorId="0" shapeId="0" xr:uid="{00000000-0006-0000-0400-00006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2" authorId="0" shapeId="0" xr:uid="{00000000-0006-0000-0400-00006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2" authorId="0" shapeId="0" xr:uid="{00000000-0006-0000-0400-00006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52" authorId="0" shapeId="0" xr:uid="{00000000-0006-0000-0400-00007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2" authorId="0" shapeId="0" xr:uid="{00000000-0006-0000-0400-00007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2" authorId="0" shapeId="0" xr:uid="{00000000-0006-0000-0400-00007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2" authorId="0" shapeId="0" xr:uid="{00000000-0006-0000-0400-00007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2" authorId="0" shapeId="0" xr:uid="{00000000-0006-0000-0400-00007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2" authorId="0" shapeId="0" xr:uid="{00000000-0006-0000-0400-00007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2" authorId="0" shapeId="0" xr:uid="{00000000-0006-0000-0400-00007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2" authorId="0" shapeId="0" xr:uid="{00000000-0006-0000-0400-00007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2" authorId="0" shapeId="0" xr:uid="{00000000-0006-0000-0400-00007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2" authorId="0" shapeId="0" xr:uid="{00000000-0006-0000-0400-00007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2" authorId="0" shapeId="0" xr:uid="{00000000-0006-0000-0400-00007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2" authorId="0" shapeId="0" xr:uid="{00000000-0006-0000-0400-00007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3" authorId="0" shapeId="0" xr:uid="{00000000-0006-0000-0400-00007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3" authorId="0" shapeId="0" xr:uid="{00000000-0006-0000-0400-00007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53" authorId="0" shapeId="0" xr:uid="{00000000-0006-0000-0400-00007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3" authorId="0" shapeId="0" xr:uid="{00000000-0006-0000-0400-00007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3" authorId="0" shapeId="0" xr:uid="{00000000-0006-0000-0400-00008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3" authorId="0" shapeId="0" xr:uid="{00000000-0006-0000-0400-00008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3" authorId="0" shapeId="0" xr:uid="{00000000-0006-0000-0400-00008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3" authorId="0" shapeId="0" xr:uid="{00000000-0006-0000-0400-00008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3" authorId="0" shapeId="0" xr:uid="{00000000-0006-0000-0400-00008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3" authorId="0" shapeId="0" xr:uid="{00000000-0006-0000-0400-00008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3" authorId="0" shapeId="0" xr:uid="{00000000-0006-0000-0400-00008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3" authorId="0" shapeId="0" xr:uid="{00000000-0006-0000-0400-00008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4" authorId="0" shapeId="0" xr:uid="{00000000-0006-0000-0400-00008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4" authorId="0" shapeId="0" xr:uid="{00000000-0006-0000-0400-00008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4" authorId="0" shapeId="0" xr:uid="{00000000-0006-0000-0400-00008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4" authorId="0" shapeId="0" xr:uid="{00000000-0006-0000-0400-00008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4" authorId="0" shapeId="0" xr:uid="{00000000-0006-0000-0400-00008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4" authorId="0" shapeId="0" xr:uid="{00000000-0006-0000-0400-00008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4" authorId="0" shapeId="0" xr:uid="{00000000-0006-0000-0400-00008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4" authorId="0" shapeId="0" xr:uid="{00000000-0006-0000-0400-00008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4" authorId="0" shapeId="0" xr:uid="{00000000-0006-0000-0400-00009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4" authorId="0" shapeId="0" xr:uid="{00000000-0006-0000-0400-00009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4" authorId="0" shapeId="0" xr:uid="{00000000-0006-0000-0400-00009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4" authorId="0" shapeId="0" xr:uid="{00000000-0006-0000-0400-00009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54" authorId="0" shapeId="0" xr:uid="{00000000-0006-0000-0400-00009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5" authorId="0" shapeId="0" xr:uid="{00000000-0006-0000-0400-00009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55" authorId="0" shapeId="0" xr:uid="{00000000-0006-0000-0400-00009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5" authorId="0" shapeId="0" xr:uid="{00000000-0006-0000-0400-00009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5" authorId="0" shapeId="0" xr:uid="{00000000-0006-0000-0400-00009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5" authorId="0" shapeId="0" xr:uid="{00000000-0006-0000-0400-00009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5" authorId="0" shapeId="0" xr:uid="{00000000-0006-0000-0400-00009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5" authorId="0" shapeId="0" xr:uid="{00000000-0006-0000-0400-00009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5" authorId="0" shapeId="0" xr:uid="{00000000-0006-0000-0400-00009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5" authorId="0" shapeId="0" xr:uid="{00000000-0006-0000-0400-00009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5" authorId="0" shapeId="0" xr:uid="{00000000-0006-0000-0400-00009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5" authorId="0" shapeId="0" xr:uid="{00000000-0006-0000-0400-00009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5" authorId="0" shapeId="0" xr:uid="{00000000-0006-0000-0400-0000A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5" authorId="0" shapeId="0" xr:uid="{00000000-0006-0000-0400-0000A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5" authorId="0" shapeId="0" xr:uid="{00000000-0006-0000-0400-0000A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6" authorId="0" shapeId="0" xr:uid="{00000000-0006-0000-0400-0000A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6" authorId="0" shapeId="0" xr:uid="{00000000-0006-0000-0400-0000A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56" authorId="0" shapeId="0" xr:uid="{00000000-0006-0000-0400-0000A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6" authorId="0" shapeId="0" xr:uid="{00000000-0006-0000-0400-0000A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6" authorId="0" shapeId="0" xr:uid="{00000000-0006-0000-0400-0000A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6" authorId="0" shapeId="0" xr:uid="{00000000-0006-0000-0400-0000A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6" authorId="0" shapeId="0" xr:uid="{00000000-0006-0000-0400-0000A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6" authorId="0" shapeId="0" xr:uid="{00000000-0006-0000-0400-0000A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6" authorId="0" shapeId="0" xr:uid="{00000000-0006-0000-0400-0000A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6" authorId="0" shapeId="0" xr:uid="{00000000-0006-0000-0400-0000A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6" authorId="0" shapeId="0" xr:uid="{00000000-0006-0000-0400-0000A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6" authorId="0" shapeId="0" xr:uid="{00000000-0006-0000-0400-0000A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6" authorId="0" shapeId="0" xr:uid="{00000000-0006-0000-0400-0000A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6" authorId="0" shapeId="0" xr:uid="{00000000-0006-0000-0400-0000B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6" authorId="0" shapeId="0" xr:uid="{00000000-0006-0000-0400-0000B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7" authorId="0" shapeId="0" xr:uid="{00000000-0006-0000-0400-0000B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7" authorId="0" shapeId="0" xr:uid="{00000000-0006-0000-0400-0000B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7" authorId="0" shapeId="0" xr:uid="{00000000-0006-0000-0400-0000B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7" authorId="0" shapeId="0" xr:uid="{00000000-0006-0000-0400-0000B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57" authorId="0" shapeId="0" xr:uid="{00000000-0006-0000-0400-0000B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7" authorId="0" shapeId="0" xr:uid="{00000000-0006-0000-0400-0000B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7" authorId="0" shapeId="0" xr:uid="{00000000-0006-0000-0400-0000B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7" authorId="0" shapeId="0" xr:uid="{00000000-0006-0000-0400-0000B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7" authorId="0" shapeId="0" xr:uid="{00000000-0006-0000-0400-0000B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7" authorId="0" shapeId="0" xr:uid="{00000000-0006-0000-0400-0000B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7" authorId="0" shapeId="0" xr:uid="{00000000-0006-0000-0400-0000B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7" authorId="0" shapeId="0" xr:uid="{00000000-0006-0000-0400-0000B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7" authorId="0" shapeId="0" xr:uid="{00000000-0006-0000-0400-0000B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7" authorId="0" shapeId="0" xr:uid="{00000000-0006-0000-0400-0000B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7" authorId="0" shapeId="0" xr:uid="{00000000-0006-0000-0400-0000C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8" authorId="0" shapeId="0" xr:uid="{00000000-0006-0000-0400-0000C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8" authorId="0" shapeId="0" xr:uid="{00000000-0006-0000-0400-0000C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8" authorId="0" shapeId="0" xr:uid="{00000000-0006-0000-0400-0000C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8" authorId="0" shapeId="0" xr:uid="{00000000-0006-0000-0400-0000C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8" authorId="0" shapeId="0" xr:uid="{00000000-0006-0000-0400-0000C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8" authorId="0" shapeId="0" xr:uid="{00000000-0006-0000-0400-0000C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8" authorId="0" shapeId="0" xr:uid="{00000000-0006-0000-0400-0000C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8" authorId="0" shapeId="0" xr:uid="{00000000-0006-0000-0400-0000C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8" authorId="0" shapeId="0" xr:uid="{00000000-0006-0000-0400-0000C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8" authorId="0" shapeId="0" xr:uid="{00000000-0006-0000-0400-0000C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8" authorId="0" shapeId="0" xr:uid="{00000000-0006-0000-0400-0000C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8" authorId="0" shapeId="0" xr:uid="{00000000-0006-0000-0400-0000C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8" authorId="0" shapeId="0" xr:uid="{00000000-0006-0000-0400-0000C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9" authorId="0" shapeId="0" xr:uid="{00000000-0006-0000-0400-0000C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9" authorId="0" shapeId="0" xr:uid="{00000000-0006-0000-0400-0000C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59" authorId="0" shapeId="0" xr:uid="{00000000-0006-0000-0400-0000D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9" authorId="0" shapeId="0" xr:uid="{00000000-0006-0000-0400-0000D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9" authorId="0" shapeId="0" xr:uid="{00000000-0006-0000-0400-0000D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W59" authorId="0" shapeId="0" xr:uid="{00000000-0006-0000-0400-0000D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9" authorId="0" shapeId="0" xr:uid="{00000000-0006-0000-0400-0000D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9" authorId="0" shapeId="0" xr:uid="{00000000-0006-0000-0400-0000D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9" authorId="0" shapeId="0" xr:uid="{00000000-0006-0000-0400-0000D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9" authorId="0" shapeId="0" xr:uid="{00000000-0006-0000-0400-0000D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9" authorId="0" shapeId="0" xr:uid="{00000000-0006-0000-0400-0000D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9" authorId="0" shapeId="0" xr:uid="{00000000-0006-0000-0400-0000D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9" authorId="0" shapeId="0" xr:uid="{00000000-0006-0000-0400-0000D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9" authorId="0" shapeId="0" xr:uid="{00000000-0006-0000-0400-0000D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9" authorId="0" shapeId="0" xr:uid="{00000000-0006-0000-0400-0000D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9" authorId="0" shapeId="0" xr:uid="{00000000-0006-0000-0400-0000D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0" authorId="0" shapeId="0" xr:uid="{00000000-0006-0000-0400-0000D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0" authorId="0" shapeId="0" xr:uid="{00000000-0006-0000-0400-0000D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0" authorId="0" shapeId="0" xr:uid="{00000000-0006-0000-0400-0000E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0" authorId="0" shapeId="0" xr:uid="{00000000-0006-0000-0400-0000E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0" authorId="0" shapeId="0" xr:uid="{00000000-0006-0000-0400-0000E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0" authorId="0" shapeId="0" xr:uid="{00000000-0006-0000-0400-0000E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0" authorId="0" shapeId="0" xr:uid="{00000000-0006-0000-0400-0000E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0" authorId="0" shapeId="0" xr:uid="{00000000-0006-0000-0400-0000E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0" authorId="0" shapeId="0" xr:uid="{00000000-0006-0000-0400-0000E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0" authorId="0" shapeId="0" xr:uid="{00000000-0006-0000-0400-0000E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0" authorId="0" shapeId="0" xr:uid="{00000000-0006-0000-0400-0000E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1" authorId="0" shapeId="0" xr:uid="{00000000-0006-0000-0400-0000E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1" authorId="0" shapeId="0" xr:uid="{00000000-0006-0000-0400-0000E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1" authorId="0" shapeId="0" xr:uid="{00000000-0006-0000-0400-0000E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1" authorId="0" shapeId="0" xr:uid="{00000000-0006-0000-0400-0000E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1" authorId="0" shapeId="0" xr:uid="{00000000-0006-0000-0400-0000E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1" authorId="0" shapeId="0" xr:uid="{00000000-0006-0000-0400-0000E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1" authorId="0" shapeId="0" xr:uid="{00000000-0006-0000-0400-0000E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1" authorId="0" shapeId="0" xr:uid="{00000000-0006-0000-0400-0000F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1" authorId="0" shapeId="0" xr:uid="{00000000-0006-0000-0400-0000F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1" authorId="0" shapeId="0" xr:uid="{00000000-0006-0000-0400-0000F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1" authorId="0" shapeId="0" xr:uid="{00000000-0006-0000-0400-0000F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1" authorId="0" shapeId="0" xr:uid="{00000000-0006-0000-0400-0000F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1" authorId="0" shapeId="0" xr:uid="{00000000-0006-0000-0400-0000F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2" authorId="0" shapeId="0" xr:uid="{00000000-0006-0000-0400-0000F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2" authorId="0" shapeId="0" xr:uid="{00000000-0006-0000-0400-0000F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2" authorId="0" shapeId="0" xr:uid="{00000000-0006-0000-0400-0000F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2" authorId="0" shapeId="0" xr:uid="{00000000-0006-0000-0400-0000F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2" authorId="0" shapeId="0" xr:uid="{00000000-0006-0000-0400-0000F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2" authorId="0" shapeId="0" xr:uid="{00000000-0006-0000-0400-0000F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2" authorId="0" shapeId="0" xr:uid="{00000000-0006-0000-0400-0000F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2" authorId="0" shapeId="0" xr:uid="{00000000-0006-0000-0400-0000F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2" authorId="0" shapeId="0" xr:uid="{00000000-0006-0000-0400-0000F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2" authorId="0" shapeId="0" xr:uid="{00000000-0006-0000-0400-0000F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2" authorId="0" shapeId="0" xr:uid="{00000000-0006-0000-0400-00000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2" authorId="0" shapeId="0" xr:uid="{00000000-0006-0000-0400-00000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2" authorId="0" shapeId="0" xr:uid="{00000000-0006-0000-0400-00000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2" authorId="0" shapeId="0" xr:uid="{00000000-0006-0000-0400-00000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2" authorId="0" shapeId="0" xr:uid="{00000000-0006-0000-0400-00000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2" authorId="0" shapeId="0" xr:uid="{00000000-0006-0000-0400-00000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62" authorId="0" shapeId="0" xr:uid="{00000000-0006-0000-0400-00000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E63" authorId="0" shapeId="0" xr:uid="{00000000-0006-0000-0400-00000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3" authorId="0" shapeId="0" xr:uid="{00000000-0006-0000-0400-00000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3" authorId="0" shapeId="0" xr:uid="{00000000-0006-0000-0400-00000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3" authorId="0" shapeId="0" xr:uid="{00000000-0006-0000-0400-00000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63" authorId="0" shapeId="0" xr:uid="{00000000-0006-0000-0400-00000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3" authorId="0" shapeId="0" xr:uid="{00000000-0006-0000-0400-00000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63" authorId="0" shapeId="0" xr:uid="{00000000-0006-0000-0400-00000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3" authorId="0" shapeId="0" xr:uid="{00000000-0006-0000-0400-00000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3" authorId="0" shapeId="0" xr:uid="{00000000-0006-0000-0400-00000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3" authorId="0" shapeId="0" xr:uid="{00000000-0006-0000-0400-00001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3" authorId="0" shapeId="0" xr:uid="{00000000-0006-0000-0400-00001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3" authorId="0" shapeId="0" xr:uid="{00000000-0006-0000-0400-00001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3" authorId="0" shapeId="0" xr:uid="{00000000-0006-0000-0400-00001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3" authorId="0" shapeId="0" xr:uid="{00000000-0006-0000-0400-00001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3" authorId="0" shapeId="0" xr:uid="{00000000-0006-0000-0400-00001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3" authorId="0" shapeId="0" xr:uid="{00000000-0006-0000-0400-00001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G64" authorId="0" shapeId="0" xr:uid="{00000000-0006-0000-0400-00001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4" authorId="0" shapeId="0" xr:uid="{00000000-0006-0000-0400-00001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64" authorId="0" shapeId="0" xr:uid="{00000000-0006-0000-0400-00001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64" authorId="0" shapeId="0" xr:uid="{00000000-0006-0000-0400-00001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4" authorId="0" shapeId="0" xr:uid="{00000000-0006-0000-0400-00001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64" authorId="0" shapeId="0" xr:uid="{00000000-0006-0000-0400-00001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4" authorId="0" shapeId="0" xr:uid="{00000000-0006-0000-0400-00001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4" authorId="0" shapeId="0" xr:uid="{00000000-0006-0000-0400-00001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64" authorId="0" shapeId="0" xr:uid="{00000000-0006-0000-0400-00001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4" authorId="0" shapeId="0" xr:uid="{00000000-0006-0000-0400-00002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4" authorId="0" shapeId="0" xr:uid="{00000000-0006-0000-0400-00002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4" authorId="0" shapeId="0" xr:uid="{00000000-0006-0000-0400-00002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4" authorId="0" shapeId="0" xr:uid="{00000000-0006-0000-0400-00002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4" authorId="0" shapeId="0" xr:uid="{00000000-0006-0000-0400-00002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4" authorId="0" shapeId="0" xr:uid="{00000000-0006-0000-0400-00002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4" authorId="0" shapeId="0" xr:uid="{00000000-0006-0000-0400-00002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4" authorId="0" shapeId="0" xr:uid="{00000000-0006-0000-0400-00002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4" authorId="0" shapeId="0" xr:uid="{00000000-0006-0000-0400-00002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5" authorId="0" shapeId="0" xr:uid="{00000000-0006-0000-0400-00002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5" authorId="0" shapeId="0" xr:uid="{00000000-0006-0000-0400-00002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65" authorId="0" shapeId="0" xr:uid="{00000000-0006-0000-0400-00002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5" authorId="0" shapeId="0" xr:uid="{00000000-0006-0000-0400-00002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5" authorId="0" shapeId="0" xr:uid="{00000000-0006-0000-0400-00002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5" authorId="0" shapeId="0" xr:uid="{00000000-0006-0000-0400-00002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5" authorId="0" shapeId="0" xr:uid="{00000000-0006-0000-0400-00002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5" authorId="0" shapeId="0" xr:uid="{00000000-0006-0000-0400-00003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5" authorId="0" shapeId="0" xr:uid="{00000000-0006-0000-0400-00003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5" authorId="0" shapeId="0" xr:uid="{00000000-0006-0000-0400-00003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5" authorId="0" shapeId="0" xr:uid="{00000000-0006-0000-0400-00003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6" authorId="0" shapeId="0" xr:uid="{00000000-0006-0000-0400-00003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6" authorId="0" shapeId="0" xr:uid="{00000000-0006-0000-0400-00003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6" authorId="0" shapeId="0" xr:uid="{00000000-0006-0000-0400-00003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6" authorId="0" shapeId="0" xr:uid="{00000000-0006-0000-0400-00003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6" authorId="0" shapeId="0" xr:uid="{00000000-0006-0000-0400-00003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6" authorId="0" shapeId="0" xr:uid="{00000000-0006-0000-0400-00003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6" authorId="0" shapeId="0" xr:uid="{00000000-0006-0000-0400-00003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6" authorId="0" shapeId="0" xr:uid="{00000000-0006-0000-0400-00003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6" authorId="0" shapeId="0" xr:uid="{00000000-0006-0000-0400-00003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6" authorId="0" shapeId="0" xr:uid="{00000000-0006-0000-0400-00003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6" authorId="0" shapeId="0" xr:uid="{00000000-0006-0000-0400-00003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6" authorId="0" shapeId="0" xr:uid="{00000000-0006-0000-0400-00003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6" authorId="0" shapeId="0" xr:uid="{00000000-0006-0000-0400-00004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66" authorId="0" shapeId="0" xr:uid="{00000000-0006-0000-0400-00004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7" authorId="0" shapeId="0" xr:uid="{00000000-0006-0000-0400-00004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7" authorId="0" shapeId="0" xr:uid="{00000000-0006-0000-0400-00004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7" authorId="0" shapeId="0" xr:uid="{00000000-0006-0000-0400-00004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7" authorId="0" shapeId="0" xr:uid="{00000000-0006-0000-0400-00004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7" authorId="0" shapeId="0" xr:uid="{00000000-0006-0000-0400-00004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7" authorId="0" shapeId="0" xr:uid="{00000000-0006-0000-0400-00004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7" authorId="0" shapeId="0" xr:uid="{00000000-0006-0000-0400-00004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7" authorId="0" shapeId="0" xr:uid="{00000000-0006-0000-0400-00004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7" authorId="0" shapeId="0" xr:uid="{00000000-0006-0000-0400-00004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7" authorId="0" shapeId="0" xr:uid="{00000000-0006-0000-0400-00004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7" authorId="0" shapeId="0" xr:uid="{00000000-0006-0000-0400-00004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7" authorId="0" shapeId="0" xr:uid="{00000000-0006-0000-0400-00004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7" authorId="0" shapeId="0" xr:uid="{00000000-0006-0000-0400-00004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7" authorId="0" shapeId="0" xr:uid="{00000000-0006-0000-0400-00004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8" authorId="0" shapeId="0" xr:uid="{00000000-0006-0000-0400-00005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8" authorId="0" shapeId="0" xr:uid="{00000000-0006-0000-0400-00005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8" authorId="0" shapeId="0" xr:uid="{00000000-0006-0000-0400-00005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8" authorId="0" shapeId="0" xr:uid="{00000000-0006-0000-0400-00005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8" authorId="0" shapeId="0" xr:uid="{00000000-0006-0000-0400-00005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8" authorId="0" shapeId="0" xr:uid="{00000000-0006-0000-0400-00005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8" authorId="0" shapeId="0" xr:uid="{00000000-0006-0000-0400-00005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8" authorId="0" shapeId="0" xr:uid="{00000000-0006-0000-0400-00005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8" authorId="0" shapeId="0" xr:uid="{00000000-0006-0000-0400-00005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8" authorId="0" shapeId="0" xr:uid="{00000000-0006-0000-0400-00005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8" authorId="0" shapeId="0" xr:uid="{00000000-0006-0000-0400-00005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8" authorId="0" shapeId="0" xr:uid="{00000000-0006-0000-0400-00005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9" authorId="0" shapeId="0" xr:uid="{00000000-0006-0000-0400-00005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9" authorId="0" shapeId="0" xr:uid="{00000000-0006-0000-0400-00005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69" authorId="0" shapeId="0" xr:uid="{00000000-0006-0000-0400-00005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9" authorId="0" shapeId="0" xr:uid="{00000000-0006-0000-0400-00005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9" authorId="0" shapeId="0" xr:uid="{00000000-0006-0000-0400-00006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9" authorId="0" shapeId="0" xr:uid="{00000000-0006-0000-0400-00006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9" authorId="0" shapeId="0" xr:uid="{00000000-0006-0000-0400-00006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9" authorId="0" shapeId="0" xr:uid="{00000000-0006-0000-0400-00006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9" authorId="0" shapeId="0" xr:uid="{00000000-0006-0000-0400-00006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9" authorId="0" shapeId="0" xr:uid="{00000000-0006-0000-0400-00006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9" authorId="0" shapeId="0" xr:uid="{00000000-0006-0000-0400-00006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9" authorId="0" shapeId="0" xr:uid="{00000000-0006-0000-0400-00006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9" authorId="0" shapeId="0" xr:uid="{00000000-0006-0000-0400-00006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9" authorId="0" shapeId="0" xr:uid="{00000000-0006-0000-0400-00006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9" authorId="0" shapeId="0" xr:uid="{00000000-0006-0000-0400-00006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9" authorId="0" shapeId="0" xr:uid="{00000000-0006-0000-0400-00006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9" authorId="0" shapeId="0" xr:uid="{00000000-0006-0000-0400-00006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9" authorId="0" shapeId="0" xr:uid="{00000000-0006-0000-0400-00006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0" authorId="0" shapeId="0" xr:uid="{00000000-0006-0000-0400-00006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0" authorId="0" shapeId="0" xr:uid="{00000000-0006-0000-0400-00006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0" authorId="0" shapeId="0" xr:uid="{00000000-0006-0000-0400-00007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70" authorId="0" shapeId="0" xr:uid="{00000000-0006-0000-0400-00007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W70" authorId="0" shapeId="0" xr:uid="{00000000-0006-0000-0400-00007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0" authorId="0" shapeId="0" xr:uid="{00000000-0006-0000-0400-00007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0" authorId="0" shapeId="0" xr:uid="{00000000-0006-0000-0400-00007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0" authorId="0" shapeId="0" xr:uid="{00000000-0006-0000-0400-00007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0" authorId="0" shapeId="0" xr:uid="{00000000-0006-0000-0400-00007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0" authorId="0" shapeId="0" xr:uid="{00000000-0006-0000-0400-00007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0" authorId="0" shapeId="0" xr:uid="{00000000-0006-0000-0400-00007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0" authorId="0" shapeId="0" xr:uid="{00000000-0006-0000-0400-00007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0" authorId="0" shapeId="0" xr:uid="{00000000-0006-0000-0400-00007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0" authorId="0" shapeId="0" xr:uid="{00000000-0006-0000-0400-00007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0" authorId="0" shapeId="0" xr:uid="{00000000-0006-0000-0400-00007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0" authorId="0" shapeId="0" xr:uid="{00000000-0006-0000-0400-00007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1" authorId="0" shapeId="0" xr:uid="{00000000-0006-0000-0400-00007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1" authorId="0" shapeId="0" xr:uid="{00000000-0006-0000-0400-00007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1" authorId="0" shapeId="0" xr:uid="{00000000-0006-0000-0400-00008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1" authorId="0" shapeId="0" xr:uid="{00000000-0006-0000-0400-00008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1" authorId="0" shapeId="0" xr:uid="{00000000-0006-0000-0400-00008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1" authorId="0" shapeId="0" xr:uid="{00000000-0006-0000-0400-00008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1" authorId="0" shapeId="0" xr:uid="{00000000-0006-0000-0400-00008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1" authorId="0" shapeId="0" xr:uid="{00000000-0006-0000-0400-00008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1" authorId="0" shapeId="0" xr:uid="{00000000-0006-0000-0400-00008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1" authorId="0" shapeId="0" xr:uid="{00000000-0006-0000-0400-00008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1" authorId="0" shapeId="0" xr:uid="{00000000-0006-0000-0400-00008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2" authorId="0" shapeId="0" xr:uid="{00000000-0006-0000-0400-00008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2" authorId="0" shapeId="0" xr:uid="{00000000-0006-0000-0400-00008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2" authorId="0" shapeId="0" xr:uid="{00000000-0006-0000-0400-00008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2" authorId="0" shapeId="0" xr:uid="{00000000-0006-0000-0400-00008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2" authorId="0" shapeId="0" xr:uid="{00000000-0006-0000-0400-00008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72" authorId="0" shapeId="0" xr:uid="{00000000-0006-0000-0400-00008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2" authorId="0" shapeId="0" xr:uid="{00000000-0006-0000-0400-00008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2" authorId="0" shapeId="0" xr:uid="{00000000-0006-0000-0400-00009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2" authorId="0" shapeId="0" xr:uid="{00000000-0006-0000-0400-00009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2" authorId="0" shapeId="0" xr:uid="{00000000-0006-0000-0400-00009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2" authorId="0" shapeId="0" xr:uid="{00000000-0006-0000-0400-00009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2" authorId="0" shapeId="0" xr:uid="{00000000-0006-0000-0400-00009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2" authorId="0" shapeId="0" xr:uid="{00000000-0006-0000-0400-00009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3" authorId="0" shapeId="0" xr:uid="{00000000-0006-0000-0400-00009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3" authorId="0" shapeId="0" xr:uid="{00000000-0006-0000-0400-00009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3" authorId="0" shapeId="0" xr:uid="{00000000-0006-0000-0400-00009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3" authorId="0" shapeId="0" xr:uid="{00000000-0006-0000-0400-00009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3" authorId="0" shapeId="0" xr:uid="{00000000-0006-0000-0400-00009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3" authorId="0" shapeId="0" xr:uid="{00000000-0006-0000-0400-00009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3" authorId="0" shapeId="0" xr:uid="{00000000-0006-0000-0400-00009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3" authorId="0" shapeId="0" xr:uid="{00000000-0006-0000-0400-00009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3" authorId="0" shapeId="0" xr:uid="{00000000-0006-0000-0400-00009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3" authorId="0" shapeId="0" xr:uid="{00000000-0006-0000-0400-00009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3" authorId="0" shapeId="0" xr:uid="{00000000-0006-0000-0400-0000A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3" authorId="0" shapeId="0" xr:uid="{00000000-0006-0000-0400-0000A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3" authorId="0" shapeId="0" xr:uid="{00000000-0006-0000-0400-0000A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74" authorId="0" shapeId="0" xr:uid="{00000000-0006-0000-0400-0000A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4" authorId="0" shapeId="0" xr:uid="{00000000-0006-0000-0400-0000A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4" authorId="0" shapeId="0" xr:uid="{00000000-0006-0000-0400-0000A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4" authorId="0" shapeId="0" xr:uid="{00000000-0006-0000-0400-0000A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4" authorId="0" shapeId="0" xr:uid="{00000000-0006-0000-0400-0000A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74" authorId="0" shapeId="0" xr:uid="{00000000-0006-0000-0400-0000A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74" authorId="0" shapeId="0" xr:uid="{00000000-0006-0000-0400-0000A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4" authorId="0" shapeId="0" xr:uid="{00000000-0006-0000-0400-0000A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4" authorId="0" shapeId="0" xr:uid="{00000000-0006-0000-0400-0000A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4" authorId="0" shapeId="0" xr:uid="{00000000-0006-0000-0400-0000A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4" authorId="0" shapeId="0" xr:uid="{00000000-0006-0000-0400-0000A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4" authorId="0" shapeId="0" xr:uid="{00000000-0006-0000-0400-0000A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4" authorId="0" shapeId="0" xr:uid="{00000000-0006-0000-0400-0000A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4" authorId="0" shapeId="0" xr:uid="{00000000-0006-0000-0400-0000B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4" authorId="0" shapeId="0" xr:uid="{00000000-0006-0000-0400-0000B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4" authorId="0" shapeId="0" xr:uid="{00000000-0006-0000-0400-0000B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4" authorId="0" shapeId="0" xr:uid="{00000000-0006-0000-0400-0000B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4" authorId="0" shapeId="0" xr:uid="{00000000-0006-0000-0400-0000B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5" authorId="0" shapeId="0" xr:uid="{00000000-0006-0000-0400-0000B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5" authorId="0" shapeId="0" xr:uid="{00000000-0006-0000-0400-0000B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5" authorId="0" shapeId="0" xr:uid="{00000000-0006-0000-0400-0000B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5" authorId="0" shapeId="0" xr:uid="{00000000-0006-0000-0400-0000B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5" authorId="0" shapeId="0" xr:uid="{00000000-0006-0000-0400-0000B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5" authorId="0" shapeId="0" xr:uid="{00000000-0006-0000-0400-0000B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5" authorId="0" shapeId="0" xr:uid="{00000000-0006-0000-0400-0000B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5" authorId="0" shapeId="0" xr:uid="{00000000-0006-0000-0400-0000B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5" authorId="0" shapeId="0" xr:uid="{00000000-0006-0000-0400-0000B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5" authorId="0" shapeId="0" xr:uid="{00000000-0006-0000-0400-0000B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5" authorId="0" shapeId="0" xr:uid="{00000000-0006-0000-0400-0000B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5" authorId="0" shapeId="0" xr:uid="{00000000-0006-0000-0400-0000C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5" authorId="0" shapeId="0" xr:uid="{00000000-0006-0000-0400-0000C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5" authorId="0" shapeId="0" xr:uid="{00000000-0006-0000-0400-0000C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5" authorId="0" shapeId="0" xr:uid="{00000000-0006-0000-0400-0000C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76" authorId="0" shapeId="0" xr:uid="{00000000-0006-0000-0400-0000C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6" authorId="0" shapeId="0" xr:uid="{00000000-0006-0000-0400-0000C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6" authorId="0" shapeId="0" xr:uid="{00000000-0006-0000-0400-0000C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6" authorId="0" shapeId="0" xr:uid="{00000000-0006-0000-0400-0000C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6" authorId="0" shapeId="0" xr:uid="{00000000-0006-0000-0400-0000C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6" authorId="0" shapeId="0" xr:uid="{00000000-0006-0000-0400-0000C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6" authorId="0" shapeId="0" xr:uid="{00000000-0006-0000-0400-0000C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6" authorId="0" shapeId="0" xr:uid="{00000000-0006-0000-0400-0000C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6" authorId="0" shapeId="0" xr:uid="{00000000-0006-0000-0400-0000C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6" authorId="0" shapeId="0" xr:uid="{00000000-0006-0000-0400-0000C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6" authorId="0" shapeId="0" xr:uid="{00000000-0006-0000-0400-0000C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6" authorId="0" shapeId="0" xr:uid="{00000000-0006-0000-0400-0000C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6" authorId="0" shapeId="0" xr:uid="{00000000-0006-0000-0400-0000D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6" authorId="0" shapeId="0" xr:uid="{00000000-0006-0000-0400-0000D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7" authorId="0" shapeId="0" xr:uid="{00000000-0006-0000-0400-0000D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7" authorId="0" shapeId="0" xr:uid="{00000000-0006-0000-0400-0000D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7" authorId="0" shapeId="0" xr:uid="{00000000-0006-0000-0400-0000D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7" authorId="0" shapeId="0" xr:uid="{00000000-0006-0000-0400-0000D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7" authorId="0" shapeId="0" xr:uid="{00000000-0006-0000-0400-0000D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7" authorId="0" shapeId="0" xr:uid="{00000000-0006-0000-0400-0000D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7" authorId="0" shapeId="0" xr:uid="{00000000-0006-0000-0400-0000D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7" authorId="0" shapeId="0" xr:uid="{00000000-0006-0000-0400-0000D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7" authorId="0" shapeId="0" xr:uid="{00000000-0006-0000-0400-0000D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7" authorId="0" shapeId="0" xr:uid="{00000000-0006-0000-0400-0000D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7" authorId="0" shapeId="0" xr:uid="{00000000-0006-0000-0400-0000D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7" authorId="0" shapeId="0" xr:uid="{00000000-0006-0000-0400-0000D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8" authorId="0" shapeId="0" xr:uid="{00000000-0006-0000-0400-0000D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8" authorId="0" shapeId="0" xr:uid="{00000000-0006-0000-0400-0000D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8" authorId="0" shapeId="0" xr:uid="{00000000-0006-0000-0400-0000E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8" authorId="0" shapeId="0" xr:uid="{00000000-0006-0000-0400-0000E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8" authorId="0" shapeId="0" xr:uid="{00000000-0006-0000-0400-0000E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8" authorId="0" shapeId="0" xr:uid="{00000000-0006-0000-0400-0000E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8" authorId="0" shapeId="0" xr:uid="{00000000-0006-0000-0400-0000E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8" authorId="0" shapeId="0" xr:uid="{00000000-0006-0000-0400-0000E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8" authorId="0" shapeId="0" xr:uid="{00000000-0006-0000-0400-0000E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8" authorId="0" shapeId="0" xr:uid="{00000000-0006-0000-0400-0000E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8" authorId="0" shapeId="0" xr:uid="{00000000-0006-0000-0400-0000E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8" authorId="0" shapeId="0" xr:uid="{00000000-0006-0000-0400-0000E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8" authorId="0" shapeId="0" xr:uid="{00000000-0006-0000-0400-0000E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8" authorId="0" shapeId="0" xr:uid="{00000000-0006-0000-0400-0000E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8" authorId="0" shapeId="0" xr:uid="{00000000-0006-0000-0400-0000E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9" authorId="0" shapeId="0" xr:uid="{00000000-0006-0000-0400-0000E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9" authorId="0" shapeId="0" xr:uid="{00000000-0006-0000-0400-0000E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9" authorId="0" shapeId="0" xr:uid="{00000000-0006-0000-0400-0000E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W79" authorId="0" shapeId="0" xr:uid="{00000000-0006-0000-0400-0000F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9" authorId="0" shapeId="0" xr:uid="{00000000-0006-0000-0400-0000F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9" authorId="0" shapeId="0" xr:uid="{00000000-0006-0000-0400-0000F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9" authorId="0" shapeId="0" xr:uid="{00000000-0006-0000-0400-0000F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9" authorId="0" shapeId="0" xr:uid="{00000000-0006-0000-0400-0000F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9" authorId="0" shapeId="0" xr:uid="{00000000-0006-0000-0400-0000F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9" authorId="0" shapeId="0" xr:uid="{00000000-0006-0000-0400-0000F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9" authorId="0" shapeId="0" xr:uid="{00000000-0006-0000-0400-0000F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9" authorId="0" shapeId="0" xr:uid="{00000000-0006-0000-0400-0000F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9" authorId="0" shapeId="0" xr:uid="{00000000-0006-0000-0400-0000F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9" authorId="0" shapeId="0" xr:uid="{00000000-0006-0000-0400-0000F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79" authorId="0" shapeId="0" xr:uid="{00000000-0006-0000-0400-0000F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0" authorId="0" shapeId="0" xr:uid="{00000000-0006-0000-0400-0000F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0" authorId="0" shapeId="0" xr:uid="{00000000-0006-0000-0400-0000F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0" authorId="0" shapeId="0" xr:uid="{00000000-0006-0000-0400-0000F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1" authorId="0" shapeId="0" xr:uid="{00000000-0006-0000-0400-0000F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1" authorId="0" shapeId="0" xr:uid="{00000000-0006-0000-0400-00000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1" authorId="0" shapeId="0" xr:uid="{00000000-0006-0000-0400-00000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2" authorId="0" shapeId="0" xr:uid="{00000000-0006-0000-0400-00000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2" authorId="0" shapeId="0" xr:uid="{00000000-0006-0000-0400-00000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2" authorId="0" shapeId="0" xr:uid="{00000000-0006-0000-0400-00000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2" authorId="0" shapeId="0" xr:uid="{00000000-0006-0000-0400-00000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2" authorId="0" shapeId="0" xr:uid="{00000000-0006-0000-0400-00000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2" authorId="0" shapeId="0" xr:uid="{00000000-0006-0000-0400-00000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82" authorId="0" shapeId="0" xr:uid="{00000000-0006-0000-0400-00000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2" authorId="0" shapeId="0" xr:uid="{00000000-0006-0000-0400-00000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V82" authorId="0" shapeId="0" xr:uid="{00000000-0006-0000-0400-00000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3" authorId="0" shapeId="0" xr:uid="{00000000-0006-0000-0400-00000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3" authorId="0" shapeId="0" xr:uid="{00000000-0006-0000-0400-00000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3" authorId="0" shapeId="0" xr:uid="{00000000-0006-0000-0400-00000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3" authorId="0" shapeId="0" xr:uid="{00000000-0006-0000-0400-00000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4" authorId="0" shapeId="0" xr:uid="{00000000-0006-0000-0400-00000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4" authorId="0" shapeId="0" xr:uid="{00000000-0006-0000-0400-00001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84" authorId="0" shapeId="0" xr:uid="{00000000-0006-0000-0400-00001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4" authorId="0" shapeId="0" xr:uid="{00000000-0006-0000-0400-00001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4" authorId="0" shapeId="0" xr:uid="{00000000-0006-0000-0400-00001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4" authorId="0" shapeId="0" xr:uid="{00000000-0006-0000-0400-00001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4" authorId="0" shapeId="0" xr:uid="{00000000-0006-0000-0400-00001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4" authorId="0" shapeId="0" xr:uid="{00000000-0006-0000-0400-00001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5" authorId="0" shapeId="0" xr:uid="{00000000-0006-0000-0400-00001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85" authorId="0" shapeId="0" xr:uid="{00000000-0006-0000-0400-00001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85" authorId="0" shapeId="0" xr:uid="{00000000-0006-0000-0400-00001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5" authorId="0" shapeId="0" xr:uid="{00000000-0006-0000-0400-00001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85" authorId="0" shapeId="0" xr:uid="{00000000-0006-0000-0400-00001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5" authorId="0" shapeId="0" xr:uid="{00000000-0006-0000-0400-00001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5" authorId="0" shapeId="0" xr:uid="{00000000-0006-0000-0400-00001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5" authorId="0" shapeId="0" xr:uid="{00000000-0006-0000-0400-00001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5" authorId="0" shapeId="0" xr:uid="{00000000-0006-0000-0400-00001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5" authorId="0" shapeId="0" xr:uid="{00000000-0006-0000-0400-00002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5" authorId="0" shapeId="0" xr:uid="{00000000-0006-0000-0400-00002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6" authorId="0" shapeId="0" xr:uid="{00000000-0006-0000-0400-00002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86" authorId="0" shapeId="0" xr:uid="{00000000-0006-0000-0400-00002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6" authorId="0" shapeId="0" xr:uid="{00000000-0006-0000-0400-00002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6" authorId="0" shapeId="0" xr:uid="{00000000-0006-0000-0400-00002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6" authorId="0" shapeId="0" xr:uid="{00000000-0006-0000-0400-00002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6" authorId="0" shapeId="0" xr:uid="{00000000-0006-0000-0400-00002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6" authorId="0" shapeId="0" xr:uid="{00000000-0006-0000-0400-00002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6" authorId="0" shapeId="0" xr:uid="{00000000-0006-0000-0400-00002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87" authorId="0" shapeId="0" xr:uid="{00000000-0006-0000-0400-00002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87" authorId="0" shapeId="0" xr:uid="{00000000-0006-0000-0400-00002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7" authorId="0" shapeId="0" xr:uid="{00000000-0006-0000-0400-00002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87" authorId="0" shapeId="0" xr:uid="{00000000-0006-0000-0400-00002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7" authorId="0" shapeId="0" xr:uid="{00000000-0006-0000-0400-00002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7" authorId="0" shapeId="0" xr:uid="{00000000-0006-0000-0400-00002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7" authorId="0" shapeId="0" xr:uid="{00000000-0006-0000-0400-00003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7" authorId="0" shapeId="0" xr:uid="{00000000-0006-0000-0400-00003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7" authorId="0" shapeId="0" xr:uid="{00000000-0006-0000-0400-00003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7" authorId="0" shapeId="0" xr:uid="{00000000-0006-0000-0400-00003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87" authorId="0" shapeId="0" xr:uid="{00000000-0006-0000-0400-00003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7" authorId="0" shapeId="0" xr:uid="{00000000-0006-0000-0400-00003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7" authorId="0" shapeId="0" xr:uid="{00000000-0006-0000-0400-00003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V87" authorId="0" shapeId="0" xr:uid="{00000000-0006-0000-0400-00003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88" authorId="0" shapeId="0" xr:uid="{00000000-0006-0000-0400-00003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88" authorId="0" shapeId="0" xr:uid="{00000000-0006-0000-0400-00003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88" authorId="0" shapeId="0" xr:uid="{00000000-0006-0000-0400-00003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88" authorId="0" shapeId="0" xr:uid="{00000000-0006-0000-0400-00003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8" authorId="0" shapeId="0" xr:uid="{00000000-0006-0000-0400-00003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8" authorId="0" shapeId="0" xr:uid="{00000000-0006-0000-0400-00003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88" authorId="0" shapeId="0" xr:uid="{00000000-0006-0000-0400-00003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8" authorId="0" shapeId="0" xr:uid="{00000000-0006-0000-0400-00003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8" authorId="0" shapeId="0" xr:uid="{00000000-0006-0000-0400-00004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8" authorId="0" shapeId="0" xr:uid="{00000000-0006-0000-0400-00004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8" authorId="0" shapeId="0" xr:uid="{00000000-0006-0000-0400-00004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8" authorId="0" shapeId="0" xr:uid="{00000000-0006-0000-0400-00004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88" authorId="0" shapeId="0" xr:uid="{00000000-0006-0000-0400-00004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8" authorId="0" shapeId="0" xr:uid="{00000000-0006-0000-0400-00004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8" authorId="0" shapeId="0" xr:uid="{00000000-0006-0000-0400-00004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V88" authorId="0" shapeId="0" xr:uid="{00000000-0006-0000-0400-00004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89" authorId="0" shapeId="0" xr:uid="{00000000-0006-0000-0400-00004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9" authorId="0" shapeId="0" xr:uid="{00000000-0006-0000-0400-00004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9" authorId="0" shapeId="0" xr:uid="{00000000-0006-0000-0400-00004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9" authorId="0" shapeId="0" xr:uid="{00000000-0006-0000-0400-00004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9" authorId="0" shapeId="0" xr:uid="{00000000-0006-0000-0400-00004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9" authorId="0" shapeId="0" xr:uid="{00000000-0006-0000-0400-00004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9" authorId="0" shapeId="0" xr:uid="{00000000-0006-0000-0400-00004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9" authorId="0" shapeId="0" xr:uid="{00000000-0006-0000-0400-00004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9" authorId="0" shapeId="0" xr:uid="{00000000-0006-0000-0400-00005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0" authorId="0" shapeId="0" xr:uid="{00000000-0006-0000-0400-00005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90" authorId="0" shapeId="0" xr:uid="{00000000-0006-0000-0400-00005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0" authorId="0" shapeId="0" xr:uid="{00000000-0006-0000-0400-00005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90" authorId="0" shapeId="0" xr:uid="{00000000-0006-0000-0400-00005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0" authorId="0" shapeId="0" xr:uid="{00000000-0006-0000-0400-00005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0" authorId="0" shapeId="0" xr:uid="{00000000-0006-0000-0400-00005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0" authorId="0" shapeId="0" xr:uid="{00000000-0006-0000-0400-00005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0" authorId="0" shapeId="0" xr:uid="{00000000-0006-0000-0400-00005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0" authorId="0" shapeId="0" xr:uid="{00000000-0006-0000-0400-00005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0" authorId="0" shapeId="0" xr:uid="{00000000-0006-0000-0400-00005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0" authorId="0" shapeId="0" xr:uid="{00000000-0006-0000-0400-00005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0" authorId="0" shapeId="0" xr:uid="{00000000-0006-0000-0400-00005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0" authorId="0" shapeId="0" xr:uid="{00000000-0006-0000-0400-00005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0" authorId="0" shapeId="0" xr:uid="{00000000-0006-0000-0400-00005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0" authorId="0" shapeId="0" xr:uid="{00000000-0006-0000-0400-00005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1" authorId="0" shapeId="0" xr:uid="{00000000-0006-0000-0400-00006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1" authorId="0" shapeId="0" xr:uid="{00000000-0006-0000-0400-00006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1" authorId="0" shapeId="0" xr:uid="{00000000-0006-0000-0400-00006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1" authorId="0" shapeId="0" xr:uid="{00000000-0006-0000-0400-00006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1" authorId="0" shapeId="0" xr:uid="{00000000-0006-0000-0400-00006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1" authorId="0" shapeId="0" xr:uid="{00000000-0006-0000-0400-00006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1" authorId="0" shapeId="0" xr:uid="{00000000-0006-0000-0400-00006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1" authorId="0" shapeId="0" xr:uid="{00000000-0006-0000-0400-00006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1" authorId="0" shapeId="0" xr:uid="{00000000-0006-0000-0400-00006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1" authorId="0" shapeId="0" xr:uid="{00000000-0006-0000-0400-00006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1" authorId="0" shapeId="0" xr:uid="{00000000-0006-0000-0400-00006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92" authorId="0" shapeId="0" xr:uid="{00000000-0006-0000-0400-00006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2" authorId="0" shapeId="0" xr:uid="{00000000-0006-0000-0400-00006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2" authorId="0" shapeId="0" xr:uid="{00000000-0006-0000-0400-00006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92" authorId="0" shapeId="0" xr:uid="{00000000-0006-0000-0400-00006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2" authorId="0" shapeId="0" xr:uid="{00000000-0006-0000-0400-00006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2" authorId="0" shapeId="0" xr:uid="{00000000-0006-0000-0400-00007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2" authorId="0" shapeId="0" xr:uid="{00000000-0006-0000-0400-00007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2" authorId="0" shapeId="0" xr:uid="{00000000-0006-0000-0400-00007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2" authorId="0" shapeId="0" xr:uid="{00000000-0006-0000-0400-00007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2" authorId="0" shapeId="0" xr:uid="{00000000-0006-0000-0400-00007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2" authorId="0" shapeId="0" xr:uid="{00000000-0006-0000-0400-00007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2" authorId="0" shapeId="0" xr:uid="{00000000-0006-0000-0400-00007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2" authorId="0" shapeId="0" xr:uid="{00000000-0006-0000-0400-00007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2" authorId="0" shapeId="0" xr:uid="{00000000-0006-0000-0400-00007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2" authorId="0" shapeId="0" xr:uid="{00000000-0006-0000-0400-00007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3" authorId="0" shapeId="0" xr:uid="{00000000-0006-0000-0400-00007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3" authorId="0" shapeId="0" xr:uid="{00000000-0006-0000-0400-00007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3" authorId="0" shapeId="0" xr:uid="{00000000-0006-0000-0400-00007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3" authorId="0" shapeId="0" xr:uid="{00000000-0006-0000-0400-00007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93" authorId="0" shapeId="0" xr:uid="{00000000-0006-0000-0400-00007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93" authorId="0" shapeId="0" xr:uid="{00000000-0006-0000-0400-00007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3" authorId="0" shapeId="0" xr:uid="{00000000-0006-0000-0400-00008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3" authorId="0" shapeId="0" xr:uid="{00000000-0006-0000-0400-00008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3" authorId="0" shapeId="0" xr:uid="{00000000-0006-0000-0400-00008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3" authorId="0" shapeId="0" xr:uid="{00000000-0006-0000-0400-00008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3" authorId="0" shapeId="0" xr:uid="{00000000-0006-0000-0400-00008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3" authorId="0" shapeId="0" xr:uid="{00000000-0006-0000-0400-00008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3" authorId="0" shapeId="0" xr:uid="{00000000-0006-0000-0400-00008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3" authorId="0" shapeId="0" xr:uid="{00000000-0006-0000-0400-00008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3" authorId="0" shapeId="0" xr:uid="{00000000-0006-0000-0400-00008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3" authorId="0" shapeId="0" xr:uid="{00000000-0006-0000-0400-00008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3" authorId="0" shapeId="0" xr:uid="{00000000-0006-0000-0400-00008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V93" authorId="0" shapeId="0" xr:uid="{00000000-0006-0000-0400-00008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G94" authorId="0" shapeId="0" xr:uid="{00000000-0006-0000-0400-00008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4" authorId="0" shapeId="0" xr:uid="{00000000-0006-0000-0400-00008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94" authorId="0" shapeId="0" xr:uid="{00000000-0006-0000-0400-00008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94" authorId="0" shapeId="0" xr:uid="{00000000-0006-0000-0400-00008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4" authorId="0" shapeId="0" xr:uid="{00000000-0006-0000-0400-00009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94" authorId="0" shapeId="0" xr:uid="{00000000-0006-0000-0400-00009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4" authorId="0" shapeId="0" xr:uid="{00000000-0006-0000-0400-00009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4" authorId="0" shapeId="0" xr:uid="{00000000-0006-0000-0400-00009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4" authorId="0" shapeId="0" xr:uid="{00000000-0006-0000-0400-00009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4" authorId="0" shapeId="0" xr:uid="{00000000-0006-0000-0400-00009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4" authorId="0" shapeId="0" xr:uid="{00000000-0006-0000-0400-00009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4" authorId="0" shapeId="0" xr:uid="{00000000-0006-0000-0400-00009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4" authorId="0" shapeId="0" xr:uid="{00000000-0006-0000-0400-00009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4" authorId="0" shapeId="0" xr:uid="{00000000-0006-0000-0400-00009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4" authorId="0" shapeId="0" xr:uid="{00000000-0006-0000-0400-00009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4" authorId="0" shapeId="0" xr:uid="{00000000-0006-0000-0400-00009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4" authorId="0" shapeId="0" xr:uid="{00000000-0006-0000-0400-00009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4" authorId="0" shapeId="0" xr:uid="{00000000-0006-0000-0400-00009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4" authorId="0" shapeId="0" xr:uid="{00000000-0006-0000-0400-00009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5" authorId="0" shapeId="0" xr:uid="{00000000-0006-0000-0400-00009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5" authorId="0" shapeId="0" xr:uid="{00000000-0006-0000-0400-0000A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5" authorId="0" shapeId="0" xr:uid="{00000000-0006-0000-0400-0000A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95" authorId="0" shapeId="0" xr:uid="{00000000-0006-0000-0400-0000A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5" authorId="0" shapeId="0" xr:uid="{00000000-0006-0000-0400-0000A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5" authorId="0" shapeId="0" xr:uid="{00000000-0006-0000-0400-0000A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5" authorId="0" shapeId="0" xr:uid="{00000000-0006-0000-0400-0000A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5" authorId="0" shapeId="0" xr:uid="{00000000-0006-0000-0400-0000A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5" authorId="0" shapeId="0" xr:uid="{00000000-0006-0000-0400-0000A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5" authorId="0" shapeId="0" xr:uid="{00000000-0006-0000-0400-0000A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5" authorId="0" shapeId="0" xr:uid="{00000000-0006-0000-0400-0000A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5" authorId="0" shapeId="0" xr:uid="{00000000-0006-0000-0400-0000A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5" authorId="0" shapeId="0" xr:uid="{00000000-0006-0000-0400-0000A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5" authorId="0" shapeId="0" xr:uid="{00000000-0006-0000-0400-0000A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6" authorId="0" shapeId="0" xr:uid="{00000000-0006-0000-0400-0000A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6" authorId="0" shapeId="0" xr:uid="{00000000-0006-0000-0400-0000A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6" authorId="0" shapeId="0" xr:uid="{00000000-0006-0000-0400-0000A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6" authorId="0" shapeId="0" xr:uid="{00000000-0006-0000-0400-0000B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6" authorId="0" shapeId="0" xr:uid="{00000000-0006-0000-0400-0000B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97" authorId="0" shapeId="0" xr:uid="{00000000-0006-0000-0400-0000B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97" authorId="0" shapeId="0" xr:uid="{00000000-0006-0000-0400-0000B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7" authorId="0" shapeId="0" xr:uid="{00000000-0006-0000-0400-0000B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7" authorId="0" shapeId="0" xr:uid="{00000000-0006-0000-0400-0000B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7" authorId="0" shapeId="0" xr:uid="{00000000-0006-0000-0400-0000B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7" authorId="0" shapeId="0" xr:uid="{00000000-0006-0000-0400-0000B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7" authorId="0" shapeId="0" xr:uid="{00000000-0006-0000-0400-0000B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8" authorId="0" shapeId="0" xr:uid="{00000000-0006-0000-0400-0000B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8" authorId="0" shapeId="0" xr:uid="{00000000-0006-0000-0400-0000B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8" authorId="0" shapeId="0" xr:uid="{00000000-0006-0000-0400-0000B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8" authorId="0" shapeId="0" xr:uid="{00000000-0006-0000-0400-0000B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8" authorId="0" shapeId="0" xr:uid="{00000000-0006-0000-0400-0000B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8" authorId="0" shapeId="0" xr:uid="{00000000-0006-0000-0400-0000B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8" authorId="0" shapeId="0" xr:uid="{00000000-0006-0000-0400-0000B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8" authorId="0" shapeId="0" xr:uid="{00000000-0006-0000-0400-0000C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9" authorId="0" shapeId="0" xr:uid="{00000000-0006-0000-0400-0000C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9" authorId="0" shapeId="0" xr:uid="{00000000-0006-0000-0400-0000C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9" authorId="0" shapeId="0" xr:uid="{00000000-0006-0000-0400-0000C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9" authorId="0" shapeId="0" xr:uid="{00000000-0006-0000-0400-0000C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9" authorId="0" shapeId="0" xr:uid="{00000000-0006-0000-0400-0000C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9" authorId="0" shapeId="0" xr:uid="{00000000-0006-0000-0400-0000C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9" authorId="0" shapeId="0" xr:uid="{00000000-0006-0000-0400-0000C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9" authorId="0" shapeId="0" xr:uid="{00000000-0006-0000-0400-0000C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9" authorId="0" shapeId="0" xr:uid="{00000000-0006-0000-0400-0000C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9" authorId="0" shapeId="0" xr:uid="{00000000-0006-0000-0400-0000C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00" authorId="0" shapeId="0" xr:uid="{00000000-0006-0000-0400-0000C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00" authorId="0" shapeId="0" xr:uid="{00000000-0006-0000-0400-0000C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0" authorId="0" shapeId="0" xr:uid="{00000000-0006-0000-0400-0000C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W100" authorId="0" shapeId="0" xr:uid="{00000000-0006-0000-0400-0000C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00" authorId="0" shapeId="0" xr:uid="{00000000-0006-0000-0400-0000C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00" authorId="0" shapeId="0" xr:uid="{00000000-0006-0000-0400-0000D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00" authorId="0" shapeId="0" xr:uid="{00000000-0006-0000-0400-0000D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00" authorId="0" shapeId="0" xr:uid="{00000000-0006-0000-0400-0000D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00" authorId="0" shapeId="0" xr:uid="{00000000-0006-0000-0400-0000D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00" authorId="0" shapeId="0" xr:uid="{00000000-0006-0000-0400-0000D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00" authorId="0" shapeId="0" xr:uid="{00000000-0006-0000-0400-0000D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00" authorId="0" shapeId="0" xr:uid="{00000000-0006-0000-0400-0000D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00" authorId="0" shapeId="0" xr:uid="{00000000-0006-0000-0400-0000D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00" authorId="0" shapeId="0" xr:uid="{00000000-0006-0000-0400-0000D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0" authorId="0" shapeId="0" xr:uid="{00000000-0006-0000-0400-0000D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00" authorId="0" shapeId="0" xr:uid="{00000000-0006-0000-0400-0000D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01" authorId="0" shapeId="0" xr:uid="{00000000-0006-0000-0400-0000D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01" authorId="0" shapeId="0" xr:uid="{00000000-0006-0000-0400-0000D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01" authorId="0" shapeId="0" xr:uid="{00000000-0006-0000-0400-0000D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01" authorId="0" shapeId="0" xr:uid="{00000000-0006-0000-0400-0000D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01" authorId="0" shapeId="0" xr:uid="{00000000-0006-0000-0400-0000D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01" authorId="0" shapeId="0" xr:uid="{00000000-0006-0000-0400-0000E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01" authorId="0" shapeId="0" xr:uid="{00000000-0006-0000-0400-0000E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01" authorId="0" shapeId="0" xr:uid="{00000000-0006-0000-0400-0000E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01" authorId="0" shapeId="0" xr:uid="{00000000-0006-0000-0400-0000E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01" authorId="0" shapeId="0" xr:uid="{00000000-0006-0000-0400-0000E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01" authorId="0" shapeId="0" xr:uid="{00000000-0006-0000-0400-0000E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1" authorId="0" shapeId="0" xr:uid="{00000000-0006-0000-0400-0000E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01" authorId="0" shapeId="0" xr:uid="{00000000-0006-0000-0400-0000E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101" authorId="0" shapeId="0" xr:uid="{00000000-0006-0000-0400-0000E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V101" authorId="0" shapeId="0" xr:uid="{00000000-0006-0000-0400-0000E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02" authorId="0" shapeId="0" xr:uid="{00000000-0006-0000-0400-0000E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02" authorId="0" shapeId="0" xr:uid="{00000000-0006-0000-0400-0000E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02" authorId="0" shapeId="0" xr:uid="{00000000-0006-0000-0400-0000E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02" authorId="0" shapeId="0" xr:uid="{00000000-0006-0000-0400-0000E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02" authorId="0" shapeId="0" xr:uid="{00000000-0006-0000-0400-0000E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02" authorId="0" shapeId="0" xr:uid="{00000000-0006-0000-0400-0000E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02" authorId="0" shapeId="0" xr:uid="{00000000-0006-0000-0400-0000F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02" authorId="0" shapeId="0" xr:uid="{00000000-0006-0000-0400-0000F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02" authorId="0" shapeId="0" xr:uid="{00000000-0006-0000-0400-0000F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2" authorId="0" shapeId="0" xr:uid="{00000000-0006-0000-0400-0000F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<sst xmlns="http://schemas.openxmlformats.org/spreadsheetml/2006/main" count="12136" uniqueCount="1801">
  <si>
    <t>Employed total ;  Persons ;</t>
  </si>
  <si>
    <t>Employed total ;  Males ;</t>
  </si>
  <si>
    <t>Employed total ;  Females ;</t>
  </si>
  <si>
    <t>&gt; Employed full-time ;  Persons ;</t>
  </si>
  <si>
    <t>&gt; Employed full-time ;  Males ;</t>
  </si>
  <si>
    <t>&gt; Employed full-time ;  Females ;</t>
  </si>
  <si>
    <t>&gt; Employed part-time ;  Persons ;</t>
  </si>
  <si>
    <t>&gt; Employed part-time ;  Males ;</t>
  </si>
  <si>
    <t>&gt; Employed part-time ;  Females ;</t>
  </si>
  <si>
    <t>Underemployed workers (expanded definition) ;  Persons ;</t>
  </si>
  <si>
    <t>Underemployed workers (expanded definition) ;  Males ;</t>
  </si>
  <si>
    <t>Underemployed workers (expanded definition) ;  Females ;</t>
  </si>
  <si>
    <t>&gt; Cyclical underemployed (reduced hours) ;  Persons ;</t>
  </si>
  <si>
    <t>&gt; Cyclical underemployed (reduced hours) ;  Males ;</t>
  </si>
  <si>
    <t>&gt; Cyclical underemployed (reduced hours) ;  Females ;</t>
  </si>
  <si>
    <t>&gt;&gt; Cyclical underemployed full-time workers ;  Persons ;</t>
  </si>
  <si>
    <t>&gt;&gt; Cyclical underemployed full-time workers ;  Males ;</t>
  </si>
  <si>
    <t>&gt;&gt; Cyclical underemployed full-time workers ;  Females ;</t>
  </si>
  <si>
    <t>&gt;&gt; Cyclical underemployed full-time workers ; Worked fewer than 35 hours ;  Persons ;</t>
  </si>
  <si>
    <t>&gt;&gt; Cyclical underemployed full-time workers ; Worked fewer than 35 hours ;  Males ;</t>
  </si>
  <si>
    <t>&gt;&gt; Cyclical underemployed full-time workers ; Worked fewer than 35 hours ;  Females ;</t>
  </si>
  <si>
    <t>&gt;&gt; Cyclical underemployed full-time workers ; Worked 35 hours or more ;  Persons ;</t>
  </si>
  <si>
    <t>&gt;&gt; Cyclical underemployed full-time workers ; Worked 35 hours or more ;  Males ;</t>
  </si>
  <si>
    <t>&gt;&gt; Cyclical underemployed full-time workers ; Worked 35 hours or more ;  Females ;</t>
  </si>
  <si>
    <t>&gt;&gt; Cyclical underemployed part-time workers ;  Persons ;</t>
  </si>
  <si>
    <t>&gt;&gt; Cyclical underemployed part-time workers ;  Males ;</t>
  </si>
  <si>
    <t>&gt;&gt; Cyclical underemployed part-time workers ;  Females ;</t>
  </si>
  <si>
    <t>&gt; Structural underemployed (prefer more hours) ;  Persons ;</t>
  </si>
  <si>
    <t>&gt; Structural underemployed (prefer more hours) ;  Males ;</t>
  </si>
  <si>
    <t>&gt; Structural underemployed (prefer more hours) ;  Females ;</t>
  </si>
  <si>
    <t>&gt;&gt; Structural underemployed full-time workers ;  Persons ;</t>
  </si>
  <si>
    <t>&gt;&gt; Structural underemployed full-time workers ;  Males ;</t>
  </si>
  <si>
    <t>&gt;&gt; Structural underemployed full-time workers ;  Females ;</t>
  </si>
  <si>
    <t>&gt;&gt; Structural underemployed part-time workers ;  Persons ;</t>
  </si>
  <si>
    <t>&gt;&gt; Structural underemployed part-time workers ;  Males ;</t>
  </si>
  <si>
    <t>&gt;&gt; Structural underemployed part-time workers ;  Females ;</t>
  </si>
  <si>
    <t>&gt; Underemployed full-time workers ;  Persons ;</t>
  </si>
  <si>
    <t>&gt; Underemployed full-time workers ;  Males ;</t>
  </si>
  <si>
    <t>&gt; Underemployed full-time workers ;  Females ;</t>
  </si>
  <si>
    <t>&gt; Underemployed part-time workers ;  Persons ;</t>
  </si>
  <si>
    <t>&gt; Underemployed part-time workers ;  Males ;</t>
  </si>
  <si>
    <t>&gt; Underemployed part-time workers ;  Females ;</t>
  </si>
  <si>
    <t>Underemployed workers (headline definition) ;  Persons ;</t>
  </si>
  <si>
    <t>Underemployed workers (headline definition) ;  Males ;</t>
  </si>
  <si>
    <t>Underemployed workers (headline definition) ;  Females ;</t>
  </si>
  <si>
    <t>15-64 years ;  Employed total ;  Persons ;</t>
  </si>
  <si>
    <t>15-64 years ;  Employed total ;  Males ;</t>
  </si>
  <si>
    <t>15-64 years ;  Employed total ;  Females ;</t>
  </si>
  <si>
    <t>15-64 years ;  &gt; Employed full-time ;  Persons ;</t>
  </si>
  <si>
    <t>15-64 years ;  &gt; Employed full-time ;  Males ;</t>
  </si>
  <si>
    <t>15-64 years ;  &gt; Employed full-time ;  Females ;</t>
  </si>
  <si>
    <t>15-64 years ;  &gt; Employed part-time ;  Persons ;</t>
  </si>
  <si>
    <t>15-64 years ;  &gt; Employed part-time ;  Males ;</t>
  </si>
  <si>
    <t>15-64 years ;  &gt; Employed part-time ;  Females ;</t>
  </si>
  <si>
    <t>15-64 years ;  Underemployed workers (expanded definition) ;  Persons ;</t>
  </si>
  <si>
    <t>15-64 years ;  Underemployed workers (expanded definition) ;  Males ;</t>
  </si>
  <si>
    <t>15-64 years ;  Underemployed workers (expanded definition) ;  Females ;</t>
  </si>
  <si>
    <t>15-64 years ;  &gt; Cyclical underemployed (reduced hours) ;  Persons ;</t>
  </si>
  <si>
    <t>15-64 years ;  &gt; Cyclical underemployed (reduced hours) ;  Males ;</t>
  </si>
  <si>
    <t>15-64 years ;  &gt; Cyclical underemployed (reduced hours) ;  Females ;</t>
  </si>
  <si>
    <t>15-64 years ;  &gt;&gt; Cyclical underemployed full-time workers ;  Persons ;</t>
  </si>
  <si>
    <t>15-64 years ;  &gt;&gt; Cyclical underemployed full-time workers ;  Males ;</t>
  </si>
  <si>
    <t>15-64 years ;  &gt;&gt; Cyclical underemployed full-time workers ;  Females ;</t>
  </si>
  <si>
    <t>15-64 years ;  &gt;&gt; Cyclical underemployed full-time workers ; Worked fewer than 35 hours ;  Persons ;</t>
  </si>
  <si>
    <t>15-64 years ;  &gt;&gt; Cyclical underemployed full-time workers ; Worked fewer than 35 hours ;  Males ;</t>
  </si>
  <si>
    <t>15-64 years ;  &gt;&gt; Cyclical underemployed full-time workers ; Worked fewer than 35 hours ;  Females ;</t>
  </si>
  <si>
    <t>15-64 years ;  &gt;&gt; Cyclical underemployed full-time workers ; Worked 35 hours or more ;  Persons ;</t>
  </si>
  <si>
    <t>15-64 years ;  &gt;&gt; Cyclical underemployed full-time workers ; Worked 35 hours or more ;  Males ;</t>
  </si>
  <si>
    <t>15-64 years ;  &gt;&gt; Cyclical underemployed full-time workers ; Worked 35 hours or more ;  Females ;</t>
  </si>
  <si>
    <t>15-64 years ;  &gt;&gt; Cyclical underemployed part-time workers ;  Persons ;</t>
  </si>
  <si>
    <t>15-64 years ;  &gt;&gt; Cyclical underemployed part-time workers ;  Males ;</t>
  </si>
  <si>
    <t>15-64 years ;  &gt;&gt; Cyclical underemployed part-time workers ;  Females ;</t>
  </si>
  <si>
    <t>15-64 years ;  &gt; Structural underemployed (prefer more hours) ;  Persons ;</t>
  </si>
  <si>
    <t>15-64 years ;  &gt; Structural underemployed (prefer more hours) ;  Males ;</t>
  </si>
  <si>
    <t>15-64 years ;  &gt; Structural underemployed (prefer more hours) ;  Females ;</t>
  </si>
  <si>
    <t>15-64 years ;  &gt;&gt; Structural underemployed full-time workers ;  Persons ;</t>
  </si>
  <si>
    <t>15-64 years ;  &gt;&gt; Structural underemployed full-time workers ;  Males ;</t>
  </si>
  <si>
    <t>15-64 years ;  &gt;&gt; Structural underemployed full-time workers ;  Females ;</t>
  </si>
  <si>
    <t>15-64 years ;  &gt;&gt; Structural underemployed part-time workers ;  Persons ;</t>
  </si>
  <si>
    <t>15-64 years ;  &gt;&gt; Structural underemployed part-time workers ;  Males ;</t>
  </si>
  <si>
    <t>15-64 years ;  &gt;&gt; Structural underemployed part-time workers ;  Females ;</t>
  </si>
  <si>
    <t>15-64 years ;  &gt; Underemployed full-time workers ;  Persons ;</t>
  </si>
  <si>
    <t>15-64 years ;  &gt; Underemployed full-time workers ;  Males ;</t>
  </si>
  <si>
    <t>15-64 years ;  &gt; Underemployed full-time workers ;  Females ;</t>
  </si>
  <si>
    <t>15-64 years ;  &gt; Underemployed part-time workers ;  Persons ;</t>
  </si>
  <si>
    <t>15-64 years ;  &gt; Underemployed part-time workers ;  Males ;</t>
  </si>
  <si>
    <t>15-64 years ;  &gt; Underemployed part-time workers ;  Females ;</t>
  </si>
  <si>
    <t>15-64 years ;  Underemployed workers (headline definition) ;  Persons ;</t>
  </si>
  <si>
    <t>15-64 years ;  Underemployed workers (headline definition) ;  Males ;</t>
  </si>
  <si>
    <t>15-64 years ;  Underemployed workers (headline definition) ;  Females ;</t>
  </si>
  <si>
    <t>&gt; 15-24 years ;  Employed total ;  Persons ;</t>
  </si>
  <si>
    <t>&gt; 15-24 years ;  Employed total ;  Males ;</t>
  </si>
  <si>
    <t>&gt; 15-24 years ;  Employed total ;  Females ;</t>
  </si>
  <si>
    <t>&gt; 15-24 years ;  &gt; Employed full-time ;  Persons ;</t>
  </si>
  <si>
    <t>&gt; 15-24 years ;  &gt; Employed full-time ;  Males ;</t>
  </si>
  <si>
    <t>&gt; 15-24 years ;  &gt; Employed full-time ;  Females ;</t>
  </si>
  <si>
    <t>&gt; 15-24 years ;  &gt; Employed part-time ;  Persons ;</t>
  </si>
  <si>
    <t>&gt; 15-24 years ;  &gt; Employed part-time ;  Males ;</t>
  </si>
  <si>
    <t>&gt; 15-24 years ;  &gt; Employed part-time ;  Females ;</t>
  </si>
  <si>
    <t>&gt; 15-24 years ;  Underemployed workers (expanded definition) ;  Persons ;</t>
  </si>
  <si>
    <t>&gt; 15-24 years ;  Underemployed workers (expanded definition) ;  Males ;</t>
  </si>
  <si>
    <t>&gt; 15-24 years ;  Underemployed workers (expanded definition) ;  Females ;</t>
  </si>
  <si>
    <t>&gt; 15-24 years ;  &gt; Cyclical underemployed (reduced hours) ;  Persons ;</t>
  </si>
  <si>
    <t>&gt; 15-24 years ;  &gt; Cyclical underemployed (reduced hours) ;  Males ;</t>
  </si>
  <si>
    <t>&gt; 15-24 years ;  &gt; Cyclical underemployed (reduced hours) ;  Females ;</t>
  </si>
  <si>
    <t>&gt; 15-24 years ;  &gt;&gt; Cyclical underemployed full-time workers ;  Persons ;</t>
  </si>
  <si>
    <t>&gt; 15-24 years ;  &gt;&gt; Cyclical underemployed full-time workers ;  Males ;</t>
  </si>
  <si>
    <t>&gt; 15-24 years ;  &gt;&gt; Cyclical underemployed full-time workers ;  Females ;</t>
  </si>
  <si>
    <t>&gt; 15-24 years ;  &gt;&gt; Cyclical underemployed full-time workers ; Worked fewer than 35 hours ;  Persons ;</t>
  </si>
  <si>
    <t>&gt; 15-24 years ;  &gt;&gt; Cyclical underemployed full-time workers ; Worked fewer than 35 hours ;  Males ;</t>
  </si>
  <si>
    <t>&gt; 15-24 years ;  &gt;&gt; Cyclical underemployed full-time workers ; Worked fewer than 35 hours ;  Females ;</t>
  </si>
  <si>
    <t>&gt; 15-24 years ;  &gt;&gt; Cyclical underemployed full-time workers ; Worked 35 hours or more ;  Persons ;</t>
  </si>
  <si>
    <t>&gt; 15-24 years ;  &gt;&gt; Cyclical underemployed full-time workers ; Worked 35 hours or more ;  Males ;</t>
  </si>
  <si>
    <t>&gt; 15-24 years ;  &gt;&gt; Cyclical underemployed full-time workers ; Worked 35 hours or more ;  Females ;</t>
  </si>
  <si>
    <t>&gt; 15-24 years ;  &gt;&gt; Cyclical underemployed part-time workers ;  Persons ;</t>
  </si>
  <si>
    <t>&gt; 15-24 years ;  &gt;&gt; Cyclical underemployed part-time workers ;  Males ;</t>
  </si>
  <si>
    <t>&gt; 15-24 years ;  &gt;&gt; Cyclical underemployed part-time workers ;  Females ;</t>
  </si>
  <si>
    <t>&gt; 15-24 years ;  &gt; Structural underemployed (prefer more hours) ;  Persons ;</t>
  </si>
  <si>
    <t>&gt; 15-24 years ;  &gt; Structural underemployed (prefer more hours) ;  Males ;</t>
  </si>
  <si>
    <t>&gt; 15-24 years ;  &gt; Structural underemployed (prefer more hours) ;  Females ;</t>
  </si>
  <si>
    <t>&gt; 15-24 years ;  &gt;&gt; Structural underemployed full-time workers ;  Persons ;</t>
  </si>
  <si>
    <t>&gt; 15-24 years ;  &gt;&gt; Structural underemployed full-time workers ;  Males ;</t>
  </si>
  <si>
    <t>&gt; 15-24 years ;  &gt;&gt; Structural underemployed full-time workers ;  Females ;</t>
  </si>
  <si>
    <t>&gt; 15-24 years ;  &gt;&gt; Structural underemployed part-time workers ;  Persons ;</t>
  </si>
  <si>
    <t>&gt; 15-24 years ;  &gt;&gt; Structural underemployed part-time workers ;  Males ;</t>
  </si>
  <si>
    <t>&gt; 15-24 years ;  &gt;&gt; Structural underemployed part-time workers ;  Females ;</t>
  </si>
  <si>
    <t>&gt; 15-24 years ;  &gt; Underemployed full-time workers ;  Persons ;</t>
  </si>
  <si>
    <t>&gt; 15-24 years ;  &gt; Underemployed full-time workers ;  Males ;</t>
  </si>
  <si>
    <t>&gt; 15-24 years ;  &gt; Underemployed full-time workers ;  Females ;</t>
  </si>
  <si>
    <t>&gt; 15-24 years ;  &gt; Underemployed part-time workers ;  Persons ;</t>
  </si>
  <si>
    <t>&gt; 15-24 years ;  &gt; Underemployed part-time workers ;  Males ;</t>
  </si>
  <si>
    <t>&gt; 15-24 years ;  &gt; Underemployed part-time workers ;  Females ;</t>
  </si>
  <si>
    <t>&gt; 15-24 years ;  Underemployed workers (headline definition) ;  Persons ;</t>
  </si>
  <si>
    <t>&gt; 15-24 years ;  Underemployed workers (headline definition) ;  Males ;</t>
  </si>
  <si>
    <t>&gt; 15-24 years ;  Underemployed workers (headline definition) ;  Females ;</t>
  </si>
  <si>
    <t>&gt;&gt; 15-19 years ;  Employed total ;  Persons ;</t>
  </si>
  <si>
    <t>&gt;&gt; 15-19 years ;  Employed total ;  Males ;</t>
  </si>
  <si>
    <t>&gt;&gt; 15-19 years ;  Employed total ;  Females ;</t>
  </si>
  <si>
    <t>&gt;&gt; 15-19 years ;  &gt; Employed full-time ;  Persons ;</t>
  </si>
  <si>
    <t>&gt;&gt; 15-19 years ;  &gt; Employed full-time ;  Males ;</t>
  </si>
  <si>
    <t>&gt;&gt; 15-19 years ;  &gt; Employed full-time ;  Females ;</t>
  </si>
  <si>
    <t>&gt;&gt; 15-19 years ;  &gt; Employed part-time ;  Persons ;</t>
  </si>
  <si>
    <t>&gt;&gt; 15-19 years ;  &gt; Employed part-time ;  Males ;</t>
  </si>
  <si>
    <t>&gt;&gt; 15-19 years ;  &gt; Employed part-time ;  Females ;</t>
  </si>
  <si>
    <t>&gt;&gt; 15-19 years ;  Underemployed workers (expanded definition) ;  Persons ;</t>
  </si>
  <si>
    <t>&gt;&gt; 15-19 years ;  Underemployed workers (expanded definition) ;  Males ;</t>
  </si>
  <si>
    <t>&gt;&gt; 15-19 years ;  Underemployed workers (expanded definition) ;  Females ;</t>
  </si>
  <si>
    <t>&gt;&gt; 15-19 years ;  &gt; Cyclical underemployed (reduced hours) ;  Persons ;</t>
  </si>
  <si>
    <t>&gt;&gt; 15-19 years ;  &gt; Cyclical underemployed (reduced hours) ;  Males ;</t>
  </si>
  <si>
    <t>&gt;&gt; 15-19 years ;  &gt; Cyclical underemployed (reduced hours) ;  Females ;</t>
  </si>
  <si>
    <t>&gt;&gt; 15-19 years ;  &gt;&gt; Cyclical underemployed full-time workers ;  Persons ;</t>
  </si>
  <si>
    <t>&gt;&gt; 15-19 years ;  &gt;&gt; Cyclical underemployed full-time workers ;  Males ;</t>
  </si>
  <si>
    <t>&gt;&gt; 15-19 years ;  &gt;&gt; Cyclical underemployed full-time workers ;  Females ;</t>
  </si>
  <si>
    <t>&gt;&gt; 15-19 years ;  &gt;&gt; Cyclical underemployed full-time workers ; Worked fewer than 35 hours ;  Persons ;</t>
  </si>
  <si>
    <t>&gt;&gt; 15-19 years ;  &gt;&gt; Cyclical underemployed full-time workers ; Worked fewer than 35 hours ;  Males ;</t>
  </si>
  <si>
    <t>&gt;&gt; 15-19 years ;  &gt;&gt; Cyclical underemployed full-time workers ; Worked fewer than 35 hours ;  Females ;</t>
  </si>
  <si>
    <t>&gt;&gt; 15-19 years ;  &gt;&gt; Cyclical underemployed full-time workers ; Worked 35 hours or more ;  Persons ;</t>
  </si>
  <si>
    <t>&gt;&gt; 15-19 years ;  &gt;&gt; Cyclical underemployed full-time workers ; Worked 35 hours or more ;  Males ;</t>
  </si>
  <si>
    <t>&gt;&gt; 15-19 years ;  &gt;&gt; Cyclical underemployed full-time workers ; Worked 35 hours or more ;  Females ;</t>
  </si>
  <si>
    <t>&gt;&gt; 15-19 years ;  &gt;&gt; Cyclical underemployed part-time workers ;  Persons ;</t>
  </si>
  <si>
    <t>&gt;&gt; 15-19 years ;  &gt;&gt; Cyclical underemployed part-time workers ;  Males ;</t>
  </si>
  <si>
    <t>&gt;&gt; 15-19 years ;  &gt;&gt; Cyclical underemployed part-time workers ;  Females ;</t>
  </si>
  <si>
    <t>&gt;&gt; 15-19 years ;  &gt; Structural underemployed (prefer more hours) ;  Persons ;</t>
  </si>
  <si>
    <t>&gt;&gt; 15-19 years ;  &gt; Structural underemployed (prefer more hours) ;  Males ;</t>
  </si>
  <si>
    <t>&gt;&gt; 15-19 years ;  &gt; Structural underemployed (prefer more hours) ;  Females ;</t>
  </si>
  <si>
    <t>&gt;&gt; 15-19 years ;  &gt;&gt; Structural underemployed full-time workers ;  Persons ;</t>
  </si>
  <si>
    <t>&gt;&gt; 15-19 years ;  &gt;&gt; Structural underemployed full-time workers ;  Males ;</t>
  </si>
  <si>
    <t>&gt;&gt; 15-19 years ;  &gt;&gt; Structural underemployed full-time workers ;  Females ;</t>
  </si>
  <si>
    <t>&gt;&gt; 15-19 years ;  &gt;&gt; Structural underemployed part-time workers ;  Persons ;</t>
  </si>
  <si>
    <t>&gt;&gt; 15-19 years ;  &gt;&gt; Structural underemployed part-time workers ;  Males ;</t>
  </si>
  <si>
    <t>&gt;&gt; 15-19 years ;  &gt;&gt; Structural underemployed part-time workers ;  Females ;</t>
  </si>
  <si>
    <t>&gt;&gt; 15-19 years ;  &gt; Underemployed full-time workers ;  Persons ;</t>
  </si>
  <si>
    <t>&gt;&gt; 15-19 years ;  &gt; Underemployed full-time workers ;  Males ;</t>
  </si>
  <si>
    <t>&gt;&gt; 15-19 years ;  &gt; Underemployed full-time workers ;  Females ;</t>
  </si>
  <si>
    <t>&gt;&gt; 15-19 years ;  &gt; Underemployed part-time workers ;  Persons ;</t>
  </si>
  <si>
    <t>&gt;&gt; 15-19 years ;  &gt; Underemployed part-time workers ;  Males ;</t>
  </si>
  <si>
    <t>&gt;&gt; 15-19 years ;  &gt; Underemployed part-time workers ;  Females ;</t>
  </si>
  <si>
    <t>&gt;&gt; 15-19 years ;  Underemployed workers (headline definition) ;  Persons ;</t>
  </si>
  <si>
    <t>&gt;&gt; 15-19 years ;  Underemployed workers (headline definition) ;  Males ;</t>
  </si>
  <si>
    <t>&gt;&gt; 15-19 years ;  Underemployed workers (headline definition) ;  Females ;</t>
  </si>
  <si>
    <t>&gt;&gt; 20-24 years ;  Employed total ;  Persons ;</t>
  </si>
  <si>
    <t>&gt;&gt; 20-24 years ;  Employed total ;  Males ;</t>
  </si>
  <si>
    <t>&gt;&gt; 20-24 years ;  Employed total ;  Females ;</t>
  </si>
  <si>
    <t>&gt;&gt; 20-24 years ;  &gt; Employed full-time ;  Persons ;</t>
  </si>
  <si>
    <t>&gt;&gt; 20-24 years ;  &gt; Employed full-time ;  Males ;</t>
  </si>
  <si>
    <t>&gt;&gt; 20-24 years ;  &gt; Employed full-time ;  Females ;</t>
  </si>
  <si>
    <t>&gt;&gt; 20-24 years ;  &gt; Employed part-time ;  Persons ;</t>
  </si>
  <si>
    <t>&gt;&gt; 20-24 years ;  &gt; Employed part-time ;  Males ;</t>
  </si>
  <si>
    <t>&gt;&gt; 20-24 years ;  &gt; Employed part-time ;  Females ;</t>
  </si>
  <si>
    <t>&gt;&gt; 20-24 years ;  Underemployed workers (expanded definition) ;  Persons ;</t>
  </si>
  <si>
    <t>&gt;&gt; 20-24 years ;  Underemployed workers (expanded definition) ;  Males ;</t>
  </si>
  <si>
    <t>&gt;&gt; 20-24 years ;  Underemployed workers (expanded definition) ;  Females ;</t>
  </si>
  <si>
    <t>&gt;&gt; 20-24 years ;  &gt; Cyclical underemployed (reduced hours) ;  Persons ;</t>
  </si>
  <si>
    <t>&gt;&gt; 20-24 years ;  &gt; Cyclical underemployed (reduced hours) ;  Males ;</t>
  </si>
  <si>
    <t>&gt;&gt; 20-24 years ;  &gt; Cyclical underemployed (reduced hours) ;  Females ;</t>
  </si>
  <si>
    <t>&gt;&gt; 20-24 years ;  &gt;&gt; Cyclical underemployed full-time workers ;  Persons ;</t>
  </si>
  <si>
    <t>&gt;&gt; 20-24 years ;  &gt;&gt; Cyclical underemployed full-time workers ;  Males ;</t>
  </si>
  <si>
    <t>&gt;&gt; 20-24 years ;  &gt;&gt; Cyclical underemployed full-time workers ;  Females ;</t>
  </si>
  <si>
    <t>&gt;&gt; 20-24 years ;  &gt;&gt; Cyclical underemployed full-time workers ; Worked fewer than 35 hours ;  Persons ;</t>
  </si>
  <si>
    <t>&gt;&gt; 20-24 years ;  &gt;&gt; Cyclical underemployed full-time workers ; Worked fewer than 35 hours ;  Males ;</t>
  </si>
  <si>
    <t>&gt;&gt; 20-24 years ;  &gt;&gt; Cyclical underemployed full-time workers ; Worked fewer than 35 hours ;  Females ;</t>
  </si>
  <si>
    <t>&gt;&gt; 20-24 years ;  &gt;&gt; Cyclical underemployed full-time workers ; Worked 35 hours or more ;  Persons ;</t>
  </si>
  <si>
    <t>&gt;&gt; 20-24 years ;  &gt;&gt; Cyclical underemployed full-time workers ; Worked 35 hours or more ;  Males ;</t>
  </si>
  <si>
    <t>&gt;&gt; 20-24 years ;  &gt;&gt; Cyclical underemployed full-time workers ; Worked 35 hours or more ;  Females ;</t>
  </si>
  <si>
    <t>&gt;&gt; 20-24 years ;  &gt;&gt; Cyclical underemployed part-time workers ;  Persons ;</t>
  </si>
  <si>
    <t>&gt;&gt; 20-24 years ;  &gt;&gt; Cyclical underemployed part-time workers ;  Males ;</t>
  </si>
  <si>
    <t>&gt;&gt; 20-24 years ;  &gt;&gt; Cyclical underemployed part-time workers ;  Females ;</t>
  </si>
  <si>
    <t>&gt;&gt; 20-24 years ;  &gt; Structural underemployed (prefer more hours) ;  Persons ;</t>
  </si>
  <si>
    <t>&gt;&gt; 20-24 years ;  &gt; Structural underemployed (prefer more hours) ;  Males ;</t>
  </si>
  <si>
    <t>&gt;&gt; 20-24 years ;  &gt; Structural underemployed (prefer more hours) ;  Females ;</t>
  </si>
  <si>
    <t>&gt;&gt; 20-24 years ;  &gt;&gt; Structural underemployed full-time workers ;  Persons ;</t>
  </si>
  <si>
    <t>&gt;&gt; 20-24 years ;  &gt;&gt; Structural underemployed full-time workers ;  Males ;</t>
  </si>
  <si>
    <t>&gt;&gt; 20-24 years ;  &gt;&gt; Structural underemployed full-time workers ;  Females ;</t>
  </si>
  <si>
    <t>&gt;&gt; 20-24 years ;  &gt;&gt; Structural underemployed part-time workers ;  Persons ;</t>
  </si>
  <si>
    <t>&gt;&gt; 20-24 years ;  &gt;&gt; Structural underemployed part-time workers ;  Males ;</t>
  </si>
  <si>
    <t>&gt;&gt; 20-24 years ;  &gt;&gt; Structural underemployed part-time workers ;  Females ;</t>
  </si>
  <si>
    <t>&gt;&gt; 20-24 years ;  &gt; Underemployed full-time workers ;  Persons ;</t>
  </si>
  <si>
    <t>&gt;&gt; 20-24 years ;  &gt; Underemployed full-time workers ;  Males ;</t>
  </si>
  <si>
    <t>&gt;&gt; 20-24 years ;  &gt; Underemployed full-time workers ;  Females ;</t>
  </si>
  <si>
    <t>&gt;&gt; 20-24 years ;  &gt; Underemployed part-time workers ;  Persons ;</t>
  </si>
  <si>
    <t>&gt;&gt; 20-24 years ;  &gt; Underemployed part-time workers ;  Males ;</t>
  </si>
  <si>
    <t>&gt;&gt; 20-24 years ;  &gt; Underemployed part-time workers ;  Females ;</t>
  </si>
  <si>
    <t>&gt;&gt; 20-24 years ;  Underemployed workers (headline definition) ;  Persons ;</t>
  </si>
  <si>
    <t>&gt;&gt; 20-24 years ;  Underemployed workers (headline definition) ;  Males ;</t>
  </si>
  <si>
    <t>&gt;&gt; 20-24 years ;  Underemployed workers (headline definition) ;  Females ;</t>
  </si>
  <si>
    <t>&gt; 25-34 years ;  Employed total ;  Persons ;</t>
  </si>
  <si>
    <t>&gt; 25-34 years ;  Employed total ;  Males ;</t>
  </si>
  <si>
    <t>&gt; 25-34 years ;  Employed total ;  Females ;</t>
  </si>
  <si>
    <t>&gt; 25-34 years ;  &gt; Employed full-time ;  Persons ;</t>
  </si>
  <si>
    <t>&gt; 25-34 years ;  &gt; Employed full-time ;  Males ;</t>
  </si>
  <si>
    <t>&gt; 25-34 years ;  &gt; Employed full-time ;  Females ;</t>
  </si>
  <si>
    <t>&gt; 25-34 years ;  &gt; Employed part-time ;  Persons ;</t>
  </si>
  <si>
    <t>&gt; 25-34 years ;  &gt; Employed part-time ;  Males ;</t>
  </si>
  <si>
    <t>&gt; 25-34 years ;  &gt; Employed part-time ;  Females ;</t>
  </si>
  <si>
    <t>&gt; 25-34 years ;  Underemployed workers (expanded definition) ;  Persons ;</t>
  </si>
  <si>
    <t>&gt; 25-34 years ;  Underemployed workers (expanded definition) ;  Males ;</t>
  </si>
  <si>
    <t>&gt; 25-34 years ;  Underemployed workers (expanded definition) ;  Females ;</t>
  </si>
  <si>
    <t>&gt; 25-34 years ;  &gt; Cyclical underemployed (reduced hours) ;  Persons ;</t>
  </si>
  <si>
    <t>&gt; 25-34 years ;  &gt; Cyclical underemployed (reduced hours) ;  Males ;</t>
  </si>
  <si>
    <t>&gt; 25-34 years ;  &gt; Cyclical underemployed (reduced hours) ;  Females ;</t>
  </si>
  <si>
    <t>&gt; 25-34 years ;  &gt;&gt; Cyclical underemployed full-time workers ;  Persons ;</t>
  </si>
  <si>
    <t>&gt; 25-34 years ;  &gt;&gt; Cyclical underemployed full-time workers ;  Males ;</t>
  </si>
  <si>
    <t>&gt; 25-34 years ;  &gt;&gt; Cyclical underemployed full-time workers ;  Females ;</t>
  </si>
  <si>
    <t>&gt; 25-34 years ;  &gt;&gt; Cyclical underemployed full-time workers ; Worked fewer than 35 hours ;  Persons ;</t>
  </si>
  <si>
    <t>&gt; 25-34 years ;  &gt;&gt; Cyclical underemployed full-time workers ; Worked fewer than 35 hours ;  Males ;</t>
  </si>
  <si>
    <t>&gt; 25-34 years ;  &gt;&gt; Cyclical underemployed full-time workers ; Worked fewer than 35 hours ;  Females ;</t>
  </si>
  <si>
    <t>&gt; 25-34 years ;  &gt;&gt; Cyclical underemployed full-time workers ; Worked 35 hours or more ;  Persons ;</t>
  </si>
  <si>
    <t>&gt; 25-34 years ;  &gt;&gt; Cyclical underemployed full-time workers ; Worked 35 hours or more ;  Males ;</t>
  </si>
  <si>
    <t>&gt; 25-34 years ;  &gt;&gt; Cyclical underemployed full-time workers ; Worked 35 hours or more ;  Females ;</t>
  </si>
  <si>
    <t>&gt; 25-34 years ;  &gt;&gt; Cyclical underemployed part-time workers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</si>
  <si>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</si>
  <si>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</si>
  <si>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</si>
  <si>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</si>
  <si>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</si>
  <si>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</si>
  <si>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</si>
  <si>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</si>
  <si>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</si>
  <si>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</si>
  <si>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</si>
  <si>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</si>
  <si>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Month</t>
  </si>
  <si>
    <t>A127833187R</t>
  </si>
  <si>
    <t>A127830217L</t>
  </si>
  <si>
    <t>A127827247T</t>
  </si>
  <si>
    <t>A127833189V</t>
  </si>
  <si>
    <t>A127830219T</t>
  </si>
  <si>
    <t>A127827249W</t>
  </si>
  <si>
    <t>A127833188T</t>
  </si>
  <si>
    <t>A127830218R</t>
  </si>
  <si>
    <t>A127827248V</t>
  </si>
  <si>
    <t>A127833182C</t>
  </si>
  <si>
    <t>A127830212A</t>
  </si>
  <si>
    <t>A127827242F</t>
  </si>
  <si>
    <t>A127833186L</t>
  </si>
  <si>
    <t>A127830216K</t>
  </si>
  <si>
    <t>A127827246R</t>
  </si>
  <si>
    <t>A127833181A</t>
  </si>
  <si>
    <t>A127830211X</t>
  </si>
  <si>
    <t>A127827241C</t>
  </si>
  <si>
    <t>A127833179R</t>
  </si>
  <si>
    <t>A127830209L</t>
  </si>
  <si>
    <t>A127827239T</t>
  </si>
  <si>
    <t>A127833190C</t>
  </si>
  <si>
    <t>A127830220A</t>
  </si>
  <si>
    <t>A127827250F</t>
  </si>
  <si>
    <t>A127833178L</t>
  </si>
  <si>
    <t>A127830208K</t>
  </si>
  <si>
    <t>A127827238R</t>
  </si>
  <si>
    <t>A127833185K</t>
  </si>
  <si>
    <t>A127830215J</t>
  </si>
  <si>
    <t>A127827245L</t>
  </si>
  <si>
    <t>A127833180X</t>
  </si>
  <si>
    <t>A127830210W</t>
  </si>
  <si>
    <t>A127827240A</t>
  </si>
  <si>
    <t>A127833177K</t>
  </si>
  <si>
    <t>A127830207J</t>
  </si>
  <si>
    <t>A127827237L</t>
  </si>
  <si>
    <t>A127833184J</t>
  </si>
  <si>
    <t>A127830214F</t>
  </si>
  <si>
    <t>A127827244K</t>
  </si>
  <si>
    <t>A127833183F</t>
  </si>
  <si>
    <t>A127830213C</t>
  </si>
  <si>
    <t>A127827243J</t>
  </si>
  <si>
    <t>A127833191F</t>
  </si>
  <si>
    <t>A127830221C</t>
  </si>
  <si>
    <t>A127827251J</t>
  </si>
  <si>
    <t>A127832947A</t>
  </si>
  <si>
    <t>A127829977F</t>
  </si>
  <si>
    <t>A127827007F</t>
  </si>
  <si>
    <t>A127832949F</t>
  </si>
  <si>
    <t>A127829979K</t>
  </si>
  <si>
    <t>A127827009K</t>
  </si>
  <si>
    <t>A127832948C</t>
  </si>
  <si>
    <t>A127829978J</t>
  </si>
  <si>
    <t>A127827008J</t>
  </si>
  <si>
    <t>A127832942R</t>
  </si>
  <si>
    <t>A127829972V</t>
  </si>
  <si>
    <t>A127827002V</t>
  </si>
  <si>
    <t>A127832946X</t>
  </si>
  <si>
    <t>A127829976C</t>
  </si>
  <si>
    <t>A127827006C</t>
  </si>
  <si>
    <t>A127832941L</t>
  </si>
  <si>
    <t>A127829971T</t>
  </si>
  <si>
    <t>A127827001T</t>
  </si>
  <si>
    <t>A127832939A</t>
  </si>
  <si>
    <t>A127829969F</t>
  </si>
  <si>
    <t>A127826999R</t>
  </si>
  <si>
    <t>A127832950R</t>
  </si>
  <si>
    <t>A127829980V</t>
  </si>
  <si>
    <t>A127827010V</t>
  </si>
  <si>
    <t>A127832938X</t>
  </si>
  <si>
    <t>A127829968C</t>
  </si>
  <si>
    <t>A127826998L</t>
  </si>
  <si>
    <t>A127832945W</t>
  </si>
  <si>
    <t>A127829975A</t>
  </si>
  <si>
    <t>A127827005A</t>
  </si>
  <si>
    <t>A127832940K</t>
  </si>
  <si>
    <t>A127829970R</t>
  </si>
  <si>
    <t>A127827000R</t>
  </si>
  <si>
    <t>A127832937W</t>
  </si>
  <si>
    <t>A127829967A</t>
  </si>
  <si>
    <t>A127826997K</t>
  </si>
  <si>
    <t>A127832944V</t>
  </si>
  <si>
    <t>A127829974X</t>
  </si>
  <si>
    <t>A127827004X</t>
  </si>
  <si>
    <t>A127832943T</t>
  </si>
  <si>
    <t>A127829973W</t>
  </si>
  <si>
    <t>A127827003W</t>
  </si>
  <si>
    <t>A127832951T</t>
  </si>
  <si>
    <t>A127829981W</t>
  </si>
  <si>
    <t>A127827011W</t>
  </si>
  <si>
    <t>A127833127L</t>
  </si>
  <si>
    <t>A127830157W</t>
  </si>
  <si>
    <t>A127827187A</t>
  </si>
  <si>
    <t>A127833129T</t>
  </si>
  <si>
    <t>A127830159A</t>
  </si>
  <si>
    <t>A127827189F</t>
  </si>
  <si>
    <t>A127833128R</t>
  </si>
  <si>
    <t>A127830158X</t>
  </si>
  <si>
    <t>A127827188C</t>
  </si>
  <si>
    <t>A127833122A</t>
  </si>
  <si>
    <t>A127830152K</t>
  </si>
  <si>
    <t>A127827182R</t>
  </si>
  <si>
    <t>A127833126K</t>
  </si>
  <si>
    <t>A127830156V</t>
  </si>
  <si>
    <t>A127827186X</t>
  </si>
  <si>
    <t>A127833121X</t>
  </si>
  <si>
    <t>A127830151J</t>
  </si>
  <si>
    <t>A127827181L</t>
  </si>
  <si>
    <t>A127833119L</t>
  </si>
  <si>
    <t>A127830149W</t>
  </si>
  <si>
    <t>A127827179A</t>
  </si>
  <si>
    <t>A127833130A</t>
  </si>
  <si>
    <t>A127830160K</t>
  </si>
  <si>
    <t>A127827190R</t>
  </si>
  <si>
    <t>A127833118K</t>
  </si>
  <si>
    <t>A127830148V</t>
  </si>
  <si>
    <t>A127827178X</t>
  </si>
  <si>
    <t>A127833125J</t>
  </si>
  <si>
    <t>A127830155T</t>
  </si>
  <si>
    <t>A127827185W</t>
  </si>
  <si>
    <t>A127833120W</t>
  </si>
  <si>
    <t>A127830150F</t>
  </si>
  <si>
    <t>A127827180K</t>
  </si>
  <si>
    <t>A127833117J</t>
  </si>
  <si>
    <t>A127830147T</t>
  </si>
  <si>
    <t>A127827177W</t>
  </si>
  <si>
    <t>A127833124F</t>
  </si>
  <si>
    <t>A127830154R</t>
  </si>
  <si>
    <t>A127827184V</t>
  </si>
  <si>
    <t>A127833123C</t>
  </si>
  <si>
    <t>A127830153L</t>
  </si>
  <si>
    <t>A127827183T</t>
  </si>
  <si>
    <t>A127833131C</t>
  </si>
  <si>
    <t>A127830161L</t>
  </si>
  <si>
    <t>A127827191T</t>
  </si>
  <si>
    <t>A127833067W</t>
  </si>
  <si>
    <t>A127830097F</t>
  </si>
  <si>
    <t>A127827127X</t>
  </si>
  <si>
    <t>A127833069A</t>
  </si>
  <si>
    <t>A127830099K</t>
  </si>
  <si>
    <t>A127827129C</t>
  </si>
  <si>
    <t>A127833068X</t>
  </si>
  <si>
    <t>A127830098J</t>
  </si>
  <si>
    <t>A127827128A</t>
  </si>
  <si>
    <t>A127833062K</t>
  </si>
  <si>
    <t>A127830092V</t>
  </si>
  <si>
    <t>A127827122L</t>
  </si>
  <si>
    <t>A127833066V</t>
  </si>
  <si>
    <t>A127830096C</t>
  </si>
  <si>
    <t>A127827126W</t>
  </si>
  <si>
    <t>A127833061J</t>
  </si>
  <si>
    <t>A127830091T</t>
  </si>
  <si>
    <t>A127827121K</t>
  </si>
  <si>
    <t>A127833059W</t>
  </si>
  <si>
    <t>A127830089F</t>
  </si>
  <si>
    <t>A127827119X</t>
  </si>
  <si>
    <t>A127833070K</t>
  </si>
  <si>
    <t>A127830100J</t>
  </si>
  <si>
    <t>A127827130L</t>
  </si>
  <si>
    <t>A127833058V</t>
  </si>
  <si>
    <t>A127830088C</t>
  </si>
  <si>
    <t>A127827118W</t>
  </si>
  <si>
    <t>A127833065T</t>
  </si>
  <si>
    <t>A127830095A</t>
  </si>
  <si>
    <t>A127827125V</t>
  </si>
  <si>
    <t>A127833060F</t>
  </si>
  <si>
    <t>A127830090R</t>
  </si>
  <si>
    <t>A127827120J</t>
  </si>
  <si>
    <t>A127833057T</t>
  </si>
  <si>
    <t>A127830087A</t>
  </si>
  <si>
    <t>A127827117V</t>
  </si>
  <si>
    <t>A127833064R</t>
  </si>
  <si>
    <t>A127830094X</t>
  </si>
  <si>
    <t>A127827124T</t>
  </si>
  <si>
    <t>A127833063L</t>
  </si>
  <si>
    <t>A127830093W</t>
  </si>
  <si>
    <t>A127827123R</t>
  </si>
  <si>
    <t>A127833071L</t>
  </si>
  <si>
    <t>A127830101K</t>
  </si>
  <si>
    <t>A127827131R</t>
  </si>
  <si>
    <t>A127833037J</t>
  </si>
  <si>
    <t>A127830067T</t>
  </si>
  <si>
    <t>A127827097W</t>
  </si>
  <si>
    <t>A127833039L</t>
  </si>
  <si>
    <t>A127830069W</t>
  </si>
  <si>
    <t>A127827099A</t>
  </si>
  <si>
    <t>A127833038K</t>
  </si>
  <si>
    <t>A127830068V</t>
  </si>
  <si>
    <t>A127827098X</t>
  </si>
  <si>
    <t>A127833032W</t>
  </si>
  <si>
    <t>A127830062F</t>
  </si>
  <si>
    <t>A127827092K</t>
  </si>
  <si>
    <t>A127833036F</t>
  </si>
  <si>
    <t>A127830066R</t>
  </si>
  <si>
    <t>A127827096V</t>
  </si>
  <si>
    <t>A127833031V</t>
  </si>
  <si>
    <t>A127830061C</t>
  </si>
  <si>
    <t>A127827091J</t>
  </si>
  <si>
    <t>A127833029J</t>
  </si>
  <si>
    <t>A127830059T</t>
  </si>
  <si>
    <t>A127827089W</t>
  </si>
  <si>
    <t>A127833040W</t>
  </si>
  <si>
    <t>A127830070F</t>
  </si>
  <si>
    <t>A127827100X</t>
  </si>
  <si>
    <t>A127833028F</t>
  </si>
  <si>
    <t>A127830058R</t>
  </si>
  <si>
    <t>A127827088V</t>
  </si>
  <si>
    <t>A127833035C</t>
  </si>
  <si>
    <t>A127830065L</t>
  </si>
  <si>
    <t>A127827095T</t>
  </si>
  <si>
    <t>A127833030T</t>
  </si>
  <si>
    <t>A127830060A</t>
  </si>
  <si>
    <t>A127827090F</t>
  </si>
  <si>
    <t>A127833027C</t>
  </si>
  <si>
    <t>A127830057L</t>
  </si>
  <si>
    <t>A127827087T</t>
  </si>
  <si>
    <t>A127833034A</t>
  </si>
  <si>
    <t>A127830064K</t>
  </si>
  <si>
    <t>A127827094R</t>
  </si>
  <si>
    <t>A127833033X</t>
  </si>
  <si>
    <t>A127830063J</t>
  </si>
  <si>
    <t>A127827093L</t>
  </si>
  <si>
    <t>A127833041X</t>
  </si>
  <si>
    <t>A127830071J</t>
  </si>
  <si>
    <t>A127827101A</t>
  </si>
  <si>
    <t>A127833217T</t>
  </si>
  <si>
    <t>A127830247A</t>
  </si>
  <si>
    <t>A127827277F</t>
  </si>
  <si>
    <t>A127833219W</t>
  </si>
  <si>
    <t>A127830249F</t>
  </si>
  <si>
    <t>A127827279K</t>
  </si>
  <si>
    <t>A127833218V</t>
  </si>
  <si>
    <t>A127830248C</t>
  </si>
  <si>
    <t>A127827278J</t>
  </si>
  <si>
    <t>A127833212F</t>
  </si>
  <si>
    <t>A127830242R</t>
  </si>
  <si>
    <t>A127827272V</t>
  </si>
  <si>
    <t>A127833216R</t>
  </si>
  <si>
    <t>A127830246X</t>
  </si>
  <si>
    <t>A127827276C</t>
  </si>
  <si>
    <t>A127833211C</t>
  </si>
  <si>
    <t>A127830241L</t>
  </si>
  <si>
    <t>A127827271T</t>
  </si>
  <si>
    <t>A127833209T</t>
  </si>
  <si>
    <t>A127830239A</t>
  </si>
  <si>
    <t>A127827269F</t>
  </si>
  <si>
    <t>A127833220F</t>
  </si>
  <si>
    <t>A127830250R</t>
  </si>
  <si>
    <t>A127827280V</t>
  </si>
  <si>
    <t>A127833208R</t>
  </si>
  <si>
    <t>&gt; 25-34 years ;  &gt;&gt; Cyclical underemployed part-time workers ;  Males ;</t>
  </si>
  <si>
    <t>&gt; 25-34 years ;  &gt;&gt; Cyclical underemployed part-time workers ;  Females ;</t>
  </si>
  <si>
    <t>&gt; 25-34 years ;  &gt; Structural underemployed (prefer more hours) ;  Persons ;</t>
  </si>
  <si>
    <t>&gt; 25-34 years ;  &gt; Structural underemployed (prefer more hours) ;  Males ;</t>
  </si>
  <si>
    <t>&gt; 25-34 years ;  &gt; Structural underemployed (prefer more hours) ;  Females ;</t>
  </si>
  <si>
    <t>&gt; 25-34 years ;  &gt;&gt; Structural underemployed full-time workers ;  Persons ;</t>
  </si>
  <si>
    <t>&gt; 25-34 years ;  &gt;&gt; Structural underemployed full-time workers ;  Males ;</t>
  </si>
  <si>
    <t>&gt; 25-34 years ;  &gt;&gt; Structural underemployed full-time workers ;  Females ;</t>
  </si>
  <si>
    <t>&gt; 25-34 years ;  &gt;&gt; Structural underemployed part-time workers ;  Persons ;</t>
  </si>
  <si>
    <t>&gt; 25-34 years ;  &gt;&gt; Structural underemployed part-time workers ;  Males ;</t>
  </si>
  <si>
    <t>&gt; 25-34 years ;  &gt;&gt; Structural underemployed part-time workers ;  Females ;</t>
  </si>
  <si>
    <t>&gt; 25-34 years ;  &gt; Underemployed full-time workers ;  Persons ;</t>
  </si>
  <si>
    <t>&gt; 25-34 years ;  &gt; Underemployed full-time workers ;  Males ;</t>
  </si>
  <si>
    <t>&gt; 25-34 years ;  &gt; Underemployed full-time workers ;  Females ;</t>
  </si>
  <si>
    <t>&gt; 25-34 years ;  &gt; Underemployed part-time workers ;  Persons ;</t>
  </si>
  <si>
    <t>&gt; 25-34 years ;  &gt; Underemployed part-time workers ;  Males ;</t>
  </si>
  <si>
    <t>&gt; 25-34 years ;  &gt; Underemployed part-time workers ;  Females ;</t>
  </si>
  <si>
    <t>&gt; 25-34 years ;  Underemployed workers (headline definition) ;  Persons ;</t>
  </si>
  <si>
    <t>&gt; 25-34 years ;  Underemployed workers (headline definition) ;  Males ;</t>
  </si>
  <si>
    <t>&gt; 25-34 years ;  Underemployed workers (headline definition) ;  Females ;</t>
  </si>
  <si>
    <t>&gt; 35-44 years ;  Employed total ;  Persons ;</t>
  </si>
  <si>
    <t>&gt; 35-44 years ;  Employed total ;  Males ;</t>
  </si>
  <si>
    <t>&gt; 35-44 years ;  Employed total ;  Females ;</t>
  </si>
  <si>
    <t>&gt; 35-44 years ;  &gt; Employed full-time ;  Persons ;</t>
  </si>
  <si>
    <t>&gt; 35-44 years ;  &gt; Employed full-time ;  Males ;</t>
  </si>
  <si>
    <t>&gt; 35-44 years ;  &gt; Employed full-time ;  Females ;</t>
  </si>
  <si>
    <t>&gt; 35-44 years ;  &gt; Employed part-time ;  Persons ;</t>
  </si>
  <si>
    <t>&gt; 35-44 years ;  &gt; Employed part-time ;  Males ;</t>
  </si>
  <si>
    <t>&gt; 35-44 years ;  &gt; Employed part-time ;  Females ;</t>
  </si>
  <si>
    <t>&gt; 35-44 years ;  Underemployed workers (expanded definition) ;  Persons ;</t>
  </si>
  <si>
    <t>&gt; 35-44 years ;  Underemployed workers (expanded definition) ;  Males ;</t>
  </si>
  <si>
    <t>&gt; 35-44 years ;  Underemployed workers (expanded definition) ;  Females ;</t>
  </si>
  <si>
    <t>&gt; 35-44 years ;  &gt; Cyclical underemployed (reduced hours) ;  Persons ;</t>
  </si>
  <si>
    <t>&gt; 35-44 years ;  &gt; Cyclical underemployed (reduced hours) ;  Males ;</t>
  </si>
  <si>
    <t>&gt; 35-44 years ;  &gt; Cyclical underemployed (reduced hours) ;  Females ;</t>
  </si>
  <si>
    <t>&gt; 35-44 years ;  &gt;&gt; Cyclical underemployed full-time workers ;  Persons ;</t>
  </si>
  <si>
    <t>&gt; 35-44 years ;  &gt;&gt; Cyclical underemployed full-time workers ;  Males ;</t>
  </si>
  <si>
    <t>&gt; 35-44 years ;  &gt;&gt; Cyclical underemployed full-time workers ;  Females ;</t>
  </si>
  <si>
    <t>&gt; 35-44 years ;  &gt;&gt; Cyclical underemployed full-time workers ; Worked fewer than 35 hours ;  Persons ;</t>
  </si>
  <si>
    <t>&gt; 35-44 years ;  &gt;&gt; Cyclical underemployed full-time workers ; Worked fewer than 35 hours ;  Males ;</t>
  </si>
  <si>
    <t>&gt; 35-44 years ;  &gt;&gt; Cyclical underemployed full-time workers ; Worked fewer than 35 hours ;  Females ;</t>
  </si>
  <si>
    <t>&gt; 35-44 years ;  &gt;&gt; Cyclical underemployed full-time workers ; Worked 35 hours or more ;  Persons ;</t>
  </si>
  <si>
    <t>&gt; 35-44 years ;  &gt;&gt; Cyclical underemployed full-time workers ; Worked 35 hours or more ;  Males ;</t>
  </si>
  <si>
    <t>&gt; 35-44 years ;  &gt;&gt; Cyclical underemployed full-time workers ; Worked 35 hours or more ;  Females ;</t>
  </si>
  <si>
    <t>&gt; 35-44 years ;  &gt;&gt; Cyclical underemployed part-time workers ;  Persons ;</t>
  </si>
  <si>
    <t>&gt; 35-44 years ;  &gt;&gt; Cyclical underemployed part-time workers ;  Males ;</t>
  </si>
  <si>
    <t>&gt; 35-44 years ;  &gt;&gt; Cyclical underemployed part-time workers ;  Females ;</t>
  </si>
  <si>
    <t>&gt; 35-44 years ;  &gt; Structural underemployed (prefer more hours) ;  Persons ;</t>
  </si>
  <si>
    <t>&gt; 35-44 years ;  &gt; Structural underemployed (prefer more hours) ;  Males ;</t>
  </si>
  <si>
    <t>&gt; 35-44 years ;  &gt; Structural underemployed (prefer more hours) ;  Females ;</t>
  </si>
  <si>
    <t>&gt; 35-44 years ;  &gt;&gt; Structural underemployed full-time workers ;  Persons ;</t>
  </si>
  <si>
    <t>&gt; 35-44 years ;  &gt;&gt; Structural underemployed full-time workers ;  Males ;</t>
  </si>
  <si>
    <t>&gt; 35-44 years ;  &gt;&gt; Structural underemployed full-time workers ;  Females ;</t>
  </si>
  <si>
    <t>&gt; 35-44 years ;  &gt;&gt; Structural underemployed part-time workers ;  Persons ;</t>
  </si>
  <si>
    <t>&gt; 35-44 years ;  &gt;&gt; Structural underemployed part-time workers ;  Males ;</t>
  </si>
  <si>
    <t>&gt; 35-44 years ;  &gt;&gt; Structural underemployed part-time workers ;  Females ;</t>
  </si>
  <si>
    <t>&gt; 35-44 years ;  &gt; Underemployed full-time workers ;  Persons ;</t>
  </si>
  <si>
    <t>&gt; 35-44 years ;  &gt; Underemployed full-time workers ;  Males ;</t>
  </si>
  <si>
    <t>&gt; 35-44 years ;  &gt; Underemployed full-time workers ;  Females ;</t>
  </si>
  <si>
    <t>&gt; 35-44 years ;  &gt; Underemployed part-time workers ;  Persons ;</t>
  </si>
  <si>
    <t>&gt; 35-44 years ;  &gt; Underemployed part-time workers ;  Males ;</t>
  </si>
  <si>
    <t>&gt; 35-44 years ;  &gt; Underemployed part-time workers ;  Females ;</t>
  </si>
  <si>
    <t>&gt; 35-44 years ;  Underemployed workers (headline definition) ;  Persons ;</t>
  </si>
  <si>
    <t>&gt; 35-44 years ;  Underemployed workers (headline definition) ;  Males ;</t>
  </si>
  <si>
    <t>&gt; 35-44 years ;  Underemployed workers (headline definition) ;  Females ;</t>
  </si>
  <si>
    <t>&gt; 45-54 years ;  Employed total ;  Persons ;</t>
  </si>
  <si>
    <t>&gt; 45-54 years ;  Employed total ;  Males ;</t>
  </si>
  <si>
    <t>&gt; 45-54 years ;  Employed total ;  Females ;</t>
  </si>
  <si>
    <t>&gt; 45-54 years ;  &gt; Employed full-time ;  Persons ;</t>
  </si>
  <si>
    <t>&gt; 45-54 years ;  &gt; Employed full-time ;  Males ;</t>
  </si>
  <si>
    <t>&gt; 45-54 years ;  &gt; Employed full-time ;  Females ;</t>
  </si>
  <si>
    <t>&gt; 45-54 years ;  &gt; Employed part-time ;  Persons ;</t>
  </si>
  <si>
    <t>&gt; 45-54 years ;  &gt; Employed part-time ;  Males ;</t>
  </si>
  <si>
    <t>&gt; 45-54 years ;  &gt; Employed part-time ;  Females ;</t>
  </si>
  <si>
    <t>&gt; 45-54 years ;  Underemployed workers (expanded definition) ;  Persons ;</t>
  </si>
  <si>
    <t>&gt; 45-54 years ;  Underemployed workers (expanded definition) ;  Males ;</t>
  </si>
  <si>
    <t>&gt; 45-54 years ;  Underemployed workers (expanded definition) ;  Females ;</t>
  </si>
  <si>
    <t>&gt; 45-54 years ;  &gt; Cyclical underemployed (reduced hours) ;  Persons ;</t>
  </si>
  <si>
    <t>&gt; 45-54 years ;  &gt; Cyclical underemployed (reduced hours) ;  Males ;</t>
  </si>
  <si>
    <t>&gt; 45-54 years ;  &gt; Cyclical underemployed (reduced hours) ;  Females ;</t>
  </si>
  <si>
    <t>&gt; 45-54 years ;  &gt;&gt; Cyclical underemployed full-time workers ;  Persons ;</t>
  </si>
  <si>
    <t>&gt; 45-54 years ;  &gt;&gt; Cyclical underemployed full-time workers ;  Males ;</t>
  </si>
  <si>
    <t>&gt; 45-54 years ;  &gt;&gt; Cyclical underemployed full-time workers ;  Females ;</t>
  </si>
  <si>
    <t>&gt; 45-54 years ;  &gt;&gt; Cyclical underemployed full-time workers ; Worked fewer than 35 hours ;  Persons ;</t>
  </si>
  <si>
    <t>&gt; 45-54 years ;  &gt;&gt; Cyclical underemployed full-time workers ; Worked fewer than 35 hours ;  Males ;</t>
  </si>
  <si>
    <t>&gt; 45-54 years ;  &gt;&gt; Cyclical underemployed full-time workers ; Worked fewer than 35 hours ;  Females ;</t>
  </si>
  <si>
    <t>&gt; 45-54 years ;  &gt;&gt; Cyclical underemployed full-time workers ; Worked 35 hours or more ;  Persons ;</t>
  </si>
  <si>
    <t>&gt; 45-54 years ;  &gt;&gt; Cyclical underemployed full-time workers ; Worked 35 hours or more ;  Males ;</t>
  </si>
  <si>
    <t>&gt; 45-54 years ;  &gt;&gt; Cyclical underemployed full-time workers ; Worked 35 hours or more ;  Females ;</t>
  </si>
  <si>
    <t>&gt; 45-54 years ;  &gt;&gt; Cyclical underemployed part-time workers ;  Persons ;</t>
  </si>
  <si>
    <t>&gt; 45-54 years ;  &gt;&gt; Cyclical underemployed part-time workers ;  Males ;</t>
  </si>
  <si>
    <t>&gt; 45-54 years ;  &gt;&gt; Cyclical underemployed part-time workers ;  Females ;</t>
  </si>
  <si>
    <t>&gt; 45-54 years ;  &gt; Structural underemployed (prefer more hours) ;  Persons ;</t>
  </si>
  <si>
    <t>&gt; 45-54 years ;  &gt; Structural underemployed (prefer more hours) ;  Males ;</t>
  </si>
  <si>
    <t>&gt; 45-54 years ;  &gt; Structural underemployed (prefer more hours) ;  Females ;</t>
  </si>
  <si>
    <t>&gt; 45-54 years ;  &gt;&gt; Structural underemployed full-time workers ;  Persons ;</t>
  </si>
  <si>
    <t>&gt; 45-54 years ;  &gt;&gt; Structural underemployed full-time workers ;  Males ;</t>
  </si>
  <si>
    <t>&gt; 45-54 years ;  &gt;&gt; Structural underemployed full-time workers ;  Females ;</t>
  </si>
  <si>
    <t>&gt; 45-54 years ;  &gt;&gt; Structural underemployed part-time workers ;  Persons ;</t>
  </si>
  <si>
    <t>&gt; 45-54 years ;  &gt;&gt; Structural underemployed part-time workers ;  Males ;</t>
  </si>
  <si>
    <t>&gt; 45-54 years ;  &gt;&gt; Structural underemployed part-time workers ;  Females ;</t>
  </si>
  <si>
    <t>&gt; 45-54 years ;  &gt; Underemployed full-time workers ;  Persons ;</t>
  </si>
  <si>
    <t>&gt; 45-54 years ;  &gt; Underemployed full-time workers ;  Males ;</t>
  </si>
  <si>
    <t>&gt; 45-54 years ;  &gt; Underemployed full-time workers ;  Females ;</t>
  </si>
  <si>
    <t>&gt; 45-54 years ;  &gt; Underemployed part-time workers ;  Persons ;</t>
  </si>
  <si>
    <t>&gt; 45-54 years ;  &gt; Underemployed part-time workers ;  Males ;</t>
  </si>
  <si>
    <t>&gt; 45-54 years ;  &gt; Underemployed part-time workers ;  Females ;</t>
  </si>
  <si>
    <t>&gt; 45-54 years ;  Underemployed workers (headline definition) ;  Persons ;</t>
  </si>
  <si>
    <t>&gt; 45-54 years ;  Underemployed workers (headline definition) ;  Males ;</t>
  </si>
  <si>
    <t>&gt; 45-54 years ;  Underemployed workers (headline definition) ;  Females ;</t>
  </si>
  <si>
    <t>&gt; 55 years and over ;  Employed total ;  Persons ;</t>
  </si>
  <si>
    <t>&gt; 55 years and over ;  Employed total ;  Males ;</t>
  </si>
  <si>
    <t>&gt; 55 years and over ;  Employed total ;  Females ;</t>
  </si>
  <si>
    <t>&gt; 55 years and over ;  &gt; Employed full-time ;  Persons ;</t>
  </si>
  <si>
    <t>&gt; 55 years and over ;  &gt; Employed full-time ;  Males ;</t>
  </si>
  <si>
    <t>&gt; 55 years and over ;  &gt; Employed full-time ;  Females ;</t>
  </si>
  <si>
    <t>&gt; 55 years and over ;  &gt; Employed part-time ;  Persons ;</t>
  </si>
  <si>
    <t>&gt; 55 years and over ;  &gt; Employed part-time ;  Males ;</t>
  </si>
  <si>
    <t>&gt; 55 years and over ;  &gt; Employed part-time ;  Females ;</t>
  </si>
  <si>
    <t>&gt; 55 years and over ;  Underemployed workers (expanded definition) ;  Persons ;</t>
  </si>
  <si>
    <t>&gt; 55 years and over ;  Underemployed workers (expanded definition) ;  Males ;</t>
  </si>
  <si>
    <t>&gt; 55 years and over ;  Underemployed workers (expanded definition) ;  Females ;</t>
  </si>
  <si>
    <t>&gt; 55 years and over ;  &gt; Cyclical underemployed (reduced hours) ;  Persons ;</t>
  </si>
  <si>
    <t>&gt; 55 years and over ;  &gt; Cyclical underemployed (reduced hours) ;  Males ;</t>
  </si>
  <si>
    <t>&gt; 55 years and over ;  &gt; Cyclical underemployed (reduced hours) ;  Females ;</t>
  </si>
  <si>
    <t>&gt; 55 years and over ;  &gt;&gt; Cyclical underemployed full-time workers ;  Persons ;</t>
  </si>
  <si>
    <t>&gt; 55 years and over ;  &gt;&gt; Cyclical underemployed full-time workers ;  Males ;</t>
  </si>
  <si>
    <t>&gt; 55 years and over ;  &gt;&gt; Cyclical underemployed full-time workers ;  Females ;</t>
  </si>
  <si>
    <t>&gt; 55 years and over ;  &gt;&gt; Cyclical underemployed full-time workers ; Worked fewer than 35 hours ;  Persons ;</t>
  </si>
  <si>
    <t>&gt; 55 years and over ;  &gt;&gt; Cyclical underemployed full-time workers ; Worked fewer than 35 hours ;  Males ;</t>
  </si>
  <si>
    <t>&gt; 55 years and over ;  &gt;&gt; Cyclical underemployed full-time workers ; Worked fewer than 35 hours ;  Females ;</t>
  </si>
  <si>
    <t>&gt; 55 years and over ;  &gt;&gt; Cyclical underemployed full-time workers ; Worked 35 hours or more ;  Persons ;</t>
  </si>
  <si>
    <t>&gt; 55 years and over ;  &gt;&gt; Cyclical underemployed full-time workers ; Worked 35 hours or more ;  Males ;</t>
  </si>
  <si>
    <t>&gt; 55 years and over ;  &gt;&gt; Cyclical underemployed full-time workers ; Worked 35 hours or more ;  Females ;</t>
  </si>
  <si>
    <t>&gt; 55 years and over ;  &gt;&gt; Cyclical underemployed part-time workers ;  Persons ;</t>
  </si>
  <si>
    <t>&gt; 55 years and over ;  &gt;&gt; Cyclical underemployed part-time workers ;  Males ;</t>
  </si>
  <si>
    <t>&gt; 55 years and over ;  &gt;&gt; Cyclical underemployed part-time workers ;  Females ;</t>
  </si>
  <si>
    <t>&gt; 55 years and over ;  &gt; Structural underemployed (prefer more hours) ;  Persons ;</t>
  </si>
  <si>
    <t>&gt; 55 years and over ;  &gt; Structural underemployed (prefer more hours) ;  Males ;</t>
  </si>
  <si>
    <t>&gt; 55 years and over ;  &gt; Structural underemployed (prefer more hours) ;  Females ;</t>
  </si>
  <si>
    <t>&gt; 55 years and over ;  &gt;&gt; Structural underemployed full-time workers ;  Persons ;</t>
  </si>
  <si>
    <t>&gt; 55 years and over ;  &gt;&gt; Structural underemployed full-time workers ;  Males ;</t>
  </si>
  <si>
    <t>&gt; 55 years and over ;  &gt;&gt; Structural underemployed full-time workers ;  Females ;</t>
  </si>
  <si>
    <t>&gt; 55 years and over ;  &gt;&gt; Structural underemployed part-time workers ;  Persons ;</t>
  </si>
  <si>
    <t>&gt; 55 years and over ;  &gt;&gt; Structural underemployed part-time workers ;  Males ;</t>
  </si>
  <si>
    <t>&gt; 55 years and over ;  &gt;&gt; Structural underemployed part-time workers ;  Females ;</t>
  </si>
  <si>
    <t>&gt; 55 years and over ;  &gt; Underemployed full-time workers ;  Persons ;</t>
  </si>
  <si>
    <t>&gt; 55 years and over ;  &gt; Underemployed full-time workers ;  Males ;</t>
  </si>
  <si>
    <t>&gt; 55 years and over ;  &gt; Underemployed full-time workers ;  Females ;</t>
  </si>
  <si>
    <t>&gt; 55 years and over ;  &gt; Underemployed part-time workers ;  Persons ;</t>
  </si>
  <si>
    <t>&gt; 55 years and over ;  &gt; Underemployed part-time workers ;  Males ;</t>
  </si>
  <si>
    <t>&gt; 55 years and over ;  &gt; Underemployed part-time workers ;  Females ;</t>
  </si>
  <si>
    <t>&gt; 55 years and over ;  Underemployed workers (headline definition) ;  Persons ;</t>
  </si>
  <si>
    <t>&gt; 55 years and over ;  Underemployed workers (headline definition) ;  Males ;</t>
  </si>
  <si>
    <t>&gt; 55 years and over ;  Underemployed workers (headline definition) ;  Females ;</t>
  </si>
  <si>
    <t>&gt;&gt; 55-64 years ;  Employed total ;  Persons ;</t>
  </si>
  <si>
    <t>&gt;&gt; 55-64 years ;  Employed total ;  Males ;</t>
  </si>
  <si>
    <t>&gt;&gt; 55-64 years ;  Employed total ;  Females ;</t>
  </si>
  <si>
    <t>&gt;&gt; 55-64 years ;  &gt; Employed full-time ;  Persons ;</t>
  </si>
  <si>
    <t>&gt;&gt; 55-64 years ;  &gt; Employed full-time ;  Males ;</t>
  </si>
  <si>
    <t>&gt;&gt; 55-64 years ;  &gt; Employed full-time ;  Females ;</t>
  </si>
  <si>
    <t>&gt;&gt; 55-64 years ;  &gt; Employed part-time ;  Persons ;</t>
  </si>
  <si>
    <t>&gt;&gt; 55-64 years ;  &gt; Employed part-time ;  Males ;</t>
  </si>
  <si>
    <t>&gt;&gt; 55-64 years ;  &gt; Employed part-time ;  Females ;</t>
  </si>
  <si>
    <t>&gt;&gt; 55-64 years ;  Underemployed workers (expanded definition) ;  Persons ;</t>
  </si>
  <si>
    <t>&gt;&gt; 55-64 years ;  Underemployed workers (expanded definition) ;  Males ;</t>
  </si>
  <si>
    <t>&gt;&gt; 55-64 years ;  Underemployed workers (expanded definition) ;  Females ;</t>
  </si>
  <si>
    <t>&gt;&gt; 55-64 years ;  &gt; Cyclical underemployed (reduced hours) ;  Persons ;</t>
  </si>
  <si>
    <t>&gt;&gt; 55-64 years ;  &gt; Cyclical underemployed (reduced hours) ;  Males ;</t>
  </si>
  <si>
    <t>&gt;&gt; 55-64 years ;  &gt; Cyclical underemployed (reduced hours) ;  Females ;</t>
  </si>
  <si>
    <t>&gt;&gt; 55-64 years ;  &gt;&gt; Cyclical underemployed full-time workers ;  Persons ;</t>
  </si>
  <si>
    <t>&gt;&gt; 55-64 years ;  &gt;&gt; Cyclical underemployed full-time workers ;  Males ;</t>
  </si>
  <si>
    <t>&gt;&gt; 55-64 years ;  &gt;&gt; Cyclical underemployed full-time workers ;  Females ;</t>
  </si>
  <si>
    <t>&gt;&gt; 55-64 years ;  &gt;&gt; Cyclical underemployed full-time workers ; Worked fewer than 35 hours ;  Persons ;</t>
  </si>
  <si>
    <t>&gt;&gt; 55-64 years ;  &gt;&gt; Cyclical underemployed full-time workers ; Worked fewer than 35 hours ;  Males ;</t>
  </si>
  <si>
    <t>&gt;&gt; 55-64 years ;  &gt;&gt; Cyclical underemployed full-time workers ; Worked fewer than 35 hours ;  Females ;</t>
  </si>
  <si>
    <t>&gt;&gt; 55-64 years ;  &gt;&gt; Cyclical underemployed full-time workers ; Worked 35 hours or more ;  Persons ;</t>
  </si>
  <si>
    <t>&gt;&gt; 55-64 years ;  &gt;&gt; Cyclical underemployed full-time workers ; Worked 35 hours or more ;  Males ;</t>
  </si>
  <si>
    <t>&gt;&gt; 55-64 years ;  &gt;&gt; Cyclical underemployed full-time workers ; Worked 35 hours or more ;  Females ;</t>
  </si>
  <si>
    <t>&gt;&gt; 55-64 years ;  &gt;&gt; Cyclical underemployed part-time workers ;  Persons ;</t>
  </si>
  <si>
    <t>&gt;&gt; 55-64 years ;  &gt;&gt; Cyclical underemployed part-time workers ;  Males ;</t>
  </si>
  <si>
    <t>&gt;&gt; 55-64 years ;  &gt;&gt; Cyclical underemployed part-time workers ;  Females ;</t>
  </si>
  <si>
    <t>&gt;&gt; 55-64 years ;  &gt; Structural underemployed (prefer more hours) ;  Persons ;</t>
  </si>
  <si>
    <t>&gt;&gt; 55-64 years ;  &gt; Structural underemployed (prefer more hours) ;  Males ;</t>
  </si>
  <si>
    <t>&gt;&gt; 55-64 years ;  &gt; Structural underemployed (prefer more hours) ;  Females ;</t>
  </si>
  <si>
    <t>&gt;&gt; 55-64 years ;  &gt;&gt; Structural underemployed full-time workers ;  Persons ;</t>
  </si>
  <si>
    <t>&gt;&gt; 55-64 years ;  &gt;&gt; Structural underemployed full-time workers ;  Males ;</t>
  </si>
  <si>
    <t>&gt;&gt; 55-64 years ;  &gt;&gt; Structural underemployed full-time workers ;  Females ;</t>
  </si>
  <si>
    <t>&gt;&gt; 55-64 years ;  &gt;&gt; Structural underemployed part-time workers ;  Persons ;</t>
  </si>
  <si>
    <t>&gt;&gt; 55-64 years ;  &gt;&gt; Structural underemployed part-time workers ;  Males ;</t>
  </si>
  <si>
    <t>&gt;&gt; 55-64 years ;  &gt;&gt; Structural underemployed part-time workers ;  Females ;</t>
  </si>
  <si>
    <t>&gt;&gt; 55-64 years ;  &gt; Underemployed full-time workers ;  Persons ;</t>
  </si>
  <si>
    <t>&gt;&gt; 55-64 years ;  &gt; Underemployed full-time workers ;  Males ;</t>
  </si>
  <si>
    <t>&gt;&gt; 55-64 years ;  &gt; Underemployed full-time workers ;  Females ;</t>
  </si>
  <si>
    <t>&gt;&gt; 55-64 years ;  &gt; Underemployed part-time workers ;  Persons ;</t>
  </si>
  <si>
    <t>&gt;&gt; 55-64 years ;  &gt; Underemployed part-time workers ;  Males ;</t>
  </si>
  <si>
    <t>&gt;&gt; 55-64 years ;  &gt; Underemployed part-time workers ;  Females ;</t>
  </si>
  <si>
    <t>&gt;&gt; 55-64 years ;  Underemployed workers (headline definition) ;  Persons ;</t>
  </si>
  <si>
    <t>&gt;&gt; 55-64 years ;  Underemployed workers (headline definition) ;  Males ;</t>
  </si>
  <si>
    <t>&gt;&gt; 55-64 years ;  Underemployed workers (headline definition) ;  Females ;</t>
  </si>
  <si>
    <t>&gt;&gt; 65 years and over ;  Employed total ;  Persons ;</t>
  </si>
  <si>
    <t>&gt;&gt; 65 years and over ;  Employed total ;  Males ;</t>
  </si>
  <si>
    <t>&gt;&gt; 65 years and over ;  Employed total ;  Females ;</t>
  </si>
  <si>
    <t>&gt;&gt; 65 years and over ;  &gt; Employed full-time ;  Persons ;</t>
  </si>
  <si>
    <t>&gt;&gt; 65 years and over ;  &gt; Employed full-time ;  Males ;</t>
  </si>
  <si>
    <t>&gt;&gt; 65 years and over ;  &gt; Employed full-time ;  Females ;</t>
  </si>
  <si>
    <t>&gt;&gt; 65 years and over ;  &gt; Employed part-time ;  Persons ;</t>
  </si>
  <si>
    <t>&gt;&gt; 65 years and over ;  &gt; Employed part-time ;  Males ;</t>
  </si>
  <si>
    <t>&gt;&gt; 65 years and over ;  &gt; Employed part-time ;  Females ;</t>
  </si>
  <si>
    <t>&gt;&gt; 65 years and over ;  Underemployed workers (expanded definition) ;  Persons ;</t>
  </si>
  <si>
    <t>&gt;&gt; 65 years and over ;  Underemployed workers (expanded definition) ;  Males ;</t>
  </si>
  <si>
    <t>&gt;&gt; 65 years and over ;  Underemployed workers (expanded definition) ;  Females ;</t>
  </si>
  <si>
    <t>&gt;&gt; 65 years and over ;  &gt; Cyclical underemployed (reduced hours) ;  Persons ;</t>
  </si>
  <si>
    <t>&gt;&gt; 65 years and over ;  &gt; Cyclical underemployed (reduced hours) ;  Males ;</t>
  </si>
  <si>
    <t>&gt;&gt; 65 years and over ;  &gt; Cyclical underemployed (reduced hours) ;  Females ;</t>
  </si>
  <si>
    <t>&gt;&gt; 65 years and over ;  &gt;&gt; Cyclical underemployed full-time workers ;  Persons ;</t>
  </si>
  <si>
    <t>&gt;&gt; 65 years and over ;  &gt;&gt; Cyclical underemployed full-time workers ;  Males ;</t>
  </si>
  <si>
    <t>&gt;&gt; 65 years and over ;  &gt;&gt; Cyclical underemployed full-time workers ;  Females ;</t>
  </si>
  <si>
    <t>&gt;&gt; 65 years and over ;  &gt;&gt; Cyclical underemployed full-time workers ; Worked fewer than 35 hours ;  Persons ;</t>
  </si>
  <si>
    <t>&gt;&gt; 65 years and over ;  &gt;&gt; Cyclical underemployed full-time workers ; Worked fewer than 35 hours ;  Males ;</t>
  </si>
  <si>
    <t>&gt;&gt; 65 years and over ;  &gt;&gt; Cyclical underemployed full-time workers ; Worked fewer than 35 hours ;  Females ;</t>
  </si>
  <si>
    <t>&gt;&gt; 65 years and over ;  &gt;&gt; Cyclical underemployed full-time workers ; Worked 35 hours or more ;  Persons ;</t>
  </si>
  <si>
    <t>&gt;&gt; 65 years and over ;  &gt;&gt; Cyclical underemployed full-time workers ; Worked 35 hours or more ;  Males ;</t>
  </si>
  <si>
    <t>&gt;&gt; 65 years and over ;  &gt;&gt; Cyclical underemployed full-time workers ; Worked 35 hours or more ;  Females ;</t>
  </si>
  <si>
    <t>&gt;&gt; 65 years and over ;  &gt;&gt; Cyclical underemployed part-time workers ;  Persons ;</t>
  </si>
  <si>
    <t>&gt;&gt; 65 years and over ;  &gt;&gt; Cyclical underemployed part-time workers ;  Males ;</t>
  </si>
  <si>
    <t>&gt;&gt; 65 years and over ;  &gt;&gt; Cyclical underemployed part-time workers ;  Females ;</t>
  </si>
  <si>
    <t>&gt;&gt; 65 years and over ;  &gt; Structural underemployed (prefer more hours) ;  Persons ;</t>
  </si>
  <si>
    <t>&gt;&gt; 65 years and over ;  &gt; Structural underemployed (prefer more hours) ;  Males ;</t>
  </si>
  <si>
    <t>&gt;&gt; 65 years and over ;  &gt; Structural underemployed (prefer more hours) ;  Females ;</t>
  </si>
  <si>
    <t>&gt;&gt; 65 years and over ;  &gt;&gt; Structural underemployed full-time workers ;  Persons ;</t>
  </si>
  <si>
    <t>&gt;&gt; 65 years and over ;  &gt;&gt; Structural underemployed full-time workers ;  Males ;</t>
  </si>
  <si>
    <t>&gt;&gt; 65 years and over ;  &gt;&gt; Structural underemployed full-time workers ;  Females ;</t>
  </si>
  <si>
    <t>&gt;&gt; 65 years and over ;  &gt;&gt; Structural underemployed part-time workers ;  Persons ;</t>
  </si>
  <si>
    <t>&gt;&gt; 65 years and over ;  &gt;&gt; Structural underemployed part-time workers ;  Males ;</t>
  </si>
  <si>
    <t>&gt;&gt; 65 years and over ;  &gt;&gt; Structural underemployed part-time workers ;  Females ;</t>
  </si>
  <si>
    <t>&gt;&gt; 65 years and over ;  &gt; Underemployed full-time workers ;  Persons ;</t>
  </si>
  <si>
    <t>&gt;&gt; 65 years and over ;  &gt; Underemployed full-time workers ;  Males ;</t>
  </si>
  <si>
    <t>&gt;&gt; 65 years and over ;  &gt; Underemployed full-time workers ;  Females ;</t>
  </si>
  <si>
    <t>&gt;&gt; 65 years and over ;  &gt; Underemployed part-time workers ;  Persons ;</t>
  </si>
  <si>
    <t>&gt;&gt; 65 years and over ;  &gt; Underemployed part-time workers ;  Males ;</t>
  </si>
  <si>
    <t>&gt;&gt; 65 years and over ;  &gt; Underemployed part-time workers ;  Females ;</t>
  </si>
  <si>
    <t>&gt;&gt; 65 years and over ;  Underemployed workers (headline definition) ;  Persons ;</t>
  </si>
  <si>
    <t>&gt;&gt; 65 years and over ;  Underemployed workers (headline definition) ;  Males ;</t>
  </si>
  <si>
    <t>&gt;&gt; 65 years and over ;  Underemployed workers (headline definition) ;  Females ;</t>
  </si>
  <si>
    <t>New South Wales ;  Employed total ;  Persons ;</t>
  </si>
  <si>
    <t>New South Wales ;  Employed total ;  Males ;</t>
  </si>
  <si>
    <t>New South Wales ;  Employed total ;  Females ;</t>
  </si>
  <si>
    <t>New South Wales ;  &gt; Employed full-time ;  Persons ;</t>
  </si>
  <si>
    <t>New South Wales ;  &gt; Employed full-time ;  Males ;</t>
  </si>
  <si>
    <t>A127830238X</t>
  </si>
  <si>
    <t>A127827268C</t>
  </si>
  <si>
    <t>A127833215L</t>
  </si>
  <si>
    <t>A127830245W</t>
  </si>
  <si>
    <t>A127827275A</t>
  </si>
  <si>
    <t>A127833210A</t>
  </si>
  <si>
    <t>A127830240K</t>
  </si>
  <si>
    <t>A127827270R</t>
  </si>
  <si>
    <t>A127833207L</t>
  </si>
  <si>
    <t>A127830237W</t>
  </si>
  <si>
    <t>A127827267A</t>
  </si>
  <si>
    <t>A127833214K</t>
  </si>
  <si>
    <t>A127830244V</t>
  </si>
  <si>
    <t>A127827274X</t>
  </si>
  <si>
    <t>A127833213J</t>
  </si>
  <si>
    <t>A127830243T</t>
  </si>
  <si>
    <t>A127827273W</t>
  </si>
  <si>
    <t>A127833221J</t>
  </si>
  <si>
    <t>A127830251T</t>
  </si>
  <si>
    <t>A127827281W</t>
  </si>
  <si>
    <t>A127833247F</t>
  </si>
  <si>
    <t>A127830277R</t>
  </si>
  <si>
    <t>A127827307J</t>
  </si>
  <si>
    <t>A127833249K</t>
  </si>
  <si>
    <t>A127830279V</t>
  </si>
  <si>
    <t>A127827309L</t>
  </si>
  <si>
    <t>A127833248J</t>
  </si>
  <si>
    <t>A127830278T</t>
  </si>
  <si>
    <t>A127827308K</t>
  </si>
  <si>
    <t>A127833242V</t>
  </si>
  <si>
    <t>A127830272C</t>
  </si>
  <si>
    <t>A127827302W</t>
  </si>
  <si>
    <t>A127833246C</t>
  </si>
  <si>
    <t>A127830276L</t>
  </si>
  <si>
    <t>A127827306F</t>
  </si>
  <si>
    <t>A127833241T</t>
  </si>
  <si>
    <t>A127830271A</t>
  </si>
  <si>
    <t>A127827301V</t>
  </si>
  <si>
    <t>A127833239F</t>
  </si>
  <si>
    <t>A127830269R</t>
  </si>
  <si>
    <t>A127827299V</t>
  </si>
  <si>
    <t>A127833250V</t>
  </si>
  <si>
    <t>A127830280C</t>
  </si>
  <si>
    <t>A127827310W</t>
  </si>
  <si>
    <t>A127833238C</t>
  </si>
  <si>
    <t>A127830268L</t>
  </si>
  <si>
    <t>A127827298T</t>
  </si>
  <si>
    <t>A127833245A</t>
  </si>
  <si>
    <t>A127830275K</t>
  </si>
  <si>
    <t>A127827305C</t>
  </si>
  <si>
    <t>A127833240R</t>
  </si>
  <si>
    <t>A127830270X</t>
  </si>
  <si>
    <t>A127827300T</t>
  </si>
  <si>
    <t>A127833237A</t>
  </si>
  <si>
    <t>A127830267K</t>
  </si>
  <si>
    <t>A127827297R</t>
  </si>
  <si>
    <t>A127833244X</t>
  </si>
  <si>
    <t>A127830274J</t>
  </si>
  <si>
    <t>A127827304A</t>
  </si>
  <si>
    <t>A127833243W</t>
  </si>
  <si>
    <t>A127830273F</t>
  </si>
  <si>
    <t>A127827303X</t>
  </si>
  <si>
    <t>A127833251W</t>
  </si>
  <si>
    <t>A127830281F</t>
  </si>
  <si>
    <t>A127827311X</t>
  </si>
  <si>
    <t>A127833157A</t>
  </si>
  <si>
    <t>A127830187K</t>
  </si>
  <si>
    <t>A127827217C</t>
  </si>
  <si>
    <t>A127833159F</t>
  </si>
  <si>
    <t>A127830189R</t>
  </si>
  <si>
    <t>A127827219J</t>
  </si>
  <si>
    <t>A127833158C</t>
  </si>
  <si>
    <t>A127830188L</t>
  </si>
  <si>
    <t>A127827218F</t>
  </si>
  <si>
    <t>A127833152R</t>
  </si>
  <si>
    <t>A127830182X</t>
  </si>
  <si>
    <t>A127827212T</t>
  </si>
  <si>
    <t>A127833156X</t>
  </si>
  <si>
    <t>A127830186J</t>
  </si>
  <si>
    <t>A127827216A</t>
  </si>
  <si>
    <t>A127833151L</t>
  </si>
  <si>
    <t>A127830181W</t>
  </si>
  <si>
    <t>A127827211R</t>
  </si>
  <si>
    <t>A127833149A</t>
  </si>
  <si>
    <t>A127830179K</t>
  </si>
  <si>
    <t>A127827209C</t>
  </si>
  <si>
    <t>A127833160R</t>
  </si>
  <si>
    <t>A127830190X</t>
  </si>
  <si>
    <t>A127827220T</t>
  </si>
  <si>
    <t>A127833148X</t>
  </si>
  <si>
    <t>A127830178J</t>
  </si>
  <si>
    <t>A127827208A</t>
  </si>
  <si>
    <t>A127833155W</t>
  </si>
  <si>
    <t>A127830185F</t>
  </si>
  <si>
    <t>A127827215X</t>
  </si>
  <si>
    <t>A127833150K</t>
  </si>
  <si>
    <t>A127830180V</t>
  </si>
  <si>
    <t>A127827210L</t>
  </si>
  <si>
    <t>A127833147W</t>
  </si>
  <si>
    <t>A127830177F</t>
  </si>
  <si>
    <t>A127827207X</t>
  </si>
  <si>
    <t>A127833154V</t>
  </si>
  <si>
    <t>A127830184C</t>
  </si>
  <si>
    <t>A127827214W</t>
  </si>
  <si>
    <t>A127833153T</t>
  </si>
  <si>
    <t>A127830183A</t>
  </si>
  <si>
    <t>A127827213V</t>
  </si>
  <si>
    <t>A127833161T</t>
  </si>
  <si>
    <t>A127830191A</t>
  </si>
  <si>
    <t>A127827221V</t>
  </si>
  <si>
    <t>A127833007V</t>
  </si>
  <si>
    <t>A127830037C</t>
  </si>
  <si>
    <t>A127827067J</t>
  </si>
  <si>
    <t>A127833009X</t>
  </si>
  <si>
    <t>A127830039J</t>
  </si>
  <si>
    <t>A127827069L</t>
  </si>
  <si>
    <t>A127833008W</t>
  </si>
  <si>
    <t>A127830038F</t>
  </si>
  <si>
    <t>A127827068K</t>
  </si>
  <si>
    <t>A127833002J</t>
  </si>
  <si>
    <t>A127830032T</t>
  </si>
  <si>
    <t>A127827062W</t>
  </si>
  <si>
    <t>A127833006T</t>
  </si>
  <si>
    <t>A127830036A</t>
  </si>
  <si>
    <t>A127827066F</t>
  </si>
  <si>
    <t>A127833001F</t>
  </si>
  <si>
    <t>A127830031R</t>
  </si>
  <si>
    <t>A127827061V</t>
  </si>
  <si>
    <t>A127832999C</t>
  </si>
  <si>
    <t>A127830029C</t>
  </si>
  <si>
    <t>A127827059J</t>
  </si>
  <si>
    <t>A127833010J</t>
  </si>
  <si>
    <t>A127830040T</t>
  </si>
  <si>
    <t>A127827070W</t>
  </si>
  <si>
    <t>A127832998A</t>
  </si>
  <si>
    <t>A127830028A</t>
  </si>
  <si>
    <t>A127827058F</t>
  </si>
  <si>
    <t>A127833005R</t>
  </si>
  <si>
    <t>A127830035X</t>
  </si>
  <si>
    <t>A127827065C</t>
  </si>
  <si>
    <t>A127833000C</t>
  </si>
  <si>
    <t>A127830030L</t>
  </si>
  <si>
    <t>A127827060T</t>
  </si>
  <si>
    <t>A127832997X</t>
  </si>
  <si>
    <t>A127830027X</t>
  </si>
  <si>
    <t>A127827057C</t>
  </si>
  <si>
    <t>A127833004L</t>
  </si>
  <si>
    <t>A127830034W</t>
  </si>
  <si>
    <t>A127827064A</t>
  </si>
  <si>
    <t>A127833003K</t>
  </si>
  <si>
    <t>A127830033V</t>
  </si>
  <si>
    <t>A127827063X</t>
  </si>
  <si>
    <t>A127833011K</t>
  </si>
  <si>
    <t>A127830041V</t>
  </si>
  <si>
    <t>A127827071X</t>
  </si>
  <si>
    <t>A127832977R</t>
  </si>
  <si>
    <t>A127830007R</t>
  </si>
  <si>
    <t>A127827037V</t>
  </si>
  <si>
    <t>A127832979V</t>
  </si>
  <si>
    <t>A127830009V</t>
  </si>
  <si>
    <t>A127827039X</t>
  </si>
  <si>
    <t>A127832978T</t>
  </si>
  <si>
    <t>A127830008T</t>
  </si>
  <si>
    <t>A127827038W</t>
  </si>
  <si>
    <t>A127832972C</t>
  </si>
  <si>
    <t>A127830002C</t>
  </si>
  <si>
    <t>A127827032J</t>
  </si>
  <si>
    <t>A127832976L</t>
  </si>
  <si>
    <t>A127830006L</t>
  </si>
  <si>
    <t>A127827036T</t>
  </si>
  <si>
    <t>A127832971A</t>
  </si>
  <si>
    <t>A127830001A</t>
  </si>
  <si>
    <t>A127827031F</t>
  </si>
  <si>
    <t>A127832969R</t>
  </si>
  <si>
    <t>A127829999V</t>
  </si>
  <si>
    <t>A127827029V</t>
  </si>
  <si>
    <t>A127832980C</t>
  </si>
  <si>
    <t>A127830010C</t>
  </si>
  <si>
    <t>A127827040J</t>
  </si>
  <si>
    <t>A127832968L</t>
  </si>
  <si>
    <t>A127829998T</t>
  </si>
  <si>
    <t>A127827028T</t>
  </si>
  <si>
    <t>A127832975K</t>
  </si>
  <si>
    <t>A127830005K</t>
  </si>
  <si>
    <t>A127827035R</t>
  </si>
  <si>
    <t>A127832970X</t>
  </si>
  <si>
    <t>A127830000X</t>
  </si>
  <si>
    <t>A127827030C</t>
  </si>
  <si>
    <t>A127832967K</t>
  </si>
  <si>
    <t>A127829997R</t>
  </si>
  <si>
    <t>A127827027R</t>
  </si>
  <si>
    <t>A127832974J</t>
  </si>
  <si>
    <t>A127830004J</t>
  </si>
  <si>
    <t>A127827034L</t>
  </si>
  <si>
    <t>A127832973F</t>
  </si>
  <si>
    <t>A127830003F</t>
  </si>
  <si>
    <t>A127827033K</t>
  </si>
  <si>
    <t>A127832981F</t>
  </si>
  <si>
    <t>A127830011F</t>
  </si>
  <si>
    <t>A127827041K</t>
  </si>
  <si>
    <t>A127833097K</t>
  </si>
  <si>
    <t>A127830127J</t>
  </si>
  <si>
    <t>A127827157L</t>
  </si>
  <si>
    <t>A127833099R</t>
  </si>
  <si>
    <t>A127830129L</t>
  </si>
  <si>
    <t>A127827159T</t>
  </si>
  <si>
    <t>A127833098L</t>
  </si>
  <si>
    <t>A127830128K</t>
  </si>
  <si>
    <t>A127827158R</t>
  </si>
  <si>
    <t>A127833092X</t>
  </si>
  <si>
    <t>A127830122W</t>
  </si>
  <si>
    <t>A127827152A</t>
  </si>
  <si>
    <t>A127833096J</t>
  </si>
  <si>
    <t>A127830126F</t>
  </si>
  <si>
    <t>A127827156K</t>
  </si>
  <si>
    <t>A127833091W</t>
  </si>
  <si>
    <t>A127830121V</t>
  </si>
  <si>
    <t>A127827151X</t>
  </si>
  <si>
    <t>A127833089K</t>
  </si>
  <si>
    <t>A127830119J</t>
  </si>
  <si>
    <t>A127827149L</t>
  </si>
  <si>
    <t>A127833100L</t>
  </si>
  <si>
    <t>A127830130W</t>
  </si>
  <si>
    <t>A127827160A</t>
  </si>
  <si>
    <t>A127833088J</t>
  </si>
  <si>
    <t>A127830118F</t>
  </si>
  <si>
    <t>A127827148K</t>
  </si>
  <si>
    <t>A127833095F</t>
  </si>
  <si>
    <t>A127830125C</t>
  </si>
  <si>
    <t>A127827155J</t>
  </si>
  <si>
    <t>A127833090V</t>
  </si>
  <si>
    <t>A127830120T</t>
  </si>
  <si>
    <t>A127827150W</t>
  </si>
  <si>
    <t>A127833087F</t>
  </si>
  <si>
    <t>A127830117C</t>
  </si>
  <si>
    <t>A127827147J</t>
  </si>
  <si>
    <t>A127833094C</t>
  </si>
  <si>
    <t>A127830124A</t>
  </si>
  <si>
    <t>A127827154F</t>
  </si>
  <si>
    <t>A127833093A</t>
  </si>
  <si>
    <t>A127830123X</t>
  </si>
  <si>
    <t>A127827153C</t>
  </si>
  <si>
    <t>A127833101R</t>
  </si>
  <si>
    <t>A127830131X</t>
  </si>
  <si>
    <t>A127827161C</t>
  </si>
  <si>
    <t>A127834837X</t>
  </si>
  <si>
    <t>A127831867J</t>
  </si>
  <si>
    <t>A127828897L</t>
  </si>
  <si>
    <t>A127834839C</t>
  </si>
  <si>
    <t>A127831869L</t>
  </si>
  <si>
    <t>New South Wales ;  &gt; Employed full-time ;  Females ;</t>
  </si>
  <si>
    <t>New South Wales ;  &gt; Employed part-time ;  Persons ;</t>
  </si>
  <si>
    <t>New South Wales ;  &gt; Employed part-time ;  Males ;</t>
  </si>
  <si>
    <t>New South Wales ;  &gt; Employed part-time ;  Females ;</t>
  </si>
  <si>
    <t>New South Wales ;  Underemployed workers (expanded definition) ;  Persons ;</t>
  </si>
  <si>
    <t>New South Wales ;  Underemployed workers (expanded definition) ;  Males ;</t>
  </si>
  <si>
    <t>New South Wales ;  Underemployed workers (expanded definition) ;  Females ;</t>
  </si>
  <si>
    <t>New South Wales ;  &gt; Cyclical underemployed (reduced hours) ;  Persons ;</t>
  </si>
  <si>
    <t>New South Wales ;  &gt; Cyclical underemployed (reduced hours) ;  Males ;</t>
  </si>
  <si>
    <t>New South Wales ;  &gt; Cyclical underemployed (reduced hours) ;  Females ;</t>
  </si>
  <si>
    <t>New South Wales ;  &gt;&gt; Cyclical underemployed full-time workers ;  Persons ;</t>
  </si>
  <si>
    <t>New South Wales ;  &gt;&gt; Cyclical underemployed full-time workers ;  Males ;</t>
  </si>
  <si>
    <t>New South Wales ;  &gt;&gt; Cyclical underemployed full-time workers ;  Females ;</t>
  </si>
  <si>
    <t>New South Wales ;  &gt;&gt; Cyclical underemployed full-time workers ; Worked fewer than 35 hours ;  Persons ;</t>
  </si>
  <si>
    <t>New South Wales ;  &gt;&gt; Cyclical underemployed full-time workers ; Worked fewer than 35 hours ;  Males ;</t>
  </si>
  <si>
    <t>New South Wales ;  &gt;&gt; Cyclical underemployed full-time workers ; Worked fewer than 35 hours ;  Females ;</t>
  </si>
  <si>
    <t>New South Wales ;  &gt;&gt; Cyclical underemployed full-time workers ; Worked 35 hours or more ;  Persons ;</t>
  </si>
  <si>
    <t>New South Wales ;  &gt;&gt; Cyclical underemployed full-time workers ; Worked 35 hours or more ;  Males ;</t>
  </si>
  <si>
    <t>New South Wales ;  &gt;&gt; Cyclical underemployed full-time workers ; Worked 35 hours or more ;  Females ;</t>
  </si>
  <si>
    <t>New South Wales ;  &gt;&gt; Cyclical underemployed part-time workers ;  Persons ;</t>
  </si>
  <si>
    <t>New South Wales ;  &gt;&gt; Cyclical underemployed part-time workers ;  Males ;</t>
  </si>
  <si>
    <t>New South Wales ;  &gt;&gt; Cyclical underemployed part-time workers ;  Females ;</t>
  </si>
  <si>
    <t>New South Wales ;  &gt; Structural underemployed (prefer more hours) ;  Persons ;</t>
  </si>
  <si>
    <t>New South Wales ;  &gt; Structural underemployed (prefer more hours) ;  Males ;</t>
  </si>
  <si>
    <t>New South Wales ;  &gt; Structural underemployed (prefer more hours) ;  Females ;</t>
  </si>
  <si>
    <t>New South Wales ;  &gt;&gt; Structural underemployed full-time workers ;  Persons ;</t>
  </si>
  <si>
    <t>New South Wales ;  &gt;&gt; Structural underemployed full-time workers ;  Males ;</t>
  </si>
  <si>
    <t>New South Wales ;  &gt;&gt; Structural underemployed full-time workers ;  Females ;</t>
  </si>
  <si>
    <t>New South Wales ;  &gt;&gt; Structural underemployed part-time workers ;  Persons ;</t>
  </si>
  <si>
    <t>New South Wales ;  &gt;&gt; Structural underemployed part-time workers ;  Males ;</t>
  </si>
  <si>
    <t>New South Wales ;  &gt;&gt; Structural underemployed part-time workers ;  Females ;</t>
  </si>
  <si>
    <t>New South Wales ;  &gt; Underemployed full-time workers ;  Persons ;</t>
  </si>
  <si>
    <t>New South Wales ;  &gt; Underemployed full-time workers ;  Males ;</t>
  </si>
  <si>
    <t>New South Wales ;  &gt; Underemployed full-time workers ;  Females ;</t>
  </si>
  <si>
    <t>New South Wales ;  &gt; Underemployed part-time workers ;  Persons ;</t>
  </si>
  <si>
    <t>New South Wales ;  &gt; Underemployed part-time workers ;  Males ;</t>
  </si>
  <si>
    <t>New South Wales ;  &gt; Underemployed part-time workers ;  Females ;</t>
  </si>
  <si>
    <t>New South Wales ;  Underemployed workers (headline definition) ;  Persons ;</t>
  </si>
  <si>
    <t>New South Wales ;  Underemployed workers (headline definition) ;  Males ;</t>
  </si>
  <si>
    <t>New South Wales ;  Underemployed workers (headline definition) ;  Females ;</t>
  </si>
  <si>
    <t>Victoria ;  Employed total ;  Persons ;</t>
  </si>
  <si>
    <t>Victoria ;  Employed total ;  Males ;</t>
  </si>
  <si>
    <t>Victoria ;  Employed total ;  Females ;</t>
  </si>
  <si>
    <t>Victoria ;  &gt; Employed full-time ;  Persons ;</t>
  </si>
  <si>
    <t>Victoria ;  &gt; Employed full-time ;  Males ;</t>
  </si>
  <si>
    <t>Victoria ;  &gt; Employed full-time ;  Females ;</t>
  </si>
  <si>
    <t>Victoria ;  &gt; Employed part-time ;  Persons ;</t>
  </si>
  <si>
    <t>Victoria ;  &gt; Employed part-time ;  Males ;</t>
  </si>
  <si>
    <t>Victoria ;  &gt; Employed part-time ;  Females ;</t>
  </si>
  <si>
    <t>Victoria ;  Underemployed workers (expanded definition) ;  Persons ;</t>
  </si>
  <si>
    <t>Victoria ;  Underemployed workers (expanded definition) ;  Males ;</t>
  </si>
  <si>
    <t>Victoria ;  Underemployed workers (expanded definition) ;  Females ;</t>
  </si>
  <si>
    <t>Victoria ;  &gt; Cyclical underemployed (reduced hours) ;  Persons ;</t>
  </si>
  <si>
    <t>Victoria ;  &gt; Cyclical underemployed (reduced hours) ;  Males ;</t>
  </si>
  <si>
    <t>Victoria ;  &gt; Cyclical underemployed (reduced hours) ;  Females ;</t>
  </si>
  <si>
    <t>Victoria ;  &gt;&gt; Cyclical underemployed full-time workers ;  Persons ;</t>
  </si>
  <si>
    <t>Victoria ;  &gt;&gt; Cyclical underemployed full-time workers ;  Males ;</t>
  </si>
  <si>
    <t>Victoria ;  &gt;&gt; Cyclical underemployed full-time workers ;  Females ;</t>
  </si>
  <si>
    <t>Victoria ;  &gt;&gt; Cyclical underemployed full-time workers ; Worked fewer than 35 hours ;  Persons ;</t>
  </si>
  <si>
    <t>Victoria ;  &gt;&gt; Cyclical underemployed full-time workers ; Worked fewer than 35 hours ;  Males ;</t>
  </si>
  <si>
    <t>Victoria ;  &gt;&gt; Cyclical underemployed full-time workers ; Worked fewer than 35 hours ;  Females ;</t>
  </si>
  <si>
    <t>Victoria ;  &gt;&gt; Cyclical underemployed full-time workers ; Worked 35 hours or more ;  Persons ;</t>
  </si>
  <si>
    <t>Victoria ;  &gt;&gt; Cyclical underemployed full-time workers ; Worked 35 hours or more ;  Males ;</t>
  </si>
  <si>
    <t>Victoria ;  &gt;&gt; Cyclical underemployed full-time workers ; Worked 35 hours or more ;  Females ;</t>
  </si>
  <si>
    <t>Victoria ;  &gt;&gt; Cyclical underemployed part-time workers ;  Persons ;</t>
  </si>
  <si>
    <t>Victoria ;  &gt;&gt; Cyclical underemployed part-time workers ;  Males ;</t>
  </si>
  <si>
    <t>Victoria ;  &gt;&gt; Cyclical underemployed part-time workers ;  Females ;</t>
  </si>
  <si>
    <t>Victoria ;  &gt; Structural underemployed (prefer more hours) ;  Persons ;</t>
  </si>
  <si>
    <t>Victoria ;  &gt; Structural underemployed (prefer more hours) ;  Males ;</t>
  </si>
  <si>
    <t>Victoria ;  &gt; Structural underemployed (prefer more hours) ;  Females ;</t>
  </si>
  <si>
    <t>Victoria ;  &gt;&gt; Structural underemployed full-time workers ;  Persons ;</t>
  </si>
  <si>
    <t>Victoria ;  &gt;&gt; Structural underemployed full-time workers ;  Males ;</t>
  </si>
  <si>
    <t>Victoria ;  &gt;&gt; Structural underemployed full-time workers ;  Females ;</t>
  </si>
  <si>
    <t>Victoria ;  &gt;&gt; Structural underemployed part-time workers ;  Persons ;</t>
  </si>
  <si>
    <t>Victoria ;  &gt;&gt; Structural underemployed part-time workers ;  Males ;</t>
  </si>
  <si>
    <t>Victoria ;  &gt;&gt; Structural underemployed part-time workers ;  Females ;</t>
  </si>
  <si>
    <t>Victoria ;  &gt; Underemployed full-time workers ;  Persons ;</t>
  </si>
  <si>
    <t>Victoria ;  &gt; Underemployed full-time workers ;  Males ;</t>
  </si>
  <si>
    <t>Victoria ;  &gt; Underemployed full-time workers ;  Females ;</t>
  </si>
  <si>
    <t>Victoria ;  &gt; Underemployed part-time workers ;  Persons ;</t>
  </si>
  <si>
    <t>Victoria ;  &gt; Underemployed part-time workers ;  Males ;</t>
  </si>
  <si>
    <t>Victoria ;  &gt; Underemployed part-time workers ;  Females ;</t>
  </si>
  <si>
    <t>Victoria ;  Underemployed workers (headline definition) ;  Persons ;</t>
  </si>
  <si>
    <t>Victoria ;  Underemployed workers (headline definition) ;  Males ;</t>
  </si>
  <si>
    <t>Victoria ;  Underemployed workers (headline definition) ;  Females ;</t>
  </si>
  <si>
    <t>Queensland ;  Employed total ;  Persons ;</t>
  </si>
  <si>
    <t>Queensland ;  Employed total ;  Males ;</t>
  </si>
  <si>
    <t>Queensland ;  Employed total ;  Females ;</t>
  </si>
  <si>
    <t>Queensland ;  &gt; Employed full-time ;  Persons ;</t>
  </si>
  <si>
    <t>Queensland ;  &gt; Employed full-time ;  Males ;</t>
  </si>
  <si>
    <t>Queensland ;  &gt; Employed full-time ;  Females ;</t>
  </si>
  <si>
    <t>Queensland ;  &gt; Employed part-time ;  Persons ;</t>
  </si>
  <si>
    <t>Queensland ;  &gt; Employed part-time ;  Males ;</t>
  </si>
  <si>
    <t>Queensland ;  &gt; Employed part-time ;  Females ;</t>
  </si>
  <si>
    <t>Queensland ;  Underemployed workers (expanded definition) ;  Persons ;</t>
  </si>
  <si>
    <t>Queensland ;  Underemployed workers (expanded definition) ;  Males ;</t>
  </si>
  <si>
    <t>Queensland ;  Underemployed workers (expanded definition) ;  Females ;</t>
  </si>
  <si>
    <t>Queensland ;  &gt; Cyclical underemployed (reduced hours) ;  Persons ;</t>
  </si>
  <si>
    <t>Queensland ;  &gt; Cyclical underemployed (reduced hours) ;  Males ;</t>
  </si>
  <si>
    <t>Queensland ;  &gt; Cyclical underemployed (reduced hours) ;  Females ;</t>
  </si>
  <si>
    <t>Queensland ;  &gt;&gt; Cyclical underemployed full-time workers ;  Persons ;</t>
  </si>
  <si>
    <t>Queensland ;  &gt;&gt; Cyclical underemployed full-time workers ;  Males ;</t>
  </si>
  <si>
    <t>Queensland ;  &gt;&gt; Cyclical underemployed full-time workers ;  Females ;</t>
  </si>
  <si>
    <t>Queensland ;  &gt;&gt; Cyclical underemployed full-time workers ; Worked fewer than 35 hours ;  Persons ;</t>
  </si>
  <si>
    <t>Queensland ;  &gt;&gt; Cyclical underemployed full-time workers ; Worked fewer than 35 hours ;  Males ;</t>
  </si>
  <si>
    <t>Queensland ;  &gt;&gt; Cyclical underemployed full-time workers ; Worked fewer than 35 hours ;  Females ;</t>
  </si>
  <si>
    <t>Queensland ;  &gt;&gt; Cyclical underemployed full-time workers ; Worked 35 hours or more ;  Persons ;</t>
  </si>
  <si>
    <t>Queensland ;  &gt;&gt; Cyclical underemployed full-time workers ; Worked 35 hours or more ;  Males ;</t>
  </si>
  <si>
    <t>Queensland ;  &gt;&gt; Cyclical underemployed full-time workers ; Worked 35 hours or more ;  Females ;</t>
  </si>
  <si>
    <t>Queensland ;  &gt;&gt; Cyclical underemployed part-time workers ;  Persons ;</t>
  </si>
  <si>
    <t>Queensland ;  &gt;&gt; Cyclical underemployed part-time workers ;  Males ;</t>
  </si>
  <si>
    <t>Queensland ;  &gt;&gt; Cyclical underemployed part-time workers ;  Females ;</t>
  </si>
  <si>
    <t>Queensland ;  &gt; Structural underemployed (prefer more hours) ;  Persons ;</t>
  </si>
  <si>
    <t>Queensland ;  &gt; Structural underemployed (prefer more hours) ;  Males ;</t>
  </si>
  <si>
    <t>Queensland ;  &gt; Structural underemployed (prefer more hours) ;  Females ;</t>
  </si>
  <si>
    <t>Queensland ;  &gt;&gt; Structural underemployed full-time workers ;  Persons ;</t>
  </si>
  <si>
    <t>Queensland ;  &gt;&gt; Structural underemployed full-time workers ;  Males ;</t>
  </si>
  <si>
    <t>Queensland ;  &gt;&gt; Structural underemployed full-time workers ;  Females ;</t>
  </si>
  <si>
    <t>Queensland ;  &gt;&gt; Structural underemployed part-time workers ;  Persons ;</t>
  </si>
  <si>
    <t>Queensland ;  &gt;&gt; Structural underemployed part-time workers ;  Males ;</t>
  </si>
  <si>
    <t>Queensland ;  &gt;&gt; Structural underemployed part-time workers ;  Females ;</t>
  </si>
  <si>
    <t>Queensland ;  &gt; Underemployed full-time workers ;  Persons ;</t>
  </si>
  <si>
    <t>Queensland ;  &gt; Underemployed full-time workers ;  Males ;</t>
  </si>
  <si>
    <t>Queensland ;  &gt; Underemployed full-time workers ;  Females ;</t>
  </si>
  <si>
    <t>Queensland ;  &gt; Underemployed part-time workers ;  Persons ;</t>
  </si>
  <si>
    <t>Queensland ;  &gt; Underemployed part-time workers ;  Males ;</t>
  </si>
  <si>
    <t>Queensland ;  &gt; Underemployed part-time workers ;  Females ;</t>
  </si>
  <si>
    <t>Queensland ;  Underemployed workers (headline definition) ;  Persons ;</t>
  </si>
  <si>
    <t>Queensland ;  Underemployed workers (headline definition) ;  Males ;</t>
  </si>
  <si>
    <t>Queensland ;  Underemployed workers (headline definition) ;  Females ;</t>
  </si>
  <si>
    <t>South Australia ;  Employed total ;  Persons ;</t>
  </si>
  <si>
    <t>South Australia ;  Employed total ;  Males ;</t>
  </si>
  <si>
    <t>South Australia ;  Employed total ;  Females ;</t>
  </si>
  <si>
    <t>South Australia ;  &gt; Employed full-time ;  Persons ;</t>
  </si>
  <si>
    <t>South Australia ;  &gt; Employed full-time ;  Males ;</t>
  </si>
  <si>
    <t>South Australia ;  &gt; Employed full-time ;  Females ;</t>
  </si>
  <si>
    <t>South Australia ;  &gt; Employed part-time ;  Persons ;</t>
  </si>
  <si>
    <t>South Australia ;  &gt; Employed part-time ;  Males ;</t>
  </si>
  <si>
    <t>South Australia ;  &gt; Employed part-time ;  Females ;</t>
  </si>
  <si>
    <t>South Australia ;  Underemployed workers (expanded definition) ;  Persons ;</t>
  </si>
  <si>
    <t>South Australia ;  Underemployed workers (expanded definition) ;  Males ;</t>
  </si>
  <si>
    <t>South Australia ;  Underemployed workers (expanded definition) ;  Females ;</t>
  </si>
  <si>
    <t>South Australia ;  &gt; Cyclical underemployed (reduced hours) ;  Persons ;</t>
  </si>
  <si>
    <t>South Australia ;  &gt; Cyclical underemployed (reduced hours) ;  Males ;</t>
  </si>
  <si>
    <t>South Australia ;  &gt; Cyclical underemployed (reduced hours) ;  Females ;</t>
  </si>
  <si>
    <t>South Australia ;  &gt;&gt; Cyclical underemployed full-time workers ;  Persons ;</t>
  </si>
  <si>
    <t>South Australia ;  &gt;&gt; Cyclical underemployed full-time workers ;  Males ;</t>
  </si>
  <si>
    <t>South Australia ;  &gt;&gt; Cyclical underemployed full-time workers ;  Females ;</t>
  </si>
  <si>
    <t>South Australia ;  &gt;&gt; Cyclical underemployed full-time workers ; Worked fewer than 35 hours ;  Persons ;</t>
  </si>
  <si>
    <t>South Australia ;  &gt;&gt; Cyclical underemployed full-time workers ; Worked fewer than 35 hours ;  Males ;</t>
  </si>
  <si>
    <t>South Australia ;  &gt;&gt; Cyclical underemployed full-time workers ; Worked fewer than 35 hours ;  Females ;</t>
  </si>
  <si>
    <t>South Australia ;  &gt;&gt; Cyclical underemployed full-time workers ; Worked 35 hours or more ;  Persons ;</t>
  </si>
  <si>
    <t>South Australia ;  &gt;&gt; Cyclical underemployed full-time workers ; Worked 35 hours or more ;  Males ;</t>
  </si>
  <si>
    <t>South Australia ;  &gt;&gt; Cyclical underemployed full-time workers ; Worked 35 hours or more ;  Females ;</t>
  </si>
  <si>
    <t>South Australia ;  &gt;&gt; Cyclical underemployed part-time workers ;  Persons ;</t>
  </si>
  <si>
    <t>South Australia ;  &gt;&gt; Cyclical underemployed part-time workers ;  Males ;</t>
  </si>
  <si>
    <t>South Australia ;  &gt;&gt; Cyclical underemployed part-time workers ;  Females ;</t>
  </si>
  <si>
    <t>South Australia ;  &gt; Structural underemployed (prefer more hours) ;  Persons ;</t>
  </si>
  <si>
    <t>South Australia ;  &gt; Structural underemployed (prefer more hours) ;  Males ;</t>
  </si>
  <si>
    <t>South Australia ;  &gt; Structural underemployed (prefer more hours) ;  Females ;</t>
  </si>
  <si>
    <t>South Australia ;  &gt;&gt; Structural underemployed full-time workers ;  Persons ;</t>
  </si>
  <si>
    <t>South Australia ;  &gt;&gt; Structural underemployed full-time workers ;  Males ;</t>
  </si>
  <si>
    <t>South Australia ;  &gt;&gt; Structural underemployed full-time workers ;  Females ;</t>
  </si>
  <si>
    <t>South Australia ;  &gt;&gt; Structural underemployed part-time workers ;  Persons ;</t>
  </si>
  <si>
    <t>South Australia ;  &gt;&gt; Structural underemployed part-time workers ;  Males ;</t>
  </si>
  <si>
    <t>South Australia ;  &gt;&gt; Structural underemployed part-time workers ;  Females ;</t>
  </si>
  <si>
    <t>South Australia ;  &gt; Underemployed full-time workers ;  Persons ;</t>
  </si>
  <si>
    <t>South Australia ;  &gt; Underemployed full-time workers ;  Males ;</t>
  </si>
  <si>
    <t>South Australia ;  &gt; Underemployed full-time workers ;  Females ;</t>
  </si>
  <si>
    <t>South Australia ;  &gt; Underemployed part-time workers ;  Persons ;</t>
  </si>
  <si>
    <t>South Australia ;  &gt; Underemployed part-time workers ;  Males ;</t>
  </si>
  <si>
    <t>South Australia ;  &gt; Underemployed part-time workers ;  Females ;</t>
  </si>
  <si>
    <t>South Australia ;  Underemployed workers (headline definition) ;  Persons ;</t>
  </si>
  <si>
    <t>South Australia ;  Underemployed workers (headline definition) ;  Males ;</t>
  </si>
  <si>
    <t>South Australia ;  Underemployed workers (headline definition) ;  Females ;</t>
  </si>
  <si>
    <t>Western Australia ;  Employed total ;  Persons ;</t>
  </si>
  <si>
    <t>Western Australia ;  Employed total ;  Males ;</t>
  </si>
  <si>
    <t>Western Australia ;  Employed total ;  Females ;</t>
  </si>
  <si>
    <t>Western Australia ;  &gt; Employed full-time ;  Persons ;</t>
  </si>
  <si>
    <t>Western Australia ;  &gt; Employed full-time ;  Males ;</t>
  </si>
  <si>
    <t>Western Australia ;  &gt; Employed full-time ;  Females ;</t>
  </si>
  <si>
    <t>Western Australia ;  &gt; Employed part-time ;  Persons ;</t>
  </si>
  <si>
    <t>Western Australia ;  &gt; Employed part-time ;  Males ;</t>
  </si>
  <si>
    <t>Western Australia ;  &gt; Employed part-time ;  Females ;</t>
  </si>
  <si>
    <t>Western Australia ;  Underemployed workers (expanded definition) ;  Persons ;</t>
  </si>
  <si>
    <t>Western Australia ;  Underemployed workers (expanded definition) ;  Males ;</t>
  </si>
  <si>
    <t>Western Australia ;  Underemployed workers (expanded definition) ;  Females ;</t>
  </si>
  <si>
    <t>Western Australia ;  &gt; Cyclical underemployed (reduced hours) ;  Persons ;</t>
  </si>
  <si>
    <t>Western Australia ;  &gt; Cyclical underemployed (reduced hours) ;  Males ;</t>
  </si>
  <si>
    <t>Western Australia ;  &gt; Cyclical underemployed (reduced hours) ;  Females ;</t>
  </si>
  <si>
    <t>Western Australia ;  &gt;&gt; Cyclical underemployed full-time workers ;  Persons ;</t>
  </si>
  <si>
    <t>Western Australia ;  &gt;&gt; Cyclical underemployed full-time workers ;  Males ;</t>
  </si>
  <si>
    <t>Western Australia ;  &gt;&gt; Cyclical underemployed full-time workers ;  Females ;</t>
  </si>
  <si>
    <t>Western Australia ;  &gt;&gt; Cyclical underemployed full-time workers ; Worked fewer than 35 hours ;  Persons ;</t>
  </si>
  <si>
    <t>Western Australia ;  &gt;&gt; Cyclical underemployed full-time workers ; Worked fewer than 35 hours ;  Males ;</t>
  </si>
  <si>
    <t>Western Australia ;  &gt;&gt; Cyclical underemployed full-time workers ; Worked fewer than 35 hours ;  Females ;</t>
  </si>
  <si>
    <t>Western Australia ;  &gt;&gt; Cyclical underemployed full-time workers ; Worked 35 hours or more ;  Persons ;</t>
  </si>
  <si>
    <t>Western Australia ;  &gt;&gt; Cyclical underemployed full-time workers ; Worked 35 hours or more ;  Males ;</t>
  </si>
  <si>
    <t>Western Australia ;  &gt;&gt; Cyclical underemployed full-time workers ; Worked 35 hours or more ;  Females ;</t>
  </si>
  <si>
    <t>Western Australia ;  &gt;&gt; Cyclical underemployed part-time workers ;  Persons ;</t>
  </si>
  <si>
    <t>Western Australia ;  &gt;&gt; Cyclical underemployed part-time workers ;  Males ;</t>
  </si>
  <si>
    <t>Western Australia ;  &gt;&gt; Cyclical underemployed part-time workers ;  Females ;</t>
  </si>
  <si>
    <t>Western Australia ;  &gt; Structural underemployed (prefer more hours) ;  Persons ;</t>
  </si>
  <si>
    <t>Western Australia ;  &gt; Structural underemployed (prefer more hours) ;  Males ;</t>
  </si>
  <si>
    <t>Western Australia ;  &gt; Structural underemployed (prefer more hours) ;  Females ;</t>
  </si>
  <si>
    <t>Western Australia ;  &gt;&gt; Structural underemployed full-time workers ;  Persons ;</t>
  </si>
  <si>
    <t>Western Australia ;  &gt;&gt; Structural underemployed full-time workers ;  Males ;</t>
  </si>
  <si>
    <t>Western Australia ;  &gt;&gt; Structural underemployed full-time workers ;  Females ;</t>
  </si>
  <si>
    <t>Western Australia ;  &gt;&gt; Structural underemployed part-time workers ;  Persons ;</t>
  </si>
  <si>
    <t>Western Australia ;  &gt;&gt; Structural underemployed part-time workers ;  Males ;</t>
  </si>
  <si>
    <t>Western Australia ;  &gt;&gt; Structural underemployed part-time workers ;  Females ;</t>
  </si>
  <si>
    <t>Western Australia ;  &gt; Underemployed full-time workers ;  Persons ;</t>
  </si>
  <si>
    <t>Western Australia ;  &gt; Underemployed full-time workers ;  Males ;</t>
  </si>
  <si>
    <t>Western Australia ;  &gt; Underemployed full-time workers ;  Females ;</t>
  </si>
  <si>
    <t>Western Australia ;  &gt; Underemployed part-time workers ;  Persons ;</t>
  </si>
  <si>
    <t>Western Australia ;  &gt; Underemployed part-time workers ;  Males ;</t>
  </si>
  <si>
    <t>Western Australia ;  &gt; Underemployed part-time workers ;  Females ;</t>
  </si>
  <si>
    <t>Western Australia ;  Underemployed workers (headline definition) ;  Persons ;</t>
  </si>
  <si>
    <t>Western Australia ;  Underemployed workers (headline definition) ;  Males ;</t>
  </si>
  <si>
    <t>Western Australia ;  Underemployed workers (headline definition) ;  Females ;</t>
  </si>
  <si>
    <t>Tasmania ;  Employed total ;  Persons ;</t>
  </si>
  <si>
    <t>Tasmania ;  Employed total ;  Males ;</t>
  </si>
  <si>
    <t>Tasmania ;  Employed total ;  Females ;</t>
  </si>
  <si>
    <t>Tasmania ;  &gt; Employed full-time ;  Persons ;</t>
  </si>
  <si>
    <t>Tasmania ;  &gt; Employed full-time ;  Males ;</t>
  </si>
  <si>
    <t>Tasmania ;  &gt; Employed full-time ;  Females ;</t>
  </si>
  <si>
    <t>Tasmania ;  &gt; Employed part-time ;  Persons ;</t>
  </si>
  <si>
    <t>Tasmania ;  &gt; Employed part-time ;  Males ;</t>
  </si>
  <si>
    <t>Tasmania ;  &gt; Employed part-time ;  Females ;</t>
  </si>
  <si>
    <t>Tasmania ;  Underemployed workers (expanded definition) ;  Persons ;</t>
  </si>
  <si>
    <t>Tasmania ;  Underemployed workers (expanded definition) ;  Males ;</t>
  </si>
  <si>
    <t>Tasmania ;  Underemployed workers (expanded definition) ;  Females ;</t>
  </si>
  <si>
    <t>Tasmania ;  &gt; Cyclical underemployed (reduced hours) ;  Persons ;</t>
  </si>
  <si>
    <t>Tasmania ;  &gt; Cyclical underemployed (reduced hours) ;  Males ;</t>
  </si>
  <si>
    <t>Tasmania ;  &gt; Cyclical underemployed (reduced hours) ;  Females ;</t>
  </si>
  <si>
    <t>Tasmania ;  &gt;&gt; Cyclical underemployed full-time workers ;  Persons ;</t>
  </si>
  <si>
    <t>Tasmania ;  &gt;&gt; Cyclical underemployed full-time workers ;  Males ;</t>
  </si>
  <si>
    <t>Tasmania ;  &gt;&gt; Cyclical underemployed full-time workers ;  Females ;</t>
  </si>
  <si>
    <t>Tasmania ;  &gt;&gt; Cyclical underemployed full-time workers ; Worked fewer than 35 hours ;  Persons ;</t>
  </si>
  <si>
    <t>Tasmania ;  &gt;&gt; Cyclical underemployed full-time workers ; Worked fewer than 35 hours ;  Males ;</t>
  </si>
  <si>
    <t>Tasmania ;  &gt;&gt; Cyclical underemployed full-time workers ; Worked fewer than 35 hours ;  Females ;</t>
  </si>
  <si>
    <t>Tasmania ;  &gt;&gt; Cyclical underemployed full-time workers ; Worked 35 hours or more ;  Persons ;</t>
  </si>
  <si>
    <t>Tasmania ;  &gt;&gt; Cyclical underemployed full-time workers ; Worked 35 hours or more ;  Males ;</t>
  </si>
  <si>
    <t>Tasmania ;  &gt;&gt; Cyclical underemployed full-time workers ; Worked 35 hours or more ;  Females ;</t>
  </si>
  <si>
    <t>Tasmania ;  &gt;&gt; Cyclical underemployed part-time workers ;  Persons ;</t>
  </si>
  <si>
    <t>Tasmania ;  &gt;&gt; Cyclical underemployed part-time workers ;  Males ;</t>
  </si>
  <si>
    <t>Tasmania ;  &gt;&gt; Cyclical underemployed part-time workers ;  Females ;</t>
  </si>
  <si>
    <t>Tasmania ;  &gt; Structural underemployed (prefer more hours) ;  Persons ;</t>
  </si>
  <si>
    <t>Tasmania ;  &gt; Structural underemployed (prefer more hours) ;  Males ;</t>
  </si>
  <si>
    <t>Tasmania ;  &gt; Structural underemployed (prefer more hours) ;  Females ;</t>
  </si>
  <si>
    <t>A127828899T</t>
  </si>
  <si>
    <t>A127834838A</t>
  </si>
  <si>
    <t>A127831868K</t>
  </si>
  <si>
    <t>A127828898R</t>
  </si>
  <si>
    <t>A127834832L</t>
  </si>
  <si>
    <t>A127831862W</t>
  </si>
  <si>
    <t>A127828892A</t>
  </si>
  <si>
    <t>A127834836W</t>
  </si>
  <si>
    <t>A127831866F</t>
  </si>
  <si>
    <t>A127828896K</t>
  </si>
  <si>
    <t>A127834831K</t>
  </si>
  <si>
    <t>A127831861V</t>
  </si>
  <si>
    <t>A127828891X</t>
  </si>
  <si>
    <t>A127834829X</t>
  </si>
  <si>
    <t>A127831859J</t>
  </si>
  <si>
    <t>A127828889L</t>
  </si>
  <si>
    <t>A127834840L</t>
  </si>
  <si>
    <t>A127831870W</t>
  </si>
  <si>
    <t>A127828900R</t>
  </si>
  <si>
    <t>A127834828W</t>
  </si>
  <si>
    <t>A127831858F</t>
  </si>
  <si>
    <t>A127828888K</t>
  </si>
  <si>
    <t>A127834835V</t>
  </si>
  <si>
    <t>A127831865C</t>
  </si>
  <si>
    <t>A127828895J</t>
  </si>
  <si>
    <t>A127834830J</t>
  </si>
  <si>
    <t>A127831860T</t>
  </si>
  <si>
    <t>A127828890W</t>
  </si>
  <si>
    <t>A127834827V</t>
  </si>
  <si>
    <t>A127831857C</t>
  </si>
  <si>
    <t>A127828887J</t>
  </si>
  <si>
    <t>A127834834T</t>
  </si>
  <si>
    <t>A127831864A</t>
  </si>
  <si>
    <t>A127828894F</t>
  </si>
  <si>
    <t>A127834833R</t>
  </si>
  <si>
    <t>A127831863X</t>
  </si>
  <si>
    <t>A127828893C</t>
  </si>
  <si>
    <t>A127834841R</t>
  </si>
  <si>
    <t>A127831871X</t>
  </si>
  <si>
    <t>A127828901T</t>
  </si>
  <si>
    <t>A127833517V</t>
  </si>
  <si>
    <t>A127830547C</t>
  </si>
  <si>
    <t>A127827577J</t>
  </si>
  <si>
    <t>A127833519X</t>
  </si>
  <si>
    <t>A127830549J</t>
  </si>
  <si>
    <t>A127827579L</t>
  </si>
  <si>
    <t>A127833518W</t>
  </si>
  <si>
    <t>A127830548F</t>
  </si>
  <si>
    <t>A127827578K</t>
  </si>
  <si>
    <t>A127833512J</t>
  </si>
  <si>
    <t>A127830542T</t>
  </si>
  <si>
    <t>A127827572W</t>
  </si>
  <si>
    <t>A127833516T</t>
  </si>
  <si>
    <t>A127830546A</t>
  </si>
  <si>
    <t>A127827576F</t>
  </si>
  <si>
    <t>A127833511F</t>
  </si>
  <si>
    <t>A127830541R</t>
  </si>
  <si>
    <t>A127827571V</t>
  </si>
  <si>
    <t>A127833509V</t>
  </si>
  <si>
    <t>A127830539C</t>
  </si>
  <si>
    <t>A127827569J</t>
  </si>
  <si>
    <t>A127833520J</t>
  </si>
  <si>
    <t>A127830550T</t>
  </si>
  <si>
    <t>A127827580W</t>
  </si>
  <si>
    <t>A127833508T</t>
  </si>
  <si>
    <t>A127830538A</t>
  </si>
  <si>
    <t>A127827568F</t>
  </si>
  <si>
    <t>A127833515R</t>
  </si>
  <si>
    <t>A127830545X</t>
  </si>
  <si>
    <t>A127827575C</t>
  </si>
  <si>
    <t>A127833510C</t>
  </si>
  <si>
    <t>A127830540L</t>
  </si>
  <si>
    <t>A127827570T</t>
  </si>
  <si>
    <t>A127833507R</t>
  </si>
  <si>
    <t>A127830537X</t>
  </si>
  <si>
    <t>A127827567C</t>
  </si>
  <si>
    <t>A127833514L</t>
  </si>
  <si>
    <t>A127830544W</t>
  </si>
  <si>
    <t>A127827574A</t>
  </si>
  <si>
    <t>A127833513K</t>
  </si>
  <si>
    <t>A127830543V</t>
  </si>
  <si>
    <t>A127827573X</t>
  </si>
  <si>
    <t>A127833521K</t>
  </si>
  <si>
    <t>A127830551V</t>
  </si>
  <si>
    <t>A127827581X</t>
  </si>
  <si>
    <t>A127835167T</t>
  </si>
  <si>
    <t>A127832197A</t>
  </si>
  <si>
    <t>A127829227V</t>
  </si>
  <si>
    <t>A127835169W</t>
  </si>
  <si>
    <t>A127832199F</t>
  </si>
  <si>
    <t>A127829229X</t>
  </si>
  <si>
    <t>A127835168V</t>
  </si>
  <si>
    <t>A127832198C</t>
  </si>
  <si>
    <t>A127829228W</t>
  </si>
  <si>
    <t>A127835162F</t>
  </si>
  <si>
    <t>A127832192R</t>
  </si>
  <si>
    <t>A127829222J</t>
  </si>
  <si>
    <t>A127835166R</t>
  </si>
  <si>
    <t>A127832196X</t>
  </si>
  <si>
    <t>A127829226T</t>
  </si>
  <si>
    <t>A127835161C</t>
  </si>
  <si>
    <t>A127832191L</t>
  </si>
  <si>
    <t>A127829221F</t>
  </si>
  <si>
    <t>A127835159T</t>
  </si>
  <si>
    <t>A127832189A</t>
  </si>
  <si>
    <t>A127829219V</t>
  </si>
  <si>
    <t>A127835170F</t>
  </si>
  <si>
    <t>A127832200C</t>
  </si>
  <si>
    <t>A127829230J</t>
  </si>
  <si>
    <t>A127835158R</t>
  </si>
  <si>
    <t>A127832188X</t>
  </si>
  <si>
    <t>A127829218T</t>
  </si>
  <si>
    <t>A127835165L</t>
  </si>
  <si>
    <t>A127832195W</t>
  </si>
  <si>
    <t>A127829225R</t>
  </si>
  <si>
    <t>A127835160A</t>
  </si>
  <si>
    <t>A127832190K</t>
  </si>
  <si>
    <t>A127829220C</t>
  </si>
  <si>
    <t>A127835157L</t>
  </si>
  <si>
    <t>A127832187W</t>
  </si>
  <si>
    <t>A127829217R</t>
  </si>
  <si>
    <t>A127835164K</t>
  </si>
  <si>
    <t>A127832194V</t>
  </si>
  <si>
    <t>A127829224L</t>
  </si>
  <si>
    <t>A127835163J</t>
  </si>
  <si>
    <t>A127832193T</t>
  </si>
  <si>
    <t>A127829223K</t>
  </si>
  <si>
    <t>A127835171J</t>
  </si>
  <si>
    <t>A127832201F</t>
  </si>
  <si>
    <t>A127829231K</t>
  </si>
  <si>
    <t>A127835497J</t>
  </si>
  <si>
    <t>A127832527F</t>
  </si>
  <si>
    <t>A127829557K</t>
  </si>
  <si>
    <t>A127835499L</t>
  </si>
  <si>
    <t>A127832529K</t>
  </si>
  <si>
    <t>A127829559R</t>
  </si>
  <si>
    <t>A127835498K</t>
  </si>
  <si>
    <t>A127832528J</t>
  </si>
  <si>
    <t>A127829558L</t>
  </si>
  <si>
    <t>A127835492W</t>
  </si>
  <si>
    <t>A127832522V</t>
  </si>
  <si>
    <t>A127829552X</t>
  </si>
  <si>
    <t>A127835496F</t>
  </si>
  <si>
    <t>A127832526C</t>
  </si>
  <si>
    <t>A127829556J</t>
  </si>
  <si>
    <t>A127835491V</t>
  </si>
  <si>
    <t>A127832521T</t>
  </si>
  <si>
    <t>A127829551W</t>
  </si>
  <si>
    <t>A127835489J</t>
  </si>
  <si>
    <t>A127832519F</t>
  </si>
  <si>
    <t>A127829549K</t>
  </si>
  <si>
    <t>A127835500K</t>
  </si>
  <si>
    <t>A127832530V</t>
  </si>
  <si>
    <t>A127829560X</t>
  </si>
  <si>
    <t>A127835488F</t>
  </si>
  <si>
    <t>A127832518C</t>
  </si>
  <si>
    <t>A127829548J</t>
  </si>
  <si>
    <t>A127835495C</t>
  </si>
  <si>
    <t>A127832525A</t>
  </si>
  <si>
    <t>A127829555F</t>
  </si>
  <si>
    <t>A127835490T</t>
  </si>
  <si>
    <t>A127832520R</t>
  </si>
  <si>
    <t>A127829550V</t>
  </si>
  <si>
    <t>A127835487C</t>
  </si>
  <si>
    <t>A127832517A</t>
  </si>
  <si>
    <t>A127829547F</t>
  </si>
  <si>
    <t>A127835494A</t>
  </si>
  <si>
    <t>A127832524X</t>
  </si>
  <si>
    <t>A127829554C</t>
  </si>
  <si>
    <t>A127835493X</t>
  </si>
  <si>
    <t>A127832523W</t>
  </si>
  <si>
    <t>A127829553A</t>
  </si>
  <si>
    <t>A127835501L</t>
  </si>
  <si>
    <t>A127832531W</t>
  </si>
  <si>
    <t>A127829561A</t>
  </si>
  <si>
    <t>A127833847K</t>
  </si>
  <si>
    <t>A127830877V</t>
  </si>
  <si>
    <t>A127827907L</t>
  </si>
  <si>
    <t>A127833849R</t>
  </si>
  <si>
    <t>A127830879X</t>
  </si>
  <si>
    <t>A127827909T</t>
  </si>
  <si>
    <t>A127833848L</t>
  </si>
  <si>
    <t>A127830878W</t>
  </si>
  <si>
    <t>A127827908R</t>
  </si>
  <si>
    <t>A127833842X</t>
  </si>
  <si>
    <t>A127830872J</t>
  </si>
  <si>
    <t>A127827902A</t>
  </si>
  <si>
    <t>A127833846J</t>
  </si>
  <si>
    <t>A127830876T</t>
  </si>
  <si>
    <t>A127827906K</t>
  </si>
  <si>
    <t>A127833841W</t>
  </si>
  <si>
    <t>A127830871F</t>
  </si>
  <si>
    <t>A127827901X</t>
  </si>
  <si>
    <t>A127833839K</t>
  </si>
  <si>
    <t>A127830869V</t>
  </si>
  <si>
    <t>A127827899X</t>
  </si>
  <si>
    <t>A127833850X</t>
  </si>
  <si>
    <t>A127830880J</t>
  </si>
  <si>
    <t>A127827910A</t>
  </si>
  <si>
    <t>A127833838J</t>
  </si>
  <si>
    <t>A127830868T</t>
  </si>
  <si>
    <t>A127827898W</t>
  </si>
  <si>
    <t>A127833845F</t>
  </si>
  <si>
    <t>A127830875R</t>
  </si>
  <si>
    <t>A127827905J</t>
  </si>
  <si>
    <t>A127833840V</t>
  </si>
  <si>
    <t>A127830870C</t>
  </si>
  <si>
    <t>A127827900W</t>
  </si>
  <si>
    <t>A127833837F</t>
  </si>
  <si>
    <t>A127830867R</t>
  </si>
  <si>
    <t>A127827897V</t>
  </si>
  <si>
    <t>A127833844C</t>
  </si>
  <si>
    <t>A127830874L</t>
  </si>
  <si>
    <t>A127827904F</t>
  </si>
  <si>
    <t>A127833843A</t>
  </si>
  <si>
    <t>A127830873K</t>
  </si>
  <si>
    <t>A127827903C</t>
  </si>
  <si>
    <t>A127833851A</t>
  </si>
  <si>
    <t>A127830881K</t>
  </si>
  <si>
    <t>A127827911C</t>
  </si>
  <si>
    <t>A127834177C</t>
  </si>
  <si>
    <t>A127831207A</t>
  </si>
  <si>
    <t>A127828237F</t>
  </si>
  <si>
    <t>A127834179J</t>
  </si>
  <si>
    <t>A127831209F</t>
  </si>
  <si>
    <t>A127828239K</t>
  </si>
  <si>
    <t>A127834178F</t>
  </si>
  <si>
    <t>A127831208C</t>
  </si>
  <si>
    <t>A127828238J</t>
  </si>
  <si>
    <t>A127834172T</t>
  </si>
  <si>
    <t>A127831202R</t>
  </si>
  <si>
    <t>A127828232V</t>
  </si>
  <si>
    <t>A127834176A</t>
  </si>
  <si>
    <t>A127831206X</t>
  </si>
  <si>
    <t>A127828236C</t>
  </si>
  <si>
    <t>A127834171R</t>
  </si>
  <si>
    <t>A127831201L</t>
  </si>
  <si>
    <t>A127828231T</t>
  </si>
  <si>
    <t>A127834169C</t>
  </si>
  <si>
    <t>A127831199L</t>
  </si>
  <si>
    <t>A127828229F</t>
  </si>
  <si>
    <t>A127834180T</t>
  </si>
  <si>
    <t>A127831210R</t>
  </si>
  <si>
    <t>A127828240V</t>
  </si>
  <si>
    <t>A127834168A</t>
  </si>
  <si>
    <t>A127831198K</t>
  </si>
  <si>
    <t>A127828228C</t>
  </si>
  <si>
    <t>A127834175X</t>
  </si>
  <si>
    <t>A127831205W</t>
  </si>
  <si>
    <t>A127828235A</t>
  </si>
  <si>
    <t>Tasmania ;  &gt;&gt; Structural underemployed full-time workers ;  Persons ;</t>
  </si>
  <si>
    <t>Tasmania ;  &gt;&gt; Structural underemployed full-time workers ;  Males ;</t>
  </si>
  <si>
    <t>Tasmania ;  &gt;&gt; Structural underemployed full-time workers ;  Females ;</t>
  </si>
  <si>
    <t>Tasmania ;  &gt;&gt; Structural underemployed part-time workers ;  Persons ;</t>
  </si>
  <si>
    <t>Tasmania ;  &gt;&gt; Structural underemployed part-time workers ;  Males ;</t>
  </si>
  <si>
    <t>Tasmania ;  &gt;&gt; Structural underemployed part-time workers ;  Females ;</t>
  </si>
  <si>
    <t>Tasmania ;  &gt; Underemployed full-time workers ;  Persons ;</t>
  </si>
  <si>
    <t>Tasmania ;  &gt; Underemployed full-time workers ;  Males ;</t>
  </si>
  <si>
    <t>Tasmania ;  &gt; Underemployed full-time workers ;  Females ;</t>
  </si>
  <si>
    <t>Tasmania ;  &gt; Underemployed part-time workers ;  Persons ;</t>
  </si>
  <si>
    <t>Tasmania ;  &gt; Underemployed part-time workers ;  Males ;</t>
  </si>
  <si>
    <t>Tasmania ;  &gt; Underemployed part-time workers ;  Females ;</t>
  </si>
  <si>
    <t>Tasmania ;  Underemployed workers (headline definition) ;  Persons ;</t>
  </si>
  <si>
    <t>Tasmania ;  Underemployed workers (headline definition) ;  Males ;</t>
  </si>
  <si>
    <t>Tasmania ;  Underemployed workers (headline definition) ;  Females ;</t>
  </si>
  <si>
    <t>Northern Territory ;  Employed total ;  Persons ;</t>
  </si>
  <si>
    <t>Northern Territory ;  Employed total ;  Males ;</t>
  </si>
  <si>
    <t>Northern Territory ;  Employed total ;  Females ;</t>
  </si>
  <si>
    <t>Northern Territory ;  &gt; Employed full-time ;  Persons ;</t>
  </si>
  <si>
    <t>Northern Territory ;  &gt; Employed full-time ;  Males ;</t>
  </si>
  <si>
    <t>Northern Territory ;  &gt; Employed full-time ;  Females ;</t>
  </si>
  <si>
    <t>Northern Territory ;  &gt; Employed part-time ;  Persons ;</t>
  </si>
  <si>
    <t>Northern Territory ;  &gt; Employed part-time ;  Males ;</t>
  </si>
  <si>
    <t>Northern Territory ;  &gt; Employed part-time ;  Females ;</t>
  </si>
  <si>
    <t>Northern Territory ;  Underemployed workers (expanded definition) ;  Persons ;</t>
  </si>
  <si>
    <t>Northern Territory ;  Underemployed workers (expanded definition) ;  Males ;</t>
  </si>
  <si>
    <t>Northern Territory ;  Underemployed workers (expanded definition) ;  Females ;</t>
  </si>
  <si>
    <t>Northern Territory ;  &gt; Cyclical underemployed (reduced hours) ;  Persons ;</t>
  </si>
  <si>
    <t>Northern Territory ;  &gt; Cyclical underemployed (reduced hours) ;  Males ;</t>
  </si>
  <si>
    <t>Northern Territory ;  &gt; Cyclical underemployed (reduced hours) ;  Females ;</t>
  </si>
  <si>
    <t>Northern Territory ;  &gt;&gt; Cyclical underemployed full-time workers ;  Persons ;</t>
  </si>
  <si>
    <t>Northern Territory ;  &gt;&gt; Cyclical underemployed full-time workers ;  Males ;</t>
  </si>
  <si>
    <t>Northern Territory ;  &gt;&gt; Cyclical underemployed full-time workers ;  Females ;</t>
  </si>
  <si>
    <t>Northern Territory ;  &gt;&gt; Cyclical underemployed full-time workers ; Worked fewer than 35 hours ;  Persons ;</t>
  </si>
  <si>
    <t>Northern Territory ;  &gt;&gt; Cyclical underemployed full-time workers ; Worked fewer than 35 hours ;  Males ;</t>
  </si>
  <si>
    <t>Northern Territory ;  &gt;&gt; Cyclical underemployed full-time workers ; Worked fewer than 35 hours ;  Females ;</t>
  </si>
  <si>
    <t>Northern Territory ;  &gt;&gt; Cyclical underemployed full-time workers ; Worked 35 hours or more ;  Persons ;</t>
  </si>
  <si>
    <t>Northern Territory ;  &gt;&gt; Cyclical underemployed full-time workers ; Worked 35 hours or more ;  Males ;</t>
  </si>
  <si>
    <t>Northern Territory ;  &gt;&gt; Cyclical underemployed full-time workers ; Worked 35 hours or more ;  Females ;</t>
  </si>
  <si>
    <t>Northern Territory ;  &gt;&gt; Cyclical underemployed part-time workers ;  Persons ;</t>
  </si>
  <si>
    <t>Northern Territory ;  &gt;&gt; Cyclical underemployed part-time workers ;  Males ;</t>
  </si>
  <si>
    <t>Northern Territory ;  &gt;&gt; Cyclical underemployed part-time workers ;  Females ;</t>
  </si>
  <si>
    <t>Northern Territory ;  &gt; Structural underemployed (prefer more hours) ;  Persons ;</t>
  </si>
  <si>
    <t>Northern Territory ;  &gt; Structural underemployed (prefer more hours) ;  Males ;</t>
  </si>
  <si>
    <t>Northern Territory ;  &gt; Structural underemployed (prefer more hours) ;  Females ;</t>
  </si>
  <si>
    <t>Northern Territory ;  &gt;&gt; Structural underemployed full-time workers ;  Persons ;</t>
  </si>
  <si>
    <t>Northern Territory ;  &gt;&gt; Structural underemployed full-time workers ;  Males ;</t>
  </si>
  <si>
    <t>Northern Territory ;  &gt;&gt; Structural underemployed full-time workers ;  Females ;</t>
  </si>
  <si>
    <t>Northern Territory ;  &gt;&gt; Structural underemployed part-time workers ;  Persons ;</t>
  </si>
  <si>
    <t>Northern Territory ;  &gt;&gt; Structural underemployed part-time workers ;  Males ;</t>
  </si>
  <si>
    <t>Northern Territory ;  &gt;&gt; Structural underemployed part-time workers ;  Females ;</t>
  </si>
  <si>
    <t>Northern Territory ;  &gt; Underemployed full-time workers ;  Persons ;</t>
  </si>
  <si>
    <t>Northern Territory ;  &gt; Underemployed full-time workers ;  Males ;</t>
  </si>
  <si>
    <t>Northern Territory ;  &gt; Underemployed full-time workers ;  Females ;</t>
  </si>
  <si>
    <t>Northern Territory ;  &gt; Underemployed part-time workers ;  Persons ;</t>
  </si>
  <si>
    <t>Northern Territory ;  &gt; Underemployed part-time workers ;  Males ;</t>
  </si>
  <si>
    <t>Northern Territory ;  &gt; Underemployed part-time workers ;  Females ;</t>
  </si>
  <si>
    <t>Northern Territory ;  Underemployed workers (headline definition) ;  Persons ;</t>
  </si>
  <si>
    <t>Northern Territory ;  Underemployed workers (headline definition) ;  Males ;</t>
  </si>
  <si>
    <t>Northern Territory ;  Underemployed workers (headline definition) ;  Females ;</t>
  </si>
  <si>
    <t>Australian Capital Territory ;  Employed total ;  Persons ;</t>
  </si>
  <si>
    <t>Australian Capital Territory ;  Employed total ;  Males ;</t>
  </si>
  <si>
    <t>Australian Capital Territory ;  Employed total ;  Females ;</t>
  </si>
  <si>
    <t>Australian Capital Territory ;  &gt; Employed full-time ;  Persons ;</t>
  </si>
  <si>
    <t>Australian Capital Territory ;  &gt; Employed full-time ;  Males ;</t>
  </si>
  <si>
    <t>Australian Capital Territory ;  &gt; Employed full-time ;  Females ;</t>
  </si>
  <si>
    <t>Australian Capital Territory ;  &gt; Employed part-time ;  Persons ;</t>
  </si>
  <si>
    <t>Australian Capital Territory ;  &gt; Employed part-time ;  Males ;</t>
  </si>
  <si>
    <t>Australian Capital Territory ;  &gt; Employed part-time ;  Females ;</t>
  </si>
  <si>
    <t>Australian Capital Territory ;  Underemployed workers (expanded definition) ;  Persons ;</t>
  </si>
  <si>
    <t>Australian Capital Territory ;  Underemployed workers (expanded definition) ;  Males ;</t>
  </si>
  <si>
    <t>Australian Capital Territory ;  Underemployed workers (expanded definition) ;  Females ;</t>
  </si>
  <si>
    <t>Australian Capital Territory ;  &gt; Cyclical underemployed (reduced hours) ;  Persons ;</t>
  </si>
  <si>
    <t>Australian Capital Territory ;  &gt; Cyclical underemployed (reduced hours) ;  Males ;</t>
  </si>
  <si>
    <t>Australian Capital Territory ;  &gt; Cyclical underemployed (reduced hours) ;  Females ;</t>
  </si>
  <si>
    <t>Australian Capital Territory ;  &gt;&gt; Cyclical underemployed full-time workers ;  Persons ;</t>
  </si>
  <si>
    <t>Australian Capital Territory ;  &gt;&gt; Cyclical underemployed full-time workers ;  Males ;</t>
  </si>
  <si>
    <t>Australian Capital Territory ;  &gt;&gt; Cyclical underemployed full-time workers ;  Females ;</t>
  </si>
  <si>
    <t>Australian Capital Territory ;  &gt;&gt; Cyclical underemployed full-time workers ; Worked fewer than 35 hours ;  Persons ;</t>
  </si>
  <si>
    <t>Australian Capital Territory ;  &gt;&gt; Cyclical underemployed full-time workers ; Worked fewer than 35 hours ;  Males ;</t>
  </si>
  <si>
    <t>Australian Capital Territory ;  &gt;&gt; Cyclical underemployed full-time workers ; Worked fewer than 35 hours ;  Females ;</t>
  </si>
  <si>
    <t>Australian Capital Territory ;  &gt;&gt; Cyclical underemployed full-time workers ; Worked 35 hours or more ;  Persons ;</t>
  </si>
  <si>
    <t>Australian Capital Territory ;  &gt;&gt; Cyclical underemployed full-time workers ; Worked 35 hours or more ;  Males ;</t>
  </si>
  <si>
    <t>Australian Capital Territory ;  &gt;&gt; Cyclical underemployed full-time workers ; Worked 35 hours or more ;  Females ;</t>
  </si>
  <si>
    <t>Australian Capital Territory ;  &gt;&gt; Cyclical underemployed part-time workers ;  Persons ;</t>
  </si>
  <si>
    <t>Australian Capital Territory ;  &gt;&gt; Cyclical underemployed part-time workers ;  Males ;</t>
  </si>
  <si>
    <t>Australian Capital Territory ;  &gt;&gt; Cyclical underemployed part-time workers ;  Females ;</t>
  </si>
  <si>
    <t>Australian Capital Territory ;  &gt; Structural underemployed (prefer more hours) ;  Persons ;</t>
  </si>
  <si>
    <t>Australian Capital Territory ;  &gt; Structural underemployed (prefer more hours) ;  Males ;</t>
  </si>
  <si>
    <t>Australian Capital Territory ;  &gt; Structural underemployed (prefer more hours) ;  Females ;</t>
  </si>
  <si>
    <t>Australian Capital Territory ;  &gt;&gt; Structural underemployed full-time workers ;  Persons ;</t>
  </si>
  <si>
    <t>Australian Capital Territory ;  &gt;&gt; Structural underemployed full-time workers ;  Males ;</t>
  </si>
  <si>
    <t>Australian Capital Territory ;  &gt;&gt; Structural underemployed full-time workers ;  Females ;</t>
  </si>
  <si>
    <t>Australian Capital Territory ;  &gt;&gt; Structural underemployed part-time workers ;  Persons ;</t>
  </si>
  <si>
    <t>Australian Capital Territory ;  &gt;&gt; Structural underemployed part-time workers ;  Males ;</t>
  </si>
  <si>
    <t>Australian Capital Territory ;  &gt;&gt; Structural underemployed part-time workers ;  Females ;</t>
  </si>
  <si>
    <t>Australian Capital Territory ;  &gt; Underemployed full-time workers ;  Persons ;</t>
  </si>
  <si>
    <t>Australian Capital Territory ;  &gt; Underemployed full-time workers ;  Males ;</t>
  </si>
  <si>
    <t>Australian Capital Territory ;  &gt; Underemployed full-time workers ;  Females ;</t>
  </si>
  <si>
    <t>Australian Capital Territory ;  &gt; Underemployed part-time workers ;  Persons ;</t>
  </si>
  <si>
    <t>Australian Capital Territory ;  &gt; Underemployed part-time workers ;  Males ;</t>
  </si>
  <si>
    <t>Australian Capital Territory ;  &gt; Underemployed part-time workers ;  Females ;</t>
  </si>
  <si>
    <t>Australian Capital Territory ;  Underemployed workers (headline definition) ;  Persons ;</t>
  </si>
  <si>
    <t>Australian Capital Territory ;  Underemployed workers (headline definition) ;  Males ;</t>
  </si>
  <si>
    <t>Australian Capital Territory ;  Underemployed workers (headline definition) ;  Females ;</t>
  </si>
  <si>
    <t>A127834170L</t>
  </si>
  <si>
    <t>A127831200K</t>
  </si>
  <si>
    <t>A127828230R</t>
  </si>
  <si>
    <t>A127834167X</t>
  </si>
  <si>
    <t>A127831197J</t>
  </si>
  <si>
    <t>A127828227A</t>
  </si>
  <si>
    <t>A127834174W</t>
  </si>
  <si>
    <t>A127831204V</t>
  </si>
  <si>
    <t>A127828234X</t>
  </si>
  <si>
    <t>A127834173V</t>
  </si>
  <si>
    <t>A127831203T</t>
  </si>
  <si>
    <t>A127828233W</t>
  </si>
  <si>
    <t>A127834181V</t>
  </si>
  <si>
    <t>A127831211T</t>
  </si>
  <si>
    <t>A127828241W</t>
  </si>
  <si>
    <t>A127834507J</t>
  </si>
  <si>
    <t>A127831537T</t>
  </si>
  <si>
    <t>A127828567W</t>
  </si>
  <si>
    <t>A127834509L</t>
  </si>
  <si>
    <t>A127831539W</t>
  </si>
  <si>
    <t>A127828569A</t>
  </si>
  <si>
    <t>A127834508K</t>
  </si>
  <si>
    <t>A127831538V</t>
  </si>
  <si>
    <t>A127828568X</t>
  </si>
  <si>
    <t>A127834502W</t>
  </si>
  <si>
    <t>A127831532F</t>
  </si>
  <si>
    <t>A127828562K</t>
  </si>
  <si>
    <t>A127834506F</t>
  </si>
  <si>
    <t>A127831536R</t>
  </si>
  <si>
    <t>A127828566V</t>
  </si>
  <si>
    <t>A127834501V</t>
  </si>
  <si>
    <t>A127831531C</t>
  </si>
  <si>
    <t>A127828561J</t>
  </si>
  <si>
    <t>A127834499V</t>
  </si>
  <si>
    <t>A127831529T</t>
  </si>
  <si>
    <t>A127828559W</t>
  </si>
  <si>
    <t>A127834510W</t>
  </si>
  <si>
    <t>A127831540F</t>
  </si>
  <si>
    <t>A127828570K</t>
  </si>
  <si>
    <t>A127834498T</t>
  </si>
  <si>
    <t>A127831528R</t>
  </si>
  <si>
    <t>A127828558V</t>
  </si>
  <si>
    <t>A127834505C</t>
  </si>
  <si>
    <t>A127831535L</t>
  </si>
  <si>
    <t>A127828565T</t>
  </si>
  <si>
    <t>A127834500T</t>
  </si>
  <si>
    <t>A127831530A</t>
  </si>
  <si>
    <t>A127828560F</t>
  </si>
  <si>
    <t>A127834497R</t>
  </si>
  <si>
    <t>A127831527L</t>
  </si>
  <si>
    <t>A127828557T</t>
  </si>
  <si>
    <t>A127834504A</t>
  </si>
  <si>
    <t>A127831534K</t>
  </si>
  <si>
    <t>A127828564R</t>
  </si>
  <si>
    <t>A127834503X</t>
  </si>
  <si>
    <t>A127831533J</t>
  </si>
  <si>
    <t>A127828563L</t>
  </si>
  <si>
    <t>A127834511X</t>
  </si>
  <si>
    <t>A127831541J</t>
  </si>
  <si>
    <t>A127828571L</t>
  </si>
  <si>
    <t>A127832857W</t>
  </si>
  <si>
    <t>A127829887A</t>
  </si>
  <si>
    <t>A127826917X</t>
  </si>
  <si>
    <t>A127832859A</t>
  </si>
  <si>
    <t>A127829889F</t>
  </si>
  <si>
    <t>A127826919C</t>
  </si>
  <si>
    <t>A127832858X</t>
  </si>
  <si>
    <t>A127829888C</t>
  </si>
  <si>
    <t>A127826918A</t>
  </si>
  <si>
    <t>A127832852K</t>
  </si>
  <si>
    <t>A127829882R</t>
  </si>
  <si>
    <t>A127826912L</t>
  </si>
  <si>
    <t>A127832856V</t>
  </si>
  <si>
    <t>A127829886X</t>
  </si>
  <si>
    <t>A127826916W</t>
  </si>
  <si>
    <t>A127832851J</t>
  </si>
  <si>
    <t>A127829881L</t>
  </si>
  <si>
    <t>A127826911K</t>
  </si>
  <si>
    <t>A127832849W</t>
  </si>
  <si>
    <t>A127829879A</t>
  </si>
  <si>
    <t>A127826909X</t>
  </si>
  <si>
    <t>A127832860K</t>
  </si>
  <si>
    <t>A127829890R</t>
  </si>
  <si>
    <t>A127826920L</t>
  </si>
  <si>
    <t>A127832848V</t>
  </si>
  <si>
    <t>A127829878X</t>
  </si>
  <si>
    <t>A127826908W</t>
  </si>
  <si>
    <t>A127832855T</t>
  </si>
  <si>
    <t>A127829885W</t>
  </si>
  <si>
    <t>A127826915V</t>
  </si>
  <si>
    <t>A127832850F</t>
  </si>
  <si>
    <t>A127829880K</t>
  </si>
  <si>
    <t>A127826910J</t>
  </si>
  <si>
    <t>A127832847T</t>
  </si>
  <si>
    <t>A127829877W</t>
  </si>
  <si>
    <t>A127826907V</t>
  </si>
  <si>
    <t>A127832854R</t>
  </si>
  <si>
    <t>A127829884V</t>
  </si>
  <si>
    <t>A127826914T</t>
  </si>
  <si>
    <t>A127832853L</t>
  </si>
  <si>
    <t>A127829883T</t>
  </si>
  <si>
    <t>A127826913R</t>
  </si>
  <si>
    <t>A127832861L</t>
  </si>
  <si>
    <t>A127829891T</t>
  </si>
  <si>
    <t>A127826921R</t>
  </si>
  <si>
    <t>Time Series Workbook</t>
  </si>
  <si>
    <t>6226.0 Participation, Job Search and Mobility, Australia</t>
  </si>
  <si>
    <t>Table 1. Cyclical and structural underemployment of full-time and part-time workers</t>
  </si>
  <si>
    <t>E N Q U I R I E S</t>
  </si>
  <si>
    <t>Enquiries</t>
  </si>
  <si>
    <t>Data Item Description</t>
  </si>
  <si>
    <t>No. Obs.</t>
  </si>
  <si>
    <t>Freq.</t>
  </si>
  <si>
    <t>© Commonwealth of Australia  2024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</si>
  <si>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</si>
  <si>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</si>
  <si>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6229.0 Underemployed workers</t>
  </si>
  <si>
    <t>Released at 11:30 am (Canberra time) Tue 09 July 2024</t>
  </si>
  <si>
    <t>Contents</t>
  </si>
  <si>
    <t>Tables</t>
  </si>
  <si>
    <t>Table 1.1 - Cyclical and structural underemployment of full-time and part-time workers by age, February 2024</t>
  </si>
  <si>
    <t>Table 1.2 - Cyclical and structural underemployment of full-time and part-time workers by state and territory, February 2024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</si>
  <si>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</si>
  <si>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</si>
  <si>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</si>
  <si>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Underemployed workers, February 2024</t>
  </si>
  <si>
    <t>Summary</t>
  </si>
  <si>
    <t>Methodology</t>
  </si>
  <si>
    <t>Select an age group:</t>
  </si>
  <si>
    <t>15 years and over</t>
  </si>
  <si>
    <t>Time Series IDs</t>
  </si>
  <si>
    <t>Persons</t>
  </si>
  <si>
    <t>Males</t>
  </si>
  <si>
    <t>Females</t>
  </si>
  <si>
    <t>'000</t>
  </si>
  <si>
    <t>Cyclical and structural underemployed workers (expanded definition)</t>
  </si>
  <si>
    <t>Underemployed workers (expanded definition)</t>
  </si>
  <si>
    <t>Cyclical underemployed workers (reduced hours)</t>
  </si>
  <si>
    <t>Cyclical underemployed full-time workers</t>
  </si>
  <si>
    <t>Worked fewer than 35 hours</t>
  </si>
  <si>
    <t>Worked 35 hours or more</t>
  </si>
  <si>
    <t>Cyclical underemployed part-time workers</t>
  </si>
  <si>
    <t>Structural underemployed workers (prefer more hours)</t>
  </si>
  <si>
    <t>Structural underemployed full-time workers</t>
  </si>
  <si>
    <t>Structural underemployed part-time workers</t>
  </si>
  <si>
    <t>Full-time and part-time underemployed workers (expanded definition)</t>
  </si>
  <si>
    <t>Underemployed full-time workers</t>
  </si>
  <si>
    <t>Underemployed part-time workers</t>
  </si>
  <si>
    <t>Underemployed workers (headline definition)</t>
  </si>
  <si>
    <t>Cyclical underemployed full-time workers who worked fewer than 35 hours</t>
  </si>
  <si>
    <t>Full-time and part-time employment</t>
  </si>
  <si>
    <t>Employed total</t>
  </si>
  <si>
    <t>Employed full-time</t>
  </si>
  <si>
    <t>Employed part-time</t>
  </si>
  <si>
    <t>15 to 64 years</t>
  </si>
  <si>
    <t>15 to 24 years</t>
  </si>
  <si>
    <t>15 to 19 years</t>
  </si>
  <si>
    <t>20 to 24 years</t>
  </si>
  <si>
    <t>25 to 34 years</t>
  </si>
  <si>
    <t>35 to 44 years</t>
  </si>
  <si>
    <t>45 to 54 years</t>
  </si>
  <si>
    <t>55 years and over</t>
  </si>
  <si>
    <t>55 to 64 years</t>
  </si>
  <si>
    <t>65 years and over</t>
  </si>
  <si>
    <t>Select a state or territory:</t>
  </si>
  <si>
    <t>Australia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</si>
  <si>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</si>
  <si>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</si>
  <si>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</si>
  <si>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</si>
  <si>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</si>
  <si>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</si>
  <si>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</si>
  <si>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</si>
  <si>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Aust</t>
  </si>
  <si>
    <t>NSW</t>
  </si>
  <si>
    <t>Vic</t>
  </si>
  <si>
    <t>Qld</t>
  </si>
  <si>
    <t>SA</t>
  </si>
  <si>
    <t>WA</t>
  </si>
  <si>
    <t>Tas</t>
  </si>
  <si>
    <t>NT</t>
  </si>
  <si>
    <t>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</si>
</sst>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8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8"/>
      <color rgb="FFFF0000"/>
      <name val="Arial"/>
      <family val="2"/>
    </font>
    <font>
      <u/>
      <sz val="8"/>
      <color theme="10"/>
      <name val="Calibri"/>
      <family val="2"/>
      <scheme val="minor"/>
    </font>
    <font>
      <u/>
      <sz val="8"/>
      <color theme="10"/>
      <name val="Arial"/>
      <family val="2"/>
    </font>
    <font>
      <b/>
      <sz val="10"/>
      <name val="Tahoma"/>
      <family val="2"/>
    </font>
    <font>
      <sz val="8"/>
      <color rgb="FFFF0000"/>
      <name val="Arial"/>
      <family val="2"/>
    </font>
    <font>
      <b/>
      <sz val="10"/>
      <color rgb="FFFF0000"/>
      <name val="Tahoma"/>
      <family val="2"/>
    </font>
    <font>
      <sz val="10"/>
      <color rgb="FFFF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11" fillId="0" borderId="0"/>
  </cellStyleXfs>
  <cellXfs count="70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29" fillId="0" borderId="0" xfId="9" quotePrefix="1" applyNumberFormat="1" applyFont="1" applyAlignment="1">
      <alignment wrapText="1"/>
    </xf>
    <xf numFmtId="0" fontId="13" fillId="0" borderId="0" xfId="3" applyFont="1" applyAlignment="1">
      <alignment horizontal="right"/>
    </xf>
    <xf numFmtId="0" fontId="2" fillId="0" borderId="0" xfId="0" applyFont="1" applyAlignment="1">
      <alignment horizontal="left"/>
    </xf>
    <xf numFmtId="1" fontId="31" fillId="0" borderId="0" xfId="4" quotePrefix="1" applyNumberFormat="1" applyFont="1" applyAlignment="1">
      <alignment horizontal="center"/>
    </xf>
    <xf numFmtId="166" fontId="21" fillId="0" borderId="0" xfId="7" applyNumberFormat="1" applyFont="1" applyAlignment="1">
      <alignment horizontal="right"/>
    </xf>
    <xf numFmtId="0" fontId="32" fillId="0" borderId="0" xfId="1" applyFont="1" applyAlignment="1">
      <alignment horizontal="left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indent="2"/>
    </xf>
    <xf numFmtId="0" fontId="1" fillId="0" borderId="0" xfId="0" applyFont="1" applyAlignment="1">
      <alignment horizontal="left" indent="3"/>
    </xf>
    <xf numFmtId="0" fontId="33" fillId="0" borderId="0" xfId="1" applyFont="1" applyAlignment="1">
      <alignment horizontal="left"/>
    </xf>
    <xf numFmtId="0" fontId="34" fillId="0" borderId="0" xfId="7" applyFont="1"/>
    <xf numFmtId="0" fontId="15" fillId="0" borderId="0" xfId="7"/>
    <xf numFmtId="0" fontId="12" fillId="0" borderId="0" xfId="0" applyFont="1"/>
    <xf numFmtId="3" fontId="35" fillId="0" borderId="0" xfId="7" applyNumberFormat="1" applyFont="1" applyAlignment="1">
      <alignment horizontal="right"/>
    </xf>
    <xf numFmtId="166" fontId="35" fillId="0" borderId="0" xfId="7" applyNumberFormat="1" applyFont="1" applyAlignment="1">
      <alignment horizontal="right"/>
    </xf>
    <xf numFmtId="0" fontId="36" fillId="0" borderId="0" xfId="7" applyFont="1"/>
    <xf numFmtId="0" fontId="37" fillId="0" borderId="0" xfId="7" applyFont="1"/>
    <xf numFmtId="0" fontId="18" fillId="0" borderId="0" xfId="4" quotePrefix="1" applyFont="1" applyAlignment="1">
      <alignment horizontal="right"/>
    </xf>
    <xf numFmtId="0" fontId="14" fillId="0" borderId="0" xfId="7" applyFont="1"/>
    <xf numFmtId="0" fontId="13" fillId="0" borderId="0" xfId="10" applyFont="1" applyAlignment="1">
      <alignment horizontal="left" indent="1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17" fontId="29" fillId="0" borderId="4" xfId="9" quotePrefix="1" applyNumberFormat="1" applyFont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6" fillId="3" borderId="1" xfId="6" applyFont="1" applyFill="1" applyBorder="1" applyAlignment="1">
      <alignment horizontal="left" vertical="center" indent="13"/>
    </xf>
    <xf numFmtId="17" fontId="30" fillId="4" borderId="3" xfId="9" quotePrefix="1" applyNumberFormat="1" applyFont="1" applyFill="1" applyBorder="1" applyAlignment="1">
      <alignment horizontal="center" wrapText="1"/>
    </xf>
    <xf numFmtId="17" fontId="29" fillId="4" borderId="3" xfId="9" quotePrefix="1" applyNumberFormat="1" applyFont="1" applyFill="1" applyBorder="1" applyAlignment="1">
      <alignment horizontal="center" wrapText="1"/>
    </xf>
    <xf numFmtId="0" fontId="10" fillId="0" borderId="0" xfId="1" applyFont="1"/>
  </cellXfs>
  <cellStyles count="11">
    <cellStyle name="Hyperlink" xfId="1" builtinId="8"/>
    <cellStyle name="Hyperlink 2" xfId="5" xr:uid="{B04EE508-1474-4183-8767-C21D970F25DE}"/>
    <cellStyle name="Normal" xfId="0" builtinId="0"/>
    <cellStyle name="Normal 10" xfId="3" xr:uid="{E92567FB-5022-4BA3-BC23-7752CA8CB333}"/>
    <cellStyle name="Normal 2" xfId="7" xr:uid="{260E3A5A-8F1E-4384-9626-BCA717A7512C}"/>
    <cellStyle name="Normal 2 2 2" xfId="10" xr:uid="{C2F7D4BB-C61B-4305-9E83-17B856E2A3C7}"/>
    <cellStyle name="Normal 2 4" xfId="4" xr:uid="{DE194788-6777-4A8C-8C82-928DD7CF8B1E}"/>
    <cellStyle name="Normal 3 5 4" xfId="2" xr:uid="{7193E509-D0EF-4187-AB9E-2BC26C688B4E}"/>
    <cellStyle name="Style1" xfId="6" xr:uid="{54E314AF-F91A-4642-8A2C-768DC54ADEA2}"/>
    <cellStyle name="Style4" xfId="8" xr:uid="{B6C1F204-2DD7-443C-9AC1-B749137756DB}"/>
    <cellStyle name="Style5" xfId="9" xr:uid="{A833AB7D-D076-457B-B835-A3F6892B17DB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243326-202F-4A7D-88BE-8A681C0B09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AB397F-7AF9-4F24-92F5-BAFB0F8741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A7D5AD-BD5C-4497-9C93-AA1EE431A7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4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underemployed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00422-44E2-461B-B6E9-B680308F8506}">
  <dimension ref="A1:E27"/>
  <sheetViews>
    <sheetView showGridLines="0" tabSelected="1" workbookViewId="0">
      <pane ySplit="7" topLeftCell="A8" activePane="bottomLeft" state="frozen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1723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1734</v>
      </c>
      <c r="C5" s="11"/>
      <c r="D5" s="11"/>
      <c r="E5" s="11"/>
    </row>
    <row r="6" spans="1:5" ht="15.75" customHeight="1">
      <c r="A6" s="11"/>
      <c r="B6" s="60" t="s">
        <v>1725</v>
      </c>
      <c r="C6" s="60"/>
      <c r="D6" s="60"/>
      <c r="E6" s="60"/>
    </row>
    <row r="7" spans="1:5" ht="15.75" customHeight="1">
      <c r="A7" s="11"/>
      <c r="B7" s="21" t="s">
        <v>1735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1736</v>
      </c>
      <c r="C9" s="24"/>
      <c r="D9" s="11"/>
      <c r="E9" s="11"/>
    </row>
    <row r="10" spans="1:5">
      <c r="A10" s="23"/>
      <c r="B10" s="25" t="s">
        <v>1737</v>
      </c>
      <c r="C10" s="23"/>
      <c r="D10" s="11"/>
      <c r="E10" s="11"/>
    </row>
    <row r="11" spans="1:5">
      <c r="A11" s="23"/>
      <c r="B11" s="26">
        <v>1.1000000000000001</v>
      </c>
      <c r="C11" s="27" t="s">
        <v>1738</v>
      </c>
      <c r="D11" s="11"/>
      <c r="E11" s="11"/>
    </row>
    <row r="12" spans="1:5">
      <c r="A12" s="23"/>
      <c r="B12" s="26">
        <v>1.2</v>
      </c>
      <c r="C12" s="27" t="s">
        <v>1739</v>
      </c>
      <c r="D12" s="11"/>
      <c r="E12" s="11"/>
    </row>
    <row r="13" spans="1:5">
      <c r="A13" s="23"/>
      <c r="B13" s="26" t="s">
        <v>1740</v>
      </c>
      <c r="C13" s="27" t="s">
        <v>1741</v>
      </c>
      <c r="D13" s="11"/>
      <c r="E13" s="11"/>
    </row>
    <row r="14" spans="1:5">
      <c r="A14" s="22"/>
      <c r="B14" s="22"/>
      <c r="C14" s="22"/>
      <c r="D14" s="11"/>
      <c r="E14" s="11"/>
    </row>
    <row r="15" spans="1:5" ht="15.75">
      <c r="A15" s="23"/>
      <c r="B15" s="61"/>
      <c r="C15" s="61"/>
      <c r="D15" s="11"/>
      <c r="E15" s="11"/>
    </row>
    <row r="16" spans="1:5" ht="15.75">
      <c r="A16" s="23"/>
      <c r="B16" s="62" t="s">
        <v>1742</v>
      </c>
      <c r="C16" s="62"/>
      <c r="D16" s="11"/>
      <c r="E16" s="11"/>
    </row>
    <row r="17" spans="1:5">
      <c r="A17" s="22"/>
      <c r="B17" s="22"/>
      <c r="C17" s="22"/>
      <c r="D17" s="11"/>
      <c r="E17" s="11"/>
    </row>
    <row r="18" spans="1:5">
      <c r="A18" s="23"/>
      <c r="B18" s="28" t="s">
        <v>1743</v>
      </c>
      <c r="C18" s="23"/>
      <c r="D18" s="11"/>
      <c r="E18" s="11"/>
    </row>
    <row r="19" spans="1:5">
      <c r="A19" s="23"/>
      <c r="B19" s="63" t="s">
        <v>1744</v>
      </c>
      <c r="C19" s="63"/>
      <c r="D19" s="11"/>
      <c r="E19" s="11"/>
    </row>
    <row r="20" spans="1:5">
      <c r="A20" s="23"/>
      <c r="B20" s="69" t="s">
        <v>1745</v>
      </c>
      <c r="C20" s="69"/>
      <c r="D20" s="11"/>
      <c r="E20" s="11"/>
    </row>
    <row r="21" spans="1:5">
      <c r="A21" s="22"/>
      <c r="B21" s="63"/>
      <c r="C21" s="63"/>
      <c r="D21" s="11"/>
      <c r="E21" s="11"/>
    </row>
    <row r="22" spans="1:5">
      <c r="A22" s="22"/>
      <c r="B22" s="15" t="s">
        <v>1726</v>
      </c>
      <c r="C22" s="11"/>
      <c r="D22" s="11"/>
      <c r="E22" s="11"/>
    </row>
    <row r="23" spans="1:5">
      <c r="A23" s="22"/>
      <c r="B23" s="59" t="s">
        <v>1733</v>
      </c>
      <c r="C23" s="59"/>
      <c r="D23" s="59"/>
      <c r="E23" s="59"/>
    </row>
    <row r="24" spans="1:5">
      <c r="A24" s="22"/>
      <c r="B24" s="59" t="s">
        <v>1732</v>
      </c>
      <c r="C24" s="59"/>
      <c r="D24" s="59"/>
      <c r="E24" s="59"/>
    </row>
    <row r="25" spans="1:5">
      <c r="A25" s="22"/>
      <c r="B25" s="11"/>
      <c r="C25" s="11"/>
      <c r="D25" s="11"/>
      <c r="E25" s="11"/>
    </row>
    <row r="26" spans="1:5">
      <c r="A26" s="22"/>
      <c r="B26" s="22"/>
      <c r="C26" s="22"/>
      <c r="D26" s="11"/>
      <c r="E26" s="11"/>
    </row>
    <row r="27" spans="1:5">
      <c r="A27" s="22"/>
      <c r="B27" s="29" t="str">
        <f ca="1">"© Commonwealth of Australia "&amp;YEAR(TODAY())</f>
        <v>© Commonwealth of Australia 2024</v>
      </c>
      <c r="C27" s="23"/>
      <c r="D27" s="11"/>
      <c r="E27" s="11"/>
    </row>
  </sheetData>
  <mergeCells count="8">
    <mergeCell ref="B23:E23"/>
    <mergeCell ref="B24:E24"/>
    <mergeCell ref="B6:E6"/>
    <mergeCell ref="B15:C15"/>
    <mergeCell ref="B16:C16"/>
    <mergeCell ref="B19:C19"/>
    <mergeCell ref="B20:C20"/>
    <mergeCell ref="B21:C21"/>
  </mergeCells>
  <hyperlinks>
    <hyperlink ref="B16" r:id="rId1" xr:uid="{38FA5983-5F76-4C62-ADC4-1805B5170A61}"/>
    <hyperlink ref="B13" location="Index!A12" display="Index" xr:uid="{3A8083F7-55E0-4EC8-809B-E2AE849D2A7A}"/>
    <hyperlink ref="B27" r:id="rId2" display="© Commonwealth of Australia 2015" xr:uid="{38A34051-4616-4F86-99EE-D2C91A1AEDD9}"/>
    <hyperlink ref="B12" location="'Table 1.2'!C10" display="'Table 1.2'!C10" xr:uid="{EFAFF00F-E43F-4A03-AF15-5F1D3A6B4D45}"/>
    <hyperlink ref="B24" r:id="rId3" display="or the Labour Surveys Branch at labour.statistics@abs.gov.au." xr:uid="{DC4E22ED-95DA-4793-B60F-9AAAECDC7ADB}"/>
    <hyperlink ref="B23:E23" r:id="rId4" display="For further information about these and related statistics visit www.abs.gov.au/about/contact-us" xr:uid="{723F7911-B044-4C53-9B6B-67C8612B0BF0}"/>
    <hyperlink ref="B11" location="'Table 1.1'!C10" display="'Table 1.1'!C10" xr:uid="{EC647A93-0EAE-4FBA-95AA-5EBE30D1EC79}"/>
    <hyperlink ref="B20" r:id="rId5" display="Explanatory Notes" xr:uid="{E97080E9-284C-424C-ACC8-850AEF5E6BE2}"/>
    <hyperlink ref="B19" r:id="rId6" xr:uid="{A9A03DD8-89ED-438A-9531-19F8EBD19F9B}"/>
    <hyperlink ref="B19:C19" r:id="rId7" display="Summary" xr:uid="{02943480-D0C3-4283-AFBA-6B44211AE2A6}"/>
    <hyperlink ref="B20:C20" r:id="rId8" display="Methodology" xr:uid="{8A030857-5493-4C1C-903F-155E5605DF37}"/>
  </hyperlinks>
  <pageMargins left="0.7" right="0.7" top="0.75" bottom="0.75" header="0.3" footer="0.3"/>
  <pageSetup paperSize="9" orientation="portrait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1C810-092F-4F5E-9AB7-7C3641BD9727}">
  <sheetPr>
    <pageSetUpPr fitToPage="1"/>
  </sheetPr>
  <dimension ref="A1:AJ147"/>
  <sheetViews>
    <sheetView zoomScaleNormal="100" workbookViewId="0">
      <pane ySplit="12" topLeftCell="A13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0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20" ht="15.95" customHeight="1">
      <c r="A2" s="11"/>
      <c r="B2" s="31" t="s">
        <v>1723</v>
      </c>
      <c r="C2" s="12"/>
      <c r="D2" s="12"/>
      <c r="E2" s="12"/>
      <c r="F2" s="12"/>
      <c r="G2" s="12"/>
      <c r="H2" s="12"/>
      <c r="I2" s="12"/>
      <c r="J2" s="12"/>
      <c r="K2" s="12"/>
      <c r="L2" s="31"/>
      <c r="M2" s="12"/>
      <c r="N2" s="12"/>
      <c r="O2" s="12"/>
      <c r="P2" s="12"/>
      <c r="Q2" s="12"/>
      <c r="R2" s="12"/>
      <c r="S2" s="12"/>
      <c r="T2" s="12"/>
    </row>
    <row r="3" spans="1:20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0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0" ht="15.95" customHeight="1">
      <c r="A5" s="30"/>
      <c r="B5" s="32" t="str">
        <f>Contents!B5</f>
        <v>6229.0 Underemployed workers</v>
      </c>
      <c r="C5" s="30"/>
      <c r="D5" s="30"/>
      <c r="E5" s="30"/>
      <c r="F5" s="30"/>
      <c r="G5" s="30"/>
      <c r="H5" s="30"/>
      <c r="I5" s="30"/>
      <c r="J5" s="30"/>
      <c r="K5" s="30"/>
      <c r="L5" s="32"/>
      <c r="M5" s="30"/>
      <c r="N5" s="30"/>
      <c r="O5" s="30"/>
      <c r="P5" s="30"/>
      <c r="Q5" s="30"/>
      <c r="R5" s="30"/>
      <c r="S5" s="30"/>
      <c r="T5" s="30"/>
    </row>
    <row r="6" spans="1:20" ht="15.95" customHeight="1">
      <c r="A6" s="30"/>
      <c r="B6" s="65" t="str">
        <f>Contents!B6</f>
        <v>Table 1. Cyclical and structural underemployment of full-time and part-time workers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</row>
    <row r="7" spans="1:20" ht="15.95" customHeight="1">
      <c r="A7" s="30"/>
      <c r="B7" s="33" t="str">
        <f>Contents!B7</f>
        <v>Released at 11:30 am (Canberra time) Tue 09 July 2024</v>
      </c>
      <c r="C7" s="30"/>
      <c r="D7" s="30"/>
      <c r="E7" s="30"/>
      <c r="F7" s="30"/>
      <c r="G7" s="30"/>
      <c r="H7" s="30"/>
      <c r="I7" s="30"/>
      <c r="J7" s="30"/>
      <c r="K7" s="30"/>
      <c r="L7" s="33"/>
      <c r="M7" s="30"/>
      <c r="N7" s="30"/>
      <c r="O7" s="30"/>
      <c r="P7" s="30"/>
      <c r="Q7" s="30"/>
      <c r="R7" s="30"/>
      <c r="S7" s="30"/>
      <c r="T7" s="30"/>
    </row>
    <row r="8" spans="1:20" ht="15.75" customHeight="1">
      <c r="A8" s="66" t="str">
        <f>Contents!C11</f>
        <v>Table 1.1 - Cyclical and structural underemployment of full-time and part-time workers by age, February 2024</v>
      </c>
      <c r="B8" s="66"/>
      <c r="C8" s="66"/>
      <c r="D8" s="66"/>
      <c r="E8" s="66"/>
      <c r="F8" s="66"/>
      <c r="G8" s="66"/>
      <c r="H8" s="66"/>
      <c r="I8" s="34"/>
      <c r="J8" s="35"/>
      <c r="K8" s="35"/>
      <c r="L8" s="66"/>
      <c r="M8" s="66"/>
      <c r="N8" s="66"/>
      <c r="O8" s="66"/>
      <c r="P8" s="66"/>
      <c r="Q8" s="66"/>
      <c r="R8" s="66"/>
      <c r="S8" s="34"/>
      <c r="T8" s="35"/>
    </row>
    <row r="9" spans="1:20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</row>
    <row r="10" spans="1:20" ht="15" customHeight="1">
      <c r="A10" s="36"/>
      <c r="B10" s="38" t="s">
        <v>1746</v>
      </c>
      <c r="C10" s="67" t="s">
        <v>1747</v>
      </c>
      <c r="D10" s="67"/>
      <c r="E10" s="67"/>
      <c r="F10" s="39"/>
      <c r="G10" s="68" t="s">
        <v>1748</v>
      </c>
      <c r="H10" s="68"/>
      <c r="I10" s="68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</row>
    <row r="11" spans="1:20">
      <c r="A11" s="36"/>
      <c r="B11" s="36"/>
      <c r="C11" s="37" t="s">
        <v>1749</v>
      </c>
      <c r="D11" s="37" t="s">
        <v>1750</v>
      </c>
      <c r="E11" s="37" t="s">
        <v>1751</v>
      </c>
      <c r="F11" s="37"/>
      <c r="G11" s="37" t="s">
        <v>1749</v>
      </c>
      <c r="H11" s="37" t="s">
        <v>1750</v>
      </c>
      <c r="I11" s="37" t="s">
        <v>1751</v>
      </c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</row>
    <row r="12" spans="1:20">
      <c r="A12" s="36"/>
      <c r="B12" s="36"/>
      <c r="C12" s="40" t="s">
        <v>1752</v>
      </c>
      <c r="D12" s="40" t="s">
        <v>1752</v>
      </c>
      <c r="E12" s="40" t="s">
        <v>1752</v>
      </c>
      <c r="F12" s="40"/>
      <c r="G12" s="40" t="s">
        <v>1752</v>
      </c>
      <c r="H12" s="40" t="s">
        <v>1752</v>
      </c>
      <c r="I12" s="40" t="s">
        <v>1752</v>
      </c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</row>
    <row r="13" spans="1:20">
      <c r="A13" s="41" t="s">
        <v>1753</v>
      </c>
      <c r="C13" s="40"/>
      <c r="D13" s="40"/>
      <c r="E13" s="40"/>
      <c r="F13" s="42"/>
      <c r="G13" s="40"/>
      <c r="H13" s="40"/>
      <c r="I13" s="40"/>
    </row>
    <row r="14" spans="1:20">
      <c r="B14" s="11" t="s">
        <v>1754</v>
      </c>
      <c r="C14" s="43" cm="1">
        <f t="array" ref="C14">INDEX($D$66:$AJ$93,$C66,C$58)</f>
        <v>1683.4159999999999</v>
      </c>
      <c r="D14" s="43" cm="1">
        <f t="array" ref="D14">INDEX($D$66:$AJ$93,$C66,D$58)</f>
        <v>886.03700000000003</v>
      </c>
      <c r="E14" s="43" cm="1">
        <f t="array" ref="E14">INDEX($D$66:$AJ$93,$C66,E$58)</f>
        <v>797.38</v>
      </c>
      <c r="F14" s="43"/>
      <c r="G14" s="44" t="str" cm="1">
        <f t="array" ref="G14">HYPERLINK(TEXT("#"&amp;INDEX($D$101:$AJ$128,$C101,C$58),),INDEX($D$101:$AJ$128,$C101,C$58))</f>
        <v>A127833182C</v>
      </c>
      <c r="H14" s="44" t="str" cm="1">
        <f t="array" ref="H14">HYPERLINK(TEXT("#"&amp;INDEX($D$101:$AJ$128,$C101,D$58),),INDEX($D$101:$AJ$128,$C101,D$58))</f>
        <v>A127830212A</v>
      </c>
      <c r="I14" s="44" t="str" cm="1">
        <f t="array" ref="I14">HYPERLINK(TEXT("#"&amp;INDEX($D$101:$AJ$128,$C101,E$58),),INDEX($D$101:$AJ$128,$C101,E$58))</f>
        <v>A127827242F</v>
      </c>
    </row>
    <row r="15" spans="1:20">
      <c r="B15" s="45" t="s">
        <v>1755</v>
      </c>
      <c r="C15" s="43" cm="1">
        <f t="array" ref="C15">INDEX($D$66:$AJ$93,$C67,C$58)</f>
        <v>327.96600000000001</v>
      </c>
      <c r="D15" s="43" cm="1">
        <f t="array" ref="D15">INDEX($D$66:$AJ$93,$C67,D$58)</f>
        <v>177.374</v>
      </c>
      <c r="E15" s="43" cm="1">
        <f t="array" ref="E15">INDEX($D$66:$AJ$93,$C67,E$58)</f>
        <v>150.59200000000001</v>
      </c>
      <c r="F15" s="43"/>
      <c r="G15" s="44" t="str" cm="1">
        <f t="array" ref="G15">HYPERLINK(TEXT("#"&amp;INDEX($D$101:$AJ$128,$C102,C$58),),INDEX($D$101:$AJ$128,$C102,C$58))</f>
        <v>A127833186L</v>
      </c>
      <c r="H15" s="44" t="str" cm="1">
        <f t="array" ref="H15">HYPERLINK(TEXT("#"&amp;INDEX($D$101:$AJ$128,$C102,D$58),),INDEX($D$101:$AJ$128,$C102,D$58))</f>
        <v>A127830216K</v>
      </c>
      <c r="I15" s="44" t="str" cm="1">
        <f t="array" ref="I15">HYPERLINK(TEXT("#"&amp;INDEX($D$101:$AJ$128,$C102,E$58),),INDEX($D$101:$AJ$128,$C102,E$58))</f>
        <v>A127827246R</v>
      </c>
    </row>
    <row r="16" spans="1:20">
      <c r="B16" s="46" t="s">
        <v>1756</v>
      </c>
      <c r="C16" s="43" cm="1">
        <f t="array" ref="C16">INDEX($D$66:$AJ$93,$C68,C$58)</f>
        <v>119.679</v>
      </c>
      <c r="D16" s="43" cm="1">
        <f t="array" ref="D16">INDEX($D$66:$AJ$93,$C68,D$58)</f>
        <v>92.57</v>
      </c>
      <c r="E16" s="43" cm="1">
        <f t="array" ref="E16">INDEX($D$66:$AJ$93,$C68,E$58)</f>
        <v>27.109000000000002</v>
      </c>
      <c r="F16" s="43"/>
      <c r="G16" s="44" t="str" cm="1">
        <f t="array" ref="G16">HYPERLINK(TEXT("#"&amp;INDEX($D$101:$AJ$128,$C103,C$58),),INDEX($D$101:$AJ$128,$C103,C$58))</f>
        <v>A127833181A</v>
      </c>
      <c r="H16" s="44" t="str" cm="1">
        <f t="array" ref="H16">HYPERLINK(TEXT("#"&amp;INDEX($D$101:$AJ$128,$C103,D$58),),INDEX($D$101:$AJ$128,$C103,D$58))</f>
        <v>A127830211X</v>
      </c>
      <c r="I16" s="44" t="str" cm="1">
        <f t="array" ref="I16">HYPERLINK(TEXT("#"&amp;INDEX($D$101:$AJ$128,$C103,E$58),),INDEX($D$101:$AJ$128,$C103,E$58))</f>
        <v>A127827241C</v>
      </c>
    </row>
    <row r="17" spans="1:9">
      <c r="B17" s="47" t="s">
        <v>1757</v>
      </c>
      <c r="C17" s="43" cm="1">
        <f t="array" ref="C17">INDEX($D$66:$AJ$93,$C69,C$58)</f>
        <v>65.468000000000004</v>
      </c>
      <c r="D17" s="43" cm="1">
        <f t="array" ref="D17">INDEX($D$66:$AJ$93,$C69,D$58)</f>
        <v>52.098999999999997</v>
      </c>
      <c r="E17" s="43" cm="1">
        <f t="array" ref="E17">INDEX($D$66:$AJ$93,$C69,E$58)</f>
        <v>13.369</v>
      </c>
      <c r="F17" s="43"/>
      <c r="G17" s="44" t="str" cm="1">
        <f t="array" ref="G17">HYPERLINK(TEXT("#"&amp;INDEX($D$101:$AJ$128,$C104,C$58),),INDEX($D$101:$AJ$128,$C104,C$58))</f>
        <v>A127833179R</v>
      </c>
      <c r="H17" s="44" t="str" cm="1">
        <f t="array" ref="H17">HYPERLINK(TEXT("#"&amp;INDEX($D$101:$AJ$128,$C104,D$58),),INDEX($D$101:$AJ$128,$C104,D$58))</f>
        <v>A127830209L</v>
      </c>
      <c r="I17" s="44" t="str" cm="1">
        <f t="array" ref="I17">HYPERLINK(TEXT("#"&amp;INDEX($D$101:$AJ$128,$C104,E$58),),INDEX($D$101:$AJ$128,$C104,E$58))</f>
        <v>A127827239T</v>
      </c>
    </row>
    <row r="18" spans="1:9">
      <c r="B18" s="47" t="s">
        <v>1758</v>
      </c>
      <c r="C18" s="43" cm="1">
        <f t="array" ref="C18">INDEX($D$66:$AJ$93,$C70,C$58)</f>
        <v>54.212000000000003</v>
      </c>
      <c r="D18" s="43" cm="1">
        <f t="array" ref="D18">INDEX($D$66:$AJ$93,$C70,D$58)</f>
        <v>40.470999999999997</v>
      </c>
      <c r="E18" s="43" cm="1">
        <f t="array" ref="E18">INDEX($D$66:$AJ$93,$C70,E$58)</f>
        <v>13.74</v>
      </c>
      <c r="F18" s="43"/>
      <c r="G18" s="44" t="str" cm="1">
        <f t="array" ref="G18">HYPERLINK(TEXT("#"&amp;INDEX($D$101:$AJ$128,$C105,C$58),),INDEX($D$101:$AJ$128,$C105,C$58))</f>
        <v>A127833190C</v>
      </c>
      <c r="H18" s="44" t="str" cm="1">
        <f t="array" ref="H18">HYPERLINK(TEXT("#"&amp;INDEX($D$101:$AJ$128,$C105,D$58),),INDEX($D$101:$AJ$128,$C105,D$58))</f>
        <v>A127830220A</v>
      </c>
      <c r="I18" s="44" t="str" cm="1">
        <f t="array" ref="I18">HYPERLINK(TEXT("#"&amp;INDEX($D$101:$AJ$128,$C105,E$58),),INDEX($D$101:$AJ$128,$C105,E$58))</f>
        <v>A127827250F</v>
      </c>
    </row>
    <row r="19" spans="1:9">
      <c r="B19" s="46" t="s">
        <v>1759</v>
      </c>
      <c r="C19" s="43" cm="1">
        <f t="array" ref="C19">INDEX($D$66:$AJ$93,$C71,C$58)</f>
        <v>208.28700000000001</v>
      </c>
      <c r="D19" s="43" cm="1">
        <f t="array" ref="D19">INDEX($D$66:$AJ$93,$C71,D$58)</f>
        <v>84.804000000000002</v>
      </c>
      <c r="E19" s="43" cm="1">
        <f t="array" ref="E19">INDEX($D$66:$AJ$93,$C71,E$58)</f>
        <v>123.483</v>
      </c>
      <c r="F19" s="43"/>
      <c r="G19" s="44" t="str" cm="1">
        <f t="array" ref="G19">HYPERLINK(TEXT("#"&amp;INDEX($D$101:$AJ$128,$C106,C$58),),INDEX($D$101:$AJ$128,$C106,C$58))</f>
        <v>A127833178L</v>
      </c>
      <c r="H19" s="44" t="str" cm="1">
        <f t="array" ref="H19">HYPERLINK(TEXT("#"&amp;INDEX($D$101:$AJ$128,$C106,D$58),),INDEX($D$101:$AJ$128,$C106,D$58))</f>
        <v>A127830208K</v>
      </c>
      <c r="I19" s="44" t="str" cm="1">
        <f t="array" ref="I19">HYPERLINK(TEXT("#"&amp;INDEX($D$101:$AJ$128,$C106,E$58),),INDEX($D$101:$AJ$128,$C106,E$58))</f>
        <v>A127827238R</v>
      </c>
    </row>
    <row r="20" spans="1:9">
      <c r="B20" s="45" t="s">
        <v>1760</v>
      </c>
      <c r="C20" s="43" cm="1">
        <f t="array" ref="C20">INDEX($D$66:$AJ$93,$C72,C$58)</f>
        <v>1492.848</v>
      </c>
      <c r="D20" s="43" cm="1">
        <f t="array" ref="D20">INDEX($D$66:$AJ$93,$C72,D$58)</f>
        <v>780.98800000000006</v>
      </c>
      <c r="E20" s="43" cm="1">
        <f t="array" ref="E20">INDEX($D$66:$AJ$93,$C72,E$58)</f>
        <v>711.86</v>
      </c>
      <c r="F20" s="43"/>
      <c r="G20" s="44" t="str" cm="1">
        <f t="array" ref="G20">HYPERLINK(TEXT("#"&amp;INDEX($D$101:$AJ$128,$C107,C$58),),INDEX($D$101:$AJ$128,$C107,C$58))</f>
        <v>A127833185K</v>
      </c>
      <c r="H20" s="44" t="str" cm="1">
        <f t="array" ref="H20">HYPERLINK(TEXT("#"&amp;INDEX($D$101:$AJ$128,$C107,D$58),),INDEX($D$101:$AJ$128,$C107,D$58))</f>
        <v>A127830215J</v>
      </c>
      <c r="I20" s="44" t="str" cm="1">
        <f t="array" ref="I20">HYPERLINK(TEXT("#"&amp;INDEX($D$101:$AJ$128,$C107,E$58),),INDEX($D$101:$AJ$128,$C107,E$58))</f>
        <v>A127827245L</v>
      </c>
    </row>
    <row r="21" spans="1:9">
      <c r="B21" s="46" t="s">
        <v>1761</v>
      </c>
      <c r="C21" s="43" cm="1">
        <f t="array" ref="C21">INDEX($D$66:$AJ$93,$C73,C$58)</f>
        <v>586.77599999999995</v>
      </c>
      <c r="D21" s="43" cm="1">
        <f t="array" ref="D21">INDEX($D$66:$AJ$93,$C73,D$58)</f>
        <v>428.81900000000002</v>
      </c>
      <c r="E21" s="43" cm="1">
        <f t="array" ref="E21">INDEX($D$66:$AJ$93,$C73,E$58)</f>
        <v>157.95699999999999</v>
      </c>
      <c r="F21" s="43"/>
      <c r="G21" s="44" t="str" cm="1">
        <f t="array" ref="G21">HYPERLINK(TEXT("#"&amp;INDEX($D$101:$AJ$128,$C108,C$58),),INDEX($D$101:$AJ$128,$C108,C$58))</f>
        <v>A127833180X</v>
      </c>
      <c r="H21" s="44" t="str" cm="1">
        <f t="array" ref="H21">HYPERLINK(TEXT("#"&amp;INDEX($D$101:$AJ$128,$C108,D$58),),INDEX($D$101:$AJ$128,$C108,D$58))</f>
        <v>A127830210W</v>
      </c>
      <c r="I21" s="44" t="str" cm="1">
        <f t="array" ref="I21">HYPERLINK(TEXT("#"&amp;INDEX($D$101:$AJ$128,$C108,E$58),),INDEX($D$101:$AJ$128,$C108,E$58))</f>
        <v>A127827240A</v>
      </c>
    </row>
    <row r="22" spans="1:9">
      <c r="B22" s="46" t="s">
        <v>1762</v>
      </c>
      <c r="C22" s="43" cm="1">
        <f t="array" ref="C22">INDEX($D$66:$AJ$93,$C74,C$58)</f>
        <v>906.072</v>
      </c>
      <c r="D22" s="43" cm="1">
        <f t="array" ref="D22">INDEX($D$66:$AJ$93,$C74,D$58)</f>
        <v>352.16899999999998</v>
      </c>
      <c r="E22" s="43" cm="1">
        <f t="array" ref="E22">INDEX($D$66:$AJ$93,$C74,E$58)</f>
        <v>553.90300000000002</v>
      </c>
      <c r="F22" s="43"/>
      <c r="G22" s="44" t="str" cm="1">
        <f t="array" ref="G22">HYPERLINK(TEXT("#"&amp;INDEX($D$101:$AJ$128,$C109,C$58),),INDEX($D$101:$AJ$128,$C109,C$58))</f>
        <v>A127833177K</v>
      </c>
      <c r="H22" s="44" t="str" cm="1">
        <f t="array" ref="H22">HYPERLINK(TEXT("#"&amp;INDEX($D$101:$AJ$128,$C109,D$58),),INDEX($D$101:$AJ$128,$C109,D$58))</f>
        <v>A127830207J</v>
      </c>
      <c r="I22" s="44" t="str" cm="1">
        <f t="array" ref="I22">HYPERLINK(TEXT("#"&amp;INDEX($D$101:$AJ$128,$C109,E$58),),INDEX($D$101:$AJ$128,$C109,E$58))</f>
        <v>A127827237L</v>
      </c>
    </row>
    <row r="23" spans="1:9">
      <c r="C23" s="43"/>
      <c r="D23" s="43"/>
      <c r="E23" s="43"/>
      <c r="F23" s="43"/>
      <c r="G23" s="44"/>
      <c r="H23" s="44"/>
      <c r="I23" s="44"/>
    </row>
    <row r="24" spans="1:9">
      <c r="A24" s="41" t="s">
        <v>1763</v>
      </c>
      <c r="C24" s="43"/>
      <c r="D24" s="43"/>
      <c r="E24" s="43"/>
      <c r="F24" s="43"/>
      <c r="G24" s="44"/>
      <c r="H24" s="44"/>
      <c r="I24" s="44"/>
    </row>
    <row r="25" spans="1:9">
      <c r="A25" s="41"/>
      <c r="B25" s="11" t="s">
        <v>1754</v>
      </c>
      <c r="C25" s="43" cm="1">
        <f t="array" ref="C25">INDEX($D$66:$AJ$93,$C77,C$58)</f>
        <v>1683.4159999999999</v>
      </c>
      <c r="D25" s="43" cm="1">
        <f t="array" ref="D25">INDEX($D$66:$AJ$93,$C77,D$58)</f>
        <v>886.03700000000003</v>
      </c>
      <c r="E25" s="43" cm="1">
        <f t="array" ref="E25">INDEX($D$66:$AJ$93,$C77,E$58)</f>
        <v>797.38</v>
      </c>
      <c r="F25" s="43"/>
      <c r="G25" s="44" t="str" cm="1">
        <f t="array" ref="G25">HYPERLINK(TEXT("#"&amp;INDEX($D$101:$AJ$128,$C112,C$58),),INDEX($D$101:$AJ$128,$C112,C$58))</f>
        <v>A127833182C</v>
      </c>
      <c r="H25" s="44" t="str" cm="1">
        <f t="array" ref="H25">HYPERLINK(TEXT("#"&amp;INDEX($D$101:$AJ$128,$C112,D$58),),INDEX($D$101:$AJ$128,$C112,D$58))</f>
        <v>A127830212A</v>
      </c>
      <c r="I25" s="44" t="str" cm="1">
        <f t="array" ref="I25">HYPERLINK(TEXT("#"&amp;INDEX($D$101:$AJ$128,$C112,E$58),),INDEX($D$101:$AJ$128,$C112,E$58))</f>
        <v>A127827242F</v>
      </c>
    </row>
    <row r="26" spans="1:9">
      <c r="B26" s="45" t="s">
        <v>1764</v>
      </c>
      <c r="C26" s="43" cm="1">
        <f t="array" ref="C26">INDEX($D$66:$AJ$93,$C78,C$58)</f>
        <v>671.11099999999999</v>
      </c>
      <c r="D26" s="43" cm="1">
        <f t="array" ref="D26">INDEX($D$66:$AJ$93,$C78,D$58)</f>
        <v>491.47500000000002</v>
      </c>
      <c r="E26" s="43" cm="1">
        <f t="array" ref="E26">INDEX($D$66:$AJ$93,$C78,E$58)</f>
        <v>179.636</v>
      </c>
      <c r="F26" s="43"/>
      <c r="G26" s="44" t="str" cm="1">
        <f t="array" ref="G26">HYPERLINK(TEXT("#"&amp;INDEX($D$101:$AJ$128,$C113,C$58),),INDEX($D$101:$AJ$128,$C113,C$58))</f>
        <v>A127833184J</v>
      </c>
      <c r="H26" s="44" t="str" cm="1">
        <f t="array" ref="H26">HYPERLINK(TEXT("#"&amp;INDEX($D$101:$AJ$128,$C113,D$58),),INDEX($D$101:$AJ$128,$C113,D$58))</f>
        <v>A127830214F</v>
      </c>
      <c r="I26" s="44" t="str" cm="1">
        <f t="array" ref="I26">HYPERLINK(TEXT("#"&amp;INDEX($D$101:$AJ$128,$C113,E$58),),INDEX($D$101:$AJ$128,$C113,E$58))</f>
        <v>A127827244K</v>
      </c>
    </row>
    <row r="27" spans="1:9">
      <c r="B27" s="46" t="s">
        <v>1756</v>
      </c>
      <c r="C27" s="43" cm="1">
        <f t="array" ref="C27">INDEX($D$66:$AJ$93,$C79,C$58)</f>
        <v>119.679</v>
      </c>
      <c r="D27" s="43" cm="1">
        <f t="array" ref="D27">INDEX($D$66:$AJ$93,$C79,D$58)</f>
        <v>92.57</v>
      </c>
      <c r="E27" s="43" cm="1">
        <f t="array" ref="E27">INDEX($D$66:$AJ$93,$C79,E$58)</f>
        <v>27.109000000000002</v>
      </c>
      <c r="F27" s="43"/>
      <c r="G27" s="44" t="str" cm="1">
        <f t="array" ref="G27">HYPERLINK(TEXT("#"&amp;INDEX($D$101:$AJ$128,$C114,C$58),),INDEX($D$101:$AJ$128,$C114,C$58))</f>
        <v>A127833181A</v>
      </c>
      <c r="H27" s="44" t="str" cm="1">
        <f t="array" ref="H27">HYPERLINK(TEXT("#"&amp;INDEX($D$101:$AJ$128,$C114,D$58),),INDEX($D$101:$AJ$128,$C114,D$58))</f>
        <v>A127830211X</v>
      </c>
      <c r="I27" s="44" t="str" cm="1">
        <f t="array" ref="I27">HYPERLINK(TEXT("#"&amp;INDEX($D$101:$AJ$128,$C114,E$58),),INDEX($D$101:$AJ$128,$C114,E$58))</f>
        <v>A127827241C</v>
      </c>
    </row>
    <row r="28" spans="1:9">
      <c r="B28" s="46" t="s">
        <v>1761</v>
      </c>
      <c r="C28" s="43" cm="1">
        <f t="array" ref="C28">INDEX($D$66:$AJ$93,$C80,C$58)</f>
        <v>586.77599999999995</v>
      </c>
      <c r="D28" s="43" cm="1">
        <f t="array" ref="D28">INDEX($D$66:$AJ$93,$C80,D$58)</f>
        <v>428.81900000000002</v>
      </c>
      <c r="E28" s="43" cm="1">
        <f t="array" ref="E28">INDEX($D$66:$AJ$93,$C80,E$58)</f>
        <v>157.95699999999999</v>
      </c>
      <c r="F28" s="43"/>
      <c r="G28" s="44" t="str" cm="1">
        <f t="array" ref="G28">HYPERLINK(TEXT("#"&amp;INDEX($D$101:$AJ$128,$C115,C$58),),INDEX($D$101:$AJ$128,$C115,C$58))</f>
        <v>A127833180X</v>
      </c>
      <c r="H28" s="44" t="str" cm="1">
        <f t="array" ref="H28">HYPERLINK(TEXT("#"&amp;INDEX($D$101:$AJ$128,$C115,D$58),),INDEX($D$101:$AJ$128,$C115,D$58))</f>
        <v>A127830210W</v>
      </c>
      <c r="I28" s="44" t="str" cm="1">
        <f t="array" ref="I28">HYPERLINK(TEXT("#"&amp;INDEX($D$101:$AJ$128,$C115,E$58),),INDEX($D$101:$AJ$128,$C115,E$58))</f>
        <v>A127827240A</v>
      </c>
    </row>
    <row r="29" spans="1:9">
      <c r="B29" s="45" t="s">
        <v>1765</v>
      </c>
      <c r="C29" s="43" cm="1">
        <f t="array" ref="C29">INDEX($D$66:$AJ$93,$C81,C$58)</f>
        <v>1012.3049999999999</v>
      </c>
      <c r="D29" s="43" cm="1">
        <f t="array" ref="D29">INDEX($D$66:$AJ$93,$C81,D$58)</f>
        <v>394.56099999999998</v>
      </c>
      <c r="E29" s="43" cm="1">
        <f t="array" ref="E29">INDEX($D$66:$AJ$93,$C81,E$58)</f>
        <v>617.74400000000003</v>
      </c>
      <c r="F29" s="43"/>
      <c r="G29" s="44" t="str" cm="1">
        <f t="array" ref="G29">HYPERLINK(TEXT("#"&amp;INDEX($D$101:$AJ$128,$C116,C$58),),INDEX($D$101:$AJ$128,$C116,C$58))</f>
        <v>A127833183F</v>
      </c>
      <c r="H29" s="44" t="str" cm="1">
        <f t="array" ref="H29">HYPERLINK(TEXT("#"&amp;INDEX($D$101:$AJ$128,$C116,D$58),),INDEX($D$101:$AJ$128,$C116,D$58))</f>
        <v>A127830213C</v>
      </c>
      <c r="I29" s="44" t="str" cm="1">
        <f t="array" ref="I29">HYPERLINK(TEXT("#"&amp;INDEX($D$101:$AJ$128,$C116,E$58),),INDEX($D$101:$AJ$128,$C116,E$58))</f>
        <v>A127827243J</v>
      </c>
    </row>
    <row r="30" spans="1:9">
      <c r="B30" s="46" t="s">
        <v>1759</v>
      </c>
      <c r="C30" s="43" cm="1">
        <f t="array" ref="C30">INDEX($D$66:$AJ$93,$C82,C$58)</f>
        <v>208.28700000000001</v>
      </c>
      <c r="D30" s="43" cm="1">
        <f t="array" ref="D30">INDEX($D$66:$AJ$93,$C82,D$58)</f>
        <v>84.804000000000002</v>
      </c>
      <c r="E30" s="43" cm="1">
        <f t="array" ref="E30">INDEX($D$66:$AJ$93,$C82,E$58)</f>
        <v>123.483</v>
      </c>
      <c r="F30" s="43"/>
      <c r="G30" s="44" t="str" cm="1">
        <f t="array" ref="G30">HYPERLINK(TEXT("#"&amp;INDEX($D$101:$AJ$128,$C117,C$58),),INDEX($D$101:$AJ$128,$C117,C$58))</f>
        <v>A127833178L</v>
      </c>
      <c r="H30" s="44" t="str" cm="1">
        <f t="array" ref="H30">HYPERLINK(TEXT("#"&amp;INDEX($D$101:$AJ$128,$C117,D$58),),INDEX($D$101:$AJ$128,$C117,D$58))</f>
        <v>A127830208K</v>
      </c>
      <c r="I30" s="44" t="str" cm="1">
        <f t="array" ref="I30">HYPERLINK(TEXT("#"&amp;INDEX($D$101:$AJ$128,$C117,E$58),),INDEX($D$101:$AJ$128,$C117,E$58))</f>
        <v>A127827238R</v>
      </c>
    </row>
    <row r="31" spans="1:9">
      <c r="B31" s="46" t="s">
        <v>1762</v>
      </c>
      <c r="C31" s="43" cm="1">
        <f t="array" ref="C31">INDEX($D$66:$AJ$93,$C83,C$58)</f>
        <v>906.072</v>
      </c>
      <c r="D31" s="43" cm="1">
        <f t="array" ref="D31">INDEX($D$66:$AJ$93,$C83,D$58)</f>
        <v>352.16899999999998</v>
      </c>
      <c r="E31" s="43" cm="1">
        <f t="array" ref="E31">INDEX($D$66:$AJ$93,$C83,E$58)</f>
        <v>553.90300000000002</v>
      </c>
      <c r="F31" s="43"/>
      <c r="G31" s="44" t="str" cm="1">
        <f t="array" ref="G31">HYPERLINK(TEXT("#"&amp;INDEX($D$101:$AJ$128,$C118,C$58),),INDEX($D$101:$AJ$128,$C118,C$58))</f>
        <v>A127833177K</v>
      </c>
      <c r="H31" s="44" t="str" cm="1">
        <f t="array" ref="H31">HYPERLINK(TEXT("#"&amp;INDEX($D$101:$AJ$128,$C118,D$58),),INDEX($D$101:$AJ$128,$C118,D$58))</f>
        <v>A127830207J</v>
      </c>
      <c r="I31" s="44" t="str" cm="1">
        <f t="array" ref="I31">HYPERLINK(TEXT("#"&amp;INDEX($D$101:$AJ$128,$C118,E$58),),INDEX($D$101:$AJ$128,$C118,E$58))</f>
        <v>A127827237L</v>
      </c>
    </row>
    <row r="32" spans="1:9">
      <c r="B32" s="11"/>
      <c r="C32" s="43"/>
      <c r="D32" s="43"/>
      <c r="E32" s="43"/>
      <c r="F32" s="43"/>
      <c r="G32" s="44"/>
      <c r="H32" s="44"/>
      <c r="I32" s="44"/>
    </row>
    <row r="33" spans="1:20">
      <c r="A33" s="41" t="s">
        <v>1766</v>
      </c>
      <c r="C33" s="43"/>
      <c r="D33" s="43"/>
      <c r="E33" s="43"/>
      <c r="F33" s="43"/>
      <c r="G33" s="44"/>
      <c r="H33" s="44"/>
      <c r="I33" s="44"/>
    </row>
    <row r="34" spans="1:20">
      <c r="A34" s="41"/>
      <c r="B34" s="11" t="s">
        <v>1766</v>
      </c>
      <c r="C34" s="43" cm="1">
        <f t="array" ref="C34">INDEX($D$66:$AJ$93,$C86,C$58)</f>
        <v>971.54</v>
      </c>
      <c r="D34" s="43" cm="1">
        <f t="array" ref="D34">INDEX($D$66:$AJ$93,$C86,D$58)</f>
        <v>404.26799999999997</v>
      </c>
      <c r="E34" s="43" cm="1">
        <f t="array" ref="E34">INDEX($D$66:$AJ$93,$C86,E$58)</f>
        <v>567.27200000000005</v>
      </c>
      <c r="F34" s="43"/>
      <c r="G34" s="44" t="str" cm="1">
        <f t="array" ref="G34">HYPERLINK(TEXT("#"&amp;INDEX($D$101:$AJ$128,$C121,C$58),),INDEX($D$101:$AJ$128,$C121,C$58))</f>
        <v>A127833191F</v>
      </c>
      <c r="H34" s="44" t="str" cm="1">
        <f t="array" ref="H34">HYPERLINK(TEXT("#"&amp;INDEX($D$101:$AJ$128,$C121,D$58),),INDEX($D$101:$AJ$128,$C121,D$58))</f>
        <v>A127830221C</v>
      </c>
      <c r="I34" s="44" t="str" cm="1">
        <f t="array" ref="I34">HYPERLINK(TEXT("#"&amp;INDEX($D$101:$AJ$128,$C121,E$58),),INDEX($D$101:$AJ$128,$C121,E$58))</f>
        <v>A127827251J</v>
      </c>
    </row>
    <row r="35" spans="1:20">
      <c r="B35" s="45" t="s">
        <v>1767</v>
      </c>
      <c r="C35" s="43" cm="1">
        <f t="array" ref="C35">INDEX($D$66:$AJ$93,$C87,C$58)</f>
        <v>65.468000000000004</v>
      </c>
      <c r="D35" s="43" cm="1">
        <f t="array" ref="D35">INDEX($D$66:$AJ$93,$C87,D$58)</f>
        <v>52.098999999999997</v>
      </c>
      <c r="E35" s="43" cm="1">
        <f t="array" ref="E35">INDEX($D$66:$AJ$93,$C87,E$58)</f>
        <v>13.369</v>
      </c>
      <c r="F35" s="43"/>
      <c r="G35" s="44" t="str" cm="1">
        <f t="array" ref="G35">HYPERLINK(TEXT("#"&amp;INDEX($D$101:$AJ$128,$C122,C$58),),INDEX($D$101:$AJ$128,$C122,C$58))</f>
        <v>A127833179R</v>
      </c>
      <c r="H35" s="44" t="str" cm="1">
        <f t="array" ref="H35">HYPERLINK(TEXT("#"&amp;INDEX($D$101:$AJ$128,$C122,D$58),),INDEX($D$101:$AJ$128,$C122,D$58))</f>
        <v>A127830209L</v>
      </c>
      <c r="I35" s="44" t="str" cm="1">
        <f t="array" ref="I35">HYPERLINK(TEXT("#"&amp;INDEX($D$101:$AJ$128,$C122,E$58),),INDEX($D$101:$AJ$128,$C122,E$58))</f>
        <v>A127827239T</v>
      </c>
    </row>
    <row r="36" spans="1:20">
      <c r="B36" s="45" t="s">
        <v>1762</v>
      </c>
      <c r="C36" s="43" cm="1">
        <f t="array" ref="C36">INDEX($D$66:$AJ$93,$C88,C$58)</f>
        <v>906.072</v>
      </c>
      <c r="D36" s="43" cm="1">
        <f t="array" ref="D36">INDEX($D$66:$AJ$93,$C88,D$58)</f>
        <v>352.16899999999998</v>
      </c>
      <c r="E36" s="43" cm="1">
        <f t="array" ref="E36">INDEX($D$66:$AJ$93,$C88,E$58)</f>
        <v>553.90300000000002</v>
      </c>
      <c r="F36" s="43"/>
      <c r="G36" s="44" t="str" cm="1">
        <f t="array" ref="G36">HYPERLINK(TEXT("#"&amp;INDEX($D$101:$AJ$128,$C123,C$58),),INDEX($D$101:$AJ$128,$C123,C$58))</f>
        <v>A127833177K</v>
      </c>
      <c r="H36" s="44" t="str" cm="1">
        <f t="array" ref="H36">HYPERLINK(TEXT("#"&amp;INDEX($D$101:$AJ$128,$C123,D$58),),INDEX($D$101:$AJ$128,$C123,D$58))</f>
        <v>A127830207J</v>
      </c>
      <c r="I36" s="44" t="str" cm="1">
        <f t="array" ref="I36">HYPERLINK(TEXT("#"&amp;INDEX($D$101:$AJ$128,$C123,E$58),),INDEX($D$101:$AJ$128,$C123,E$58))</f>
        <v>A127827237L</v>
      </c>
    </row>
    <row r="37" spans="1:20">
      <c r="B37" s="11"/>
      <c r="C37" s="43"/>
      <c r="D37" s="43"/>
      <c r="E37" s="43"/>
      <c r="F37" s="43"/>
      <c r="G37" s="44"/>
      <c r="H37" s="44"/>
      <c r="I37" s="44"/>
    </row>
    <row r="38" spans="1:20">
      <c r="A38" s="41" t="s">
        <v>1768</v>
      </c>
      <c r="C38" s="43"/>
      <c r="D38" s="43"/>
      <c r="E38" s="43"/>
      <c r="F38" s="43"/>
      <c r="G38" s="44"/>
      <c r="H38" s="44"/>
      <c r="I38" s="44"/>
    </row>
    <row r="39" spans="1:20">
      <c r="B39" s="11" t="s">
        <v>1769</v>
      </c>
      <c r="C39" s="43" cm="1">
        <f t="array" ref="C39">INDEX($D$66:$AJ$93,$C91,C$58)</f>
        <v>14457.985000000001</v>
      </c>
      <c r="D39" s="43" cm="1">
        <f t="array" ref="D39">INDEX($D$66:$AJ$93,$C91,D$58)</f>
        <v>7542.3029999999999</v>
      </c>
      <c r="E39" s="43" cm="1">
        <f t="array" ref="E39">INDEX($D$66:$AJ$93,$C91,E$58)</f>
        <v>6915.6819999999998</v>
      </c>
      <c r="F39" s="43"/>
      <c r="G39" s="44" t="str" cm="1">
        <f t="array" ref="G39">HYPERLINK(TEXT("#"&amp;INDEX($D$101:$AJ$128,$C126,C$58),),INDEX($D$101:$AJ$128,$C126,C$58))</f>
        <v>A127833187R</v>
      </c>
      <c r="H39" s="44" t="str" cm="1">
        <f t="array" ref="H39">HYPERLINK(TEXT("#"&amp;INDEX($D$101:$AJ$128,$C126,D$58),),INDEX($D$101:$AJ$128,$C126,D$58))</f>
        <v>A127830217L</v>
      </c>
      <c r="I39" s="44" t="str" cm="1">
        <f t="array" ref="I39">HYPERLINK(TEXT("#"&amp;INDEX($D$101:$AJ$128,$C126,E$58),),INDEX($D$101:$AJ$128,$C126,E$58))</f>
        <v>A127827247T</v>
      </c>
    </row>
    <row r="40" spans="1:20">
      <c r="B40" s="45" t="s">
        <v>1770</v>
      </c>
      <c r="C40" s="43" cm="1">
        <f t="array" ref="C40">INDEX($D$66:$AJ$93,$C92,C$58)</f>
        <v>9917.2119999999995</v>
      </c>
      <c r="D40" s="43" cm="1">
        <f t="array" ref="D40">INDEX($D$66:$AJ$93,$C92,D$58)</f>
        <v>6029.0540000000001</v>
      </c>
      <c r="E40" s="43" cm="1">
        <f t="array" ref="E40">INDEX($D$66:$AJ$93,$C92,E$58)</f>
        <v>3888.1579999999999</v>
      </c>
      <c r="F40" s="43"/>
      <c r="G40" s="44" t="str" cm="1">
        <f t="array" ref="G40">HYPERLINK(TEXT("#"&amp;INDEX($D$101:$AJ$128,$C127,C$58),),INDEX($D$101:$AJ$128,$C127,C$58))</f>
        <v>A127833189V</v>
      </c>
      <c r="H40" s="44" t="str" cm="1">
        <f t="array" ref="H40">HYPERLINK(TEXT("#"&amp;INDEX($D$101:$AJ$128,$C127,D$58),),INDEX($D$101:$AJ$128,$C127,D$58))</f>
        <v>A127830219T</v>
      </c>
      <c r="I40" s="44" t="str" cm="1">
        <f t="array" ref="I40">HYPERLINK(TEXT("#"&amp;INDEX($D$101:$AJ$128,$C127,E$58),),INDEX($D$101:$AJ$128,$C127,E$58))</f>
        <v>A127827249W</v>
      </c>
    </row>
    <row r="41" spans="1:20">
      <c r="B41" s="45" t="s">
        <v>1771</v>
      </c>
      <c r="C41" s="43" cm="1">
        <f t="array" ref="C41">INDEX($D$66:$AJ$93,$C93,C$58)</f>
        <v>4540.7730000000001</v>
      </c>
      <c r="D41" s="43" cm="1">
        <f t="array" ref="D41">INDEX($D$66:$AJ$93,$C93,D$58)</f>
        <v>1513.249</v>
      </c>
      <c r="E41" s="43" cm="1">
        <f t="array" ref="E41">INDEX($D$66:$AJ$93,$C93,E$58)</f>
        <v>3027.5239999999999</v>
      </c>
      <c r="F41" s="43"/>
      <c r="G41" s="44" t="str" cm="1">
        <f t="array" ref="G41">HYPERLINK(TEXT("#"&amp;INDEX($D$101:$AJ$128,$C128,C$58),),INDEX($D$101:$AJ$128,$C128,C$58))</f>
        <v>A127833188T</v>
      </c>
      <c r="H41" s="44" t="str" cm="1">
        <f t="array" ref="H41">HYPERLINK(TEXT("#"&amp;INDEX($D$101:$AJ$128,$C128,D$58),),INDEX($D$101:$AJ$128,$C128,D$58))</f>
        <v>A127830218R</v>
      </c>
      <c r="I41" s="44" t="str" cm="1">
        <f t="array" ref="I41">HYPERLINK(TEXT("#"&amp;INDEX($D$101:$AJ$128,$C128,E$58),),INDEX($D$101:$AJ$128,$C128,E$58))</f>
        <v>A127827248V</v>
      </c>
    </row>
    <row r="42" spans="1:20">
      <c r="B42" s="11"/>
      <c r="C42" s="43"/>
      <c r="D42" s="43"/>
      <c r="E42" s="43"/>
      <c r="F42" s="43"/>
      <c r="G42" s="44"/>
      <c r="H42" s="44"/>
      <c r="I42" s="44"/>
    </row>
    <row r="43" spans="1:20">
      <c r="B43" s="11"/>
      <c r="C43" s="43"/>
      <c r="D43" s="43"/>
      <c r="E43" s="43"/>
      <c r="F43" s="43"/>
      <c r="G43" s="44"/>
      <c r="H43" s="44"/>
      <c r="I43" s="44"/>
    </row>
    <row r="44" spans="1:20">
      <c r="A44" s="48" t="str">
        <f ca="1">Contents!B27</f>
        <v>© Commonwealth of Australia 2024</v>
      </c>
      <c r="B44" s="49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</row>
    <row r="45" spans="1:20">
      <c r="A45" s="48"/>
      <c r="B45" s="49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</row>
    <row r="46" spans="1:20" hidden="1">
      <c r="A46" s="50"/>
      <c r="B46" s="51" t="s">
        <v>1747</v>
      </c>
      <c r="C46" s="52">
        <v>1</v>
      </c>
      <c r="D46" s="53"/>
      <c r="E46" s="5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</row>
    <row r="47" spans="1:20" hidden="1">
      <c r="A47" s="50"/>
      <c r="B47" s="51" t="s">
        <v>1772</v>
      </c>
      <c r="C47" s="52">
        <f>C46+3</f>
        <v>4</v>
      </c>
      <c r="D47" s="53"/>
      <c r="E47" s="5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</row>
    <row r="48" spans="1:20" hidden="1">
      <c r="A48" s="50"/>
      <c r="B48" s="51" t="s">
        <v>1773</v>
      </c>
      <c r="C48" s="52">
        <f t="shared" ref="C48:C55" si="0">C47+3</f>
        <v>7</v>
      </c>
      <c r="D48" s="53"/>
      <c r="E48" s="5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</row>
    <row r="49" spans="1:36" hidden="1">
      <c r="A49" s="50"/>
      <c r="B49" s="51" t="s">
        <v>1774</v>
      </c>
      <c r="C49" s="52">
        <f t="shared" si="0"/>
        <v>10</v>
      </c>
      <c r="D49" s="53"/>
      <c r="E49" s="5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</row>
    <row r="50" spans="1:36" hidden="1">
      <c r="A50" s="50"/>
      <c r="B50" s="51" t="s">
        <v>1775</v>
      </c>
      <c r="C50" s="52">
        <f t="shared" si="0"/>
        <v>13</v>
      </c>
      <c r="D50" s="53"/>
      <c r="E50" s="5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</row>
    <row r="51" spans="1:36" hidden="1">
      <c r="A51" s="50"/>
      <c r="B51" s="51" t="s">
        <v>1776</v>
      </c>
      <c r="C51" s="52">
        <f t="shared" si="0"/>
        <v>16</v>
      </c>
      <c r="D51" s="53"/>
      <c r="E51" s="5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</row>
    <row r="52" spans="1:36" hidden="1">
      <c r="A52" s="50"/>
      <c r="B52" s="51" t="s">
        <v>1777</v>
      </c>
      <c r="C52" s="52">
        <f t="shared" si="0"/>
        <v>19</v>
      </c>
      <c r="D52" s="53"/>
      <c r="E52" s="5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</row>
    <row r="53" spans="1:36" hidden="1">
      <c r="A53" s="50"/>
      <c r="B53" s="51" t="s">
        <v>1778</v>
      </c>
      <c r="C53" s="52">
        <f t="shared" si="0"/>
        <v>22</v>
      </c>
      <c r="D53" s="53"/>
      <c r="E53" s="5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</row>
    <row r="54" spans="1:36" hidden="1">
      <c r="A54" s="50"/>
      <c r="B54" s="51" t="s">
        <v>1779</v>
      </c>
      <c r="C54" s="52">
        <f t="shared" si="0"/>
        <v>25</v>
      </c>
      <c r="D54" s="53"/>
      <c r="E54" s="5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</row>
    <row r="55" spans="1:36" hidden="1">
      <c r="A55" s="50"/>
      <c r="B55" s="51" t="s">
        <v>1780</v>
      </c>
      <c r="C55" s="52">
        <f t="shared" si="0"/>
        <v>28</v>
      </c>
      <c r="D55" s="53"/>
      <c r="E55" s="5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</row>
    <row r="56" spans="1:36" hidden="1">
      <c r="A56" s="50"/>
      <c r="B56" s="51" t="s">
        <v>1781</v>
      </c>
      <c r="C56" s="52">
        <f>C55+3</f>
        <v>31</v>
      </c>
      <c r="D56" s="53"/>
      <c r="E56" s="5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</row>
    <row r="57" spans="1:36" hidden="1">
      <c r="A57" s="50"/>
      <c r="B57" s="54"/>
      <c r="C57" s="53"/>
      <c r="D57" s="53"/>
      <c r="E57" s="5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</row>
    <row r="58" spans="1:36" hidden="1">
      <c r="A58" s="50"/>
      <c r="B58" s="55"/>
      <c r="C58" s="52">
        <f>VLOOKUP(C10,B46:C56,2,FALSE)</f>
        <v>1</v>
      </c>
      <c r="D58" s="52">
        <f>C58+1</f>
        <v>2</v>
      </c>
      <c r="E58" s="52">
        <f>D58+1</f>
        <v>3</v>
      </c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</row>
    <row r="59" spans="1:36" hidden="1">
      <c r="A59" s="50"/>
      <c r="B59" s="49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</row>
    <row r="60" spans="1:36" hidden="1">
      <c r="A60" s="50"/>
      <c r="B60" s="49"/>
      <c r="C60" s="49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</row>
    <row r="61" spans="1:36" hidden="1">
      <c r="A61" s="50"/>
      <c r="B61" s="49"/>
      <c r="C61" s="49"/>
      <c r="D61" s="52">
        <v>1</v>
      </c>
      <c r="E61" s="52">
        <v>2</v>
      </c>
      <c r="F61" s="52">
        <v>3</v>
      </c>
      <c r="G61" s="52">
        <v>4</v>
      </c>
      <c r="H61" s="52">
        <v>5</v>
      </c>
      <c r="I61" s="52">
        <v>6</v>
      </c>
      <c r="J61" s="52">
        <v>7</v>
      </c>
      <c r="K61" s="52">
        <v>8</v>
      </c>
      <c r="L61" s="52">
        <v>9</v>
      </c>
      <c r="M61" s="52">
        <v>10</v>
      </c>
      <c r="N61" s="52">
        <v>11</v>
      </c>
      <c r="O61" s="52">
        <v>12</v>
      </c>
      <c r="P61" s="52">
        <v>13</v>
      </c>
      <c r="Q61" s="52">
        <v>14</v>
      </c>
      <c r="R61" s="52">
        <v>15</v>
      </c>
      <c r="S61" s="52">
        <v>16</v>
      </c>
      <c r="T61" s="52">
        <v>17</v>
      </c>
      <c r="U61" s="52">
        <v>18</v>
      </c>
      <c r="V61" s="52">
        <v>19</v>
      </c>
      <c r="W61" s="52">
        <v>20</v>
      </c>
      <c r="X61" s="52">
        <v>21</v>
      </c>
      <c r="Y61" s="52">
        <v>22</v>
      </c>
      <c r="Z61" s="52">
        <v>23</v>
      </c>
      <c r="AA61" s="52">
        <v>24</v>
      </c>
      <c r="AB61" s="52">
        <v>25</v>
      </c>
      <c r="AC61" s="52">
        <v>26</v>
      </c>
      <c r="AD61" s="52">
        <v>27</v>
      </c>
      <c r="AE61" s="52">
        <v>28</v>
      </c>
      <c r="AF61" s="52">
        <v>29</v>
      </c>
      <c r="AG61" s="52">
        <v>30</v>
      </c>
      <c r="AH61" s="52">
        <v>31</v>
      </c>
      <c r="AI61" s="52">
        <v>32</v>
      </c>
      <c r="AJ61" s="52">
        <v>33</v>
      </c>
    </row>
    <row r="62" spans="1:36" ht="15" hidden="1" customHeight="1">
      <c r="A62" s="36"/>
      <c r="B62" s="36"/>
      <c r="C62" s="36"/>
      <c r="D62" s="64" t="s">
        <v>1747</v>
      </c>
      <c r="E62" s="64"/>
      <c r="F62" s="64"/>
      <c r="G62" s="64" t="s">
        <v>1772</v>
      </c>
      <c r="H62" s="64"/>
      <c r="I62" s="64"/>
      <c r="J62" s="64" t="s">
        <v>1773</v>
      </c>
      <c r="K62" s="64"/>
      <c r="L62" s="64"/>
      <c r="M62" s="64" t="s">
        <v>1774</v>
      </c>
      <c r="N62" s="64"/>
      <c r="O62" s="64"/>
      <c r="P62" s="64" t="s">
        <v>1775</v>
      </c>
      <c r="Q62" s="64"/>
      <c r="R62" s="64"/>
      <c r="S62" s="64" t="s">
        <v>1776</v>
      </c>
      <c r="T62" s="64"/>
      <c r="U62" s="64"/>
      <c r="V62" s="64" t="s">
        <v>1777</v>
      </c>
      <c r="W62" s="64"/>
      <c r="X62" s="64"/>
      <c r="Y62" s="64" t="s">
        <v>1778</v>
      </c>
      <c r="Z62" s="64"/>
      <c r="AA62" s="64"/>
      <c r="AB62" s="64" t="s">
        <v>1779</v>
      </c>
      <c r="AC62" s="64"/>
      <c r="AD62" s="64"/>
      <c r="AE62" s="64" t="s">
        <v>1780</v>
      </c>
      <c r="AF62" s="64"/>
      <c r="AG62" s="64"/>
      <c r="AH62" s="64" t="s">
        <v>1781</v>
      </c>
      <c r="AI62" s="64"/>
      <c r="AJ62" s="64"/>
    </row>
    <row r="63" spans="1:36" hidden="1">
      <c r="A63" s="36"/>
      <c r="B63" s="36"/>
      <c r="C63" s="36"/>
      <c r="D63" s="37" t="s">
        <v>1749</v>
      </c>
      <c r="E63" s="37" t="s">
        <v>1750</v>
      </c>
      <c r="F63" s="37" t="s">
        <v>1751</v>
      </c>
      <c r="G63" s="37" t="s">
        <v>1749</v>
      </c>
      <c r="H63" s="37" t="s">
        <v>1750</v>
      </c>
      <c r="I63" s="37" t="s">
        <v>1751</v>
      </c>
      <c r="J63" s="37" t="s">
        <v>1749</v>
      </c>
      <c r="K63" s="37" t="s">
        <v>1750</v>
      </c>
      <c r="L63" s="37" t="s">
        <v>1751</v>
      </c>
      <c r="M63" s="37" t="s">
        <v>1749</v>
      </c>
      <c r="N63" s="37" t="s">
        <v>1750</v>
      </c>
      <c r="O63" s="37" t="s">
        <v>1751</v>
      </c>
      <c r="P63" s="37" t="s">
        <v>1749</v>
      </c>
      <c r="Q63" s="37" t="s">
        <v>1750</v>
      </c>
      <c r="R63" s="37" t="s">
        <v>1751</v>
      </c>
      <c r="S63" s="37" t="s">
        <v>1749</v>
      </c>
      <c r="T63" s="37" t="s">
        <v>1750</v>
      </c>
      <c r="U63" s="37" t="s">
        <v>1751</v>
      </c>
      <c r="V63" s="37" t="s">
        <v>1749</v>
      </c>
      <c r="W63" s="37" t="s">
        <v>1750</v>
      </c>
      <c r="X63" s="37" t="s">
        <v>1751</v>
      </c>
      <c r="Y63" s="37" t="s">
        <v>1749</v>
      </c>
      <c r="Z63" s="37" t="s">
        <v>1750</v>
      </c>
      <c r="AA63" s="37" t="s">
        <v>1751</v>
      </c>
      <c r="AB63" s="37" t="s">
        <v>1749</v>
      </c>
      <c r="AC63" s="37" t="s">
        <v>1750</v>
      </c>
      <c r="AD63" s="37" t="s">
        <v>1751</v>
      </c>
      <c r="AE63" s="37" t="s">
        <v>1749</v>
      </c>
      <c r="AF63" s="37" t="s">
        <v>1750</v>
      </c>
      <c r="AG63" s="37" t="s">
        <v>1751</v>
      </c>
      <c r="AH63" s="37" t="s">
        <v>1749</v>
      </c>
      <c r="AI63" s="37" t="s">
        <v>1750</v>
      </c>
      <c r="AJ63" s="37" t="s">
        <v>1751</v>
      </c>
    </row>
    <row r="64" spans="1:36" hidden="1">
      <c r="A64" s="36"/>
      <c r="B64" s="36"/>
      <c r="C64" s="36"/>
      <c r="D64" s="40" t="s">
        <v>1752</v>
      </c>
      <c r="E64" s="40" t="s">
        <v>1752</v>
      </c>
      <c r="F64" s="40" t="s">
        <v>1752</v>
      </c>
      <c r="G64" s="40" t="s">
        <v>1752</v>
      </c>
      <c r="H64" s="40" t="s">
        <v>1752</v>
      </c>
      <c r="I64" s="40" t="s">
        <v>1752</v>
      </c>
      <c r="J64" s="40" t="s">
        <v>1752</v>
      </c>
      <c r="K64" s="40" t="s">
        <v>1752</v>
      </c>
      <c r="L64" s="40" t="s">
        <v>1752</v>
      </c>
      <c r="M64" s="40" t="s">
        <v>1752</v>
      </c>
      <c r="N64" s="40" t="s">
        <v>1752</v>
      </c>
      <c r="O64" s="40" t="s">
        <v>1752</v>
      </c>
      <c r="P64" s="40" t="s">
        <v>1752</v>
      </c>
      <c r="Q64" s="40" t="s">
        <v>1752</v>
      </c>
      <c r="R64" s="40" t="s">
        <v>1752</v>
      </c>
      <c r="S64" s="40" t="s">
        <v>1752</v>
      </c>
      <c r="T64" s="40" t="s">
        <v>1752</v>
      </c>
      <c r="U64" s="40" t="s">
        <v>1752</v>
      </c>
      <c r="V64" s="40" t="s">
        <v>1752</v>
      </c>
      <c r="W64" s="40" t="s">
        <v>1752</v>
      </c>
      <c r="X64" s="40" t="s">
        <v>1752</v>
      </c>
      <c r="Y64" s="40" t="s">
        <v>1752</v>
      </c>
      <c r="Z64" s="40" t="s">
        <v>1752</v>
      </c>
      <c r="AA64" s="40" t="s">
        <v>1752</v>
      </c>
      <c r="AB64" s="40" t="s">
        <v>1752</v>
      </c>
      <c r="AC64" s="40" t="s">
        <v>1752</v>
      </c>
      <c r="AD64" s="40" t="s">
        <v>1752</v>
      </c>
      <c r="AE64" s="40" t="s">
        <v>1752</v>
      </c>
      <c r="AF64" s="40" t="s">
        <v>1752</v>
      </c>
      <c r="AG64" s="40" t="s">
        <v>1752</v>
      </c>
      <c r="AH64" s="40" t="s">
        <v>1752</v>
      </c>
      <c r="AI64" s="40" t="s">
        <v>1752</v>
      </c>
      <c r="AJ64" s="40" t="s">
        <v>1752</v>
      </c>
    </row>
    <row r="65" spans="1:36" hidden="1">
      <c r="A65" s="41" t="s">
        <v>1753</v>
      </c>
      <c r="C65" s="36"/>
      <c r="D65" s="40"/>
      <c r="E65" s="40"/>
      <c r="F65" s="40"/>
      <c r="G65" s="42"/>
      <c r="H65" s="56"/>
      <c r="I65" s="56"/>
    </row>
    <row r="66" spans="1:36" hidden="1">
      <c r="B66" s="11" t="s">
        <v>1754</v>
      </c>
      <c r="C66" s="51">
        <v>1</v>
      </c>
      <c r="D66" s="43">
        <f>_xlfn.SINGLE(A127833182C_Latest)</f>
        <v>1683.4159999999999</v>
      </c>
      <c r="E66" s="43">
        <f>_xlfn.SINGLE(A127830212A_Latest)</f>
        <v>886.03700000000003</v>
      </c>
      <c r="F66" s="43">
        <f>_xlfn.SINGLE(A127827242F_Latest)</f>
        <v>797.38</v>
      </c>
      <c r="G66" s="43">
        <f>_xlfn.SINGLE(A127832942R_Latest)</f>
        <v>1623.4369999999999</v>
      </c>
      <c r="H66" s="43">
        <f>_xlfn.SINGLE(A127829972V_Latest)</f>
        <v>848.23599999999999</v>
      </c>
      <c r="I66" s="43">
        <f>_xlfn.SINGLE(A127827002V_Latest)</f>
        <v>775.20100000000002</v>
      </c>
      <c r="J66" s="43">
        <f>_xlfn.SINGLE(A127833122A_Latest)</f>
        <v>477.7</v>
      </c>
      <c r="K66" s="43">
        <f>_xlfn.SINGLE(A127830152K_Latest)</f>
        <v>233.976</v>
      </c>
      <c r="L66" s="43">
        <f>_xlfn.SINGLE(A127827182R_Latest)</f>
        <v>243.72399999999999</v>
      </c>
      <c r="M66" s="43">
        <f>_xlfn.SINGLE(A127833062K_Latest)</f>
        <v>205.37700000000001</v>
      </c>
      <c r="N66" s="43">
        <f>_xlfn.SINGLE(A127830092V_Latest)</f>
        <v>90.492999999999995</v>
      </c>
      <c r="O66" s="43">
        <f>_xlfn.SINGLE(A127827122L_Latest)</f>
        <v>114.884</v>
      </c>
      <c r="P66" s="43">
        <f>_xlfn.SINGLE(A127833032W_Latest)</f>
        <v>272.322</v>
      </c>
      <c r="Q66" s="43">
        <f>_xlfn.SINGLE(A127830062F_Latest)</f>
        <v>143.483</v>
      </c>
      <c r="R66" s="43">
        <f>_xlfn.SINGLE(A127827092K_Latest)</f>
        <v>128.84</v>
      </c>
      <c r="S66" s="43">
        <f>_xlfn.SINGLE(A127833212F_Latest)</f>
        <v>391.404</v>
      </c>
      <c r="T66" s="43">
        <f>_xlfn.SINGLE(A127830242R_Latest)</f>
        <v>218.70599999999999</v>
      </c>
      <c r="U66" s="43">
        <f>_xlfn.SINGLE(A127827272V_Latest)</f>
        <v>172.697</v>
      </c>
      <c r="V66" s="43">
        <f>_xlfn.SINGLE(A127833242V_Latest)</f>
        <v>324.76600000000002</v>
      </c>
      <c r="W66" s="43">
        <f>_xlfn.SINGLE(A127830272C_Latest)</f>
        <v>181.221</v>
      </c>
      <c r="X66" s="43">
        <f>_xlfn.SINGLE(A127827302W_Latest)</f>
        <v>143.54499999999999</v>
      </c>
      <c r="Y66" s="43">
        <f>_xlfn.SINGLE(A127833152R_Latest)</f>
        <v>239.21</v>
      </c>
      <c r="Z66" s="43">
        <f>_xlfn.SINGLE(A127830182X_Latest)</f>
        <v>120.71299999999999</v>
      </c>
      <c r="AA66" s="43">
        <f>_xlfn.SINGLE(A127827212T_Latest)</f>
        <v>118.497</v>
      </c>
      <c r="AB66" s="43">
        <f>_xlfn.SINGLE(A127833002J_Latest)</f>
        <v>250.33699999999999</v>
      </c>
      <c r="AC66" s="43">
        <f>_xlfn.SINGLE(A127830032T_Latest)</f>
        <v>131.41999999999999</v>
      </c>
      <c r="AD66" s="43">
        <f>_xlfn.SINGLE(A127827062W_Latest)</f>
        <v>118.917</v>
      </c>
      <c r="AE66" s="43">
        <f>_xlfn.SINGLE(A127832972C_Latest)</f>
        <v>190.358</v>
      </c>
      <c r="AF66" s="43">
        <f>_xlfn.SINGLE(A127830002C_Latest)</f>
        <v>93.619</v>
      </c>
      <c r="AG66" s="43">
        <f>_xlfn.SINGLE(A127827032J_Latest)</f>
        <v>96.738</v>
      </c>
      <c r="AH66" s="43">
        <f>_xlfn.SINGLE(A127833092X_Latest)</f>
        <v>59.978999999999999</v>
      </c>
      <c r="AI66" s="43">
        <f>_xlfn.SINGLE(A127830122W_Latest)</f>
        <v>37.799999999999997</v>
      </c>
      <c r="AJ66" s="43">
        <f>_xlfn.SINGLE(A127827152A_Latest)</f>
        <v>22.178999999999998</v>
      </c>
    </row>
    <row r="67" spans="1:36" hidden="1">
      <c r="B67" s="45" t="s">
        <v>1755</v>
      </c>
      <c r="C67" s="51">
        <v>2</v>
      </c>
      <c r="D67" s="43">
        <f>_xlfn.SINGLE(A127833186L_Latest)</f>
        <v>327.96600000000001</v>
      </c>
      <c r="E67" s="43">
        <f>_xlfn.SINGLE(A127830216K_Latest)</f>
        <v>177.374</v>
      </c>
      <c r="F67" s="43">
        <f>_xlfn.SINGLE(A127827246R_Latest)</f>
        <v>150.59200000000001</v>
      </c>
      <c r="G67" s="43">
        <f>_xlfn.SINGLE(A127832946X_Latest)</f>
        <v>301.25</v>
      </c>
      <c r="H67" s="43">
        <f>_xlfn.SINGLE(A127829976C_Latest)</f>
        <v>159.98400000000001</v>
      </c>
      <c r="I67" s="43">
        <f>_xlfn.SINGLE(A127827006C_Latest)</f>
        <v>141.26599999999999</v>
      </c>
      <c r="J67" s="43">
        <f>_xlfn.SINGLE(A127833126K_Latest)</f>
        <v>80.501000000000005</v>
      </c>
      <c r="K67" s="43">
        <f>_xlfn.SINGLE(A127830156V_Latest)</f>
        <v>35.287999999999997</v>
      </c>
      <c r="L67" s="43">
        <f>_xlfn.SINGLE(A127827186X_Latest)</f>
        <v>45.213000000000001</v>
      </c>
      <c r="M67" s="43">
        <f>_xlfn.SINGLE(A127833066V_Latest)</f>
        <v>41.594999999999999</v>
      </c>
      <c r="N67" s="43">
        <f>_xlfn.SINGLE(A127830096C_Latest)</f>
        <v>16.727</v>
      </c>
      <c r="O67" s="43">
        <f>_xlfn.SINGLE(A127827126W_Latest)</f>
        <v>24.869</v>
      </c>
      <c r="P67" s="43">
        <f>_xlfn.SINGLE(A127833036F_Latest)</f>
        <v>38.905000000000001</v>
      </c>
      <c r="Q67" s="43">
        <f>_xlfn.SINGLE(A127830066R_Latest)</f>
        <v>18.561</v>
      </c>
      <c r="R67" s="43">
        <f>_xlfn.SINGLE(A127827096V_Latest)</f>
        <v>20.344000000000001</v>
      </c>
      <c r="S67" s="43">
        <f>_xlfn.SINGLE(A127833216R_Latest)</f>
        <v>65.575999999999993</v>
      </c>
      <c r="T67" s="43">
        <f>_xlfn.SINGLE(A127830246X_Latest)</f>
        <v>35.875999999999998</v>
      </c>
      <c r="U67" s="43">
        <f>_xlfn.SINGLE(A127827276C_Latest)</f>
        <v>29.7</v>
      </c>
      <c r="V67" s="43">
        <f>_xlfn.SINGLE(A127833246C_Latest)</f>
        <v>61.415999999999997</v>
      </c>
      <c r="W67" s="43">
        <f>_xlfn.SINGLE(A127830276L_Latest)</f>
        <v>35.704999999999998</v>
      </c>
      <c r="X67" s="43">
        <f>_xlfn.SINGLE(A127827306F_Latest)</f>
        <v>25.710999999999999</v>
      </c>
      <c r="Y67" s="43">
        <f>_xlfn.SINGLE(A127833156X_Latest)</f>
        <v>42.686999999999998</v>
      </c>
      <c r="Z67" s="43">
        <f>_xlfn.SINGLE(A127830186J_Latest)</f>
        <v>25.542000000000002</v>
      </c>
      <c r="AA67" s="43">
        <f>_xlfn.SINGLE(A127827216A_Latest)</f>
        <v>17.145</v>
      </c>
      <c r="AB67" s="43">
        <f>_xlfn.SINGLE(A127833006T_Latest)</f>
        <v>77.786000000000001</v>
      </c>
      <c r="AC67" s="43">
        <f>_xlfn.SINGLE(A127830036A_Latest)</f>
        <v>44.963000000000001</v>
      </c>
      <c r="AD67" s="43">
        <f>_xlfn.SINGLE(A127827066F_Latest)</f>
        <v>32.823</v>
      </c>
      <c r="AE67" s="43">
        <f>_xlfn.SINGLE(A127832976L_Latest)</f>
        <v>51.07</v>
      </c>
      <c r="AF67" s="43">
        <f>_xlfn.SINGLE(A127830006L_Latest)</f>
        <v>27.573</v>
      </c>
      <c r="AG67" s="43">
        <f>_xlfn.SINGLE(A127827036T_Latest)</f>
        <v>23.497</v>
      </c>
      <c r="AH67" s="43">
        <f>_xlfn.SINGLE(A127833096J_Latest)</f>
        <v>26.716000000000001</v>
      </c>
      <c r="AI67" s="43">
        <f>_xlfn.SINGLE(A127830126F_Latest)</f>
        <v>17.39</v>
      </c>
      <c r="AJ67" s="43">
        <f>_xlfn.SINGLE(A127827156K_Latest)</f>
        <v>9.3260000000000005</v>
      </c>
    </row>
    <row r="68" spans="1:36" hidden="1">
      <c r="B68" s="46" t="s">
        <v>1756</v>
      </c>
      <c r="C68" s="51">
        <v>3</v>
      </c>
      <c r="D68" s="43">
        <f>_xlfn.SINGLE(A127833181A_Latest)</f>
        <v>119.679</v>
      </c>
      <c r="E68" s="43">
        <f>_xlfn.SINGLE(A127830211X_Latest)</f>
        <v>92.57</v>
      </c>
      <c r="F68" s="43">
        <f>_xlfn.SINGLE(A127827241C_Latest)</f>
        <v>27.109000000000002</v>
      </c>
      <c r="G68" s="43">
        <f>_xlfn.SINGLE(A127832941L_Latest)</f>
        <v>113.64</v>
      </c>
      <c r="H68" s="43">
        <f>_xlfn.SINGLE(A127829971T_Latest)</f>
        <v>87.778999999999996</v>
      </c>
      <c r="I68" s="43">
        <f>_xlfn.SINGLE(A127827001T_Latest)</f>
        <v>25.861000000000001</v>
      </c>
      <c r="J68" s="43">
        <f>_xlfn.SINGLE(A127833121X_Latest)</f>
        <v>10.704000000000001</v>
      </c>
      <c r="K68" s="43">
        <f>_xlfn.SINGLE(A127830151J_Latest)</f>
        <v>7.1390000000000002</v>
      </c>
      <c r="L68" s="43">
        <f>_xlfn.SINGLE(A127827181L_Latest)</f>
        <v>3.5649999999999999</v>
      </c>
      <c r="M68" s="43">
        <f>_xlfn.SINGLE(A127833061J_Latest)</f>
        <v>3.26</v>
      </c>
      <c r="N68" s="43">
        <f>_xlfn.SINGLE(A127830091T_Latest)</f>
        <v>2.3180000000000001</v>
      </c>
      <c r="O68" s="43">
        <f>_xlfn.SINGLE(A127827121K_Latest)</f>
        <v>0.94199999999999995</v>
      </c>
      <c r="P68" s="43">
        <f>_xlfn.SINGLE(A127833031V_Latest)</f>
        <v>7.444</v>
      </c>
      <c r="Q68" s="43">
        <f>_xlfn.SINGLE(A127830061C_Latest)</f>
        <v>4.8209999999999997</v>
      </c>
      <c r="R68" s="43">
        <f>_xlfn.SINGLE(A127827091J_Latest)</f>
        <v>2.6230000000000002</v>
      </c>
      <c r="S68" s="43">
        <f>_xlfn.SINGLE(A127833211C_Latest)</f>
        <v>26.135000000000002</v>
      </c>
      <c r="T68" s="43">
        <f>_xlfn.SINGLE(A127830241L_Latest)</f>
        <v>21.260999999999999</v>
      </c>
      <c r="U68" s="43">
        <f>_xlfn.SINGLE(A127827271T_Latest)</f>
        <v>4.8739999999999997</v>
      </c>
      <c r="V68" s="43">
        <f>_xlfn.SINGLE(A127833241T_Latest)</f>
        <v>30.963000000000001</v>
      </c>
      <c r="W68" s="43">
        <f>_xlfn.SINGLE(A127830271A_Latest)</f>
        <v>26.88</v>
      </c>
      <c r="X68" s="43">
        <f>_xlfn.SINGLE(A127827301V_Latest)</f>
        <v>4.0830000000000002</v>
      </c>
      <c r="Y68" s="43">
        <f>_xlfn.SINGLE(A127833151L_Latest)</f>
        <v>22.69</v>
      </c>
      <c r="Z68" s="43">
        <f>_xlfn.SINGLE(A127830181W_Latest)</f>
        <v>17.466999999999999</v>
      </c>
      <c r="AA68" s="43">
        <f>_xlfn.SINGLE(A127827211R_Latest)</f>
        <v>5.2229999999999999</v>
      </c>
      <c r="AB68" s="43">
        <f>_xlfn.SINGLE(A127833001F_Latest)</f>
        <v>29.187000000000001</v>
      </c>
      <c r="AC68" s="43">
        <f>_xlfn.SINGLE(A127830031R_Latest)</f>
        <v>19.823</v>
      </c>
      <c r="AD68" s="43">
        <f>_xlfn.SINGLE(A127827061V_Latest)</f>
        <v>9.3640000000000008</v>
      </c>
      <c r="AE68" s="43">
        <f>_xlfn.SINGLE(A127832971A_Latest)</f>
        <v>23.148</v>
      </c>
      <c r="AF68" s="43">
        <f>_xlfn.SINGLE(A127830001A_Latest)</f>
        <v>15.032</v>
      </c>
      <c r="AG68" s="43">
        <f>_xlfn.SINGLE(A127827031F_Latest)</f>
        <v>8.1159999999999997</v>
      </c>
      <c r="AH68" s="43">
        <f>_xlfn.SINGLE(A127833091W_Latest)</f>
        <v>6.0389999999999997</v>
      </c>
      <c r="AI68" s="43">
        <f>_xlfn.SINGLE(A127830121V_Latest)</f>
        <v>4.7910000000000004</v>
      </c>
      <c r="AJ68" s="43">
        <f>_xlfn.SINGLE(A127827151X_Latest)</f>
        <v>1.248</v>
      </c>
    </row>
    <row r="69" spans="1:36" hidden="1">
      <c r="B69" s="47" t="s">
        <v>1757</v>
      </c>
      <c r="C69" s="51">
        <v>4</v>
      </c>
      <c r="D69" s="43">
        <f>_xlfn.SINGLE(A127833179R_Latest)</f>
        <v>65.468000000000004</v>
      </c>
      <c r="E69" s="43">
        <f>_xlfn.SINGLE(A127830209L_Latest)</f>
        <v>52.098999999999997</v>
      </c>
      <c r="F69" s="43">
        <f>_xlfn.SINGLE(A127827239T_Latest)</f>
        <v>13.369</v>
      </c>
      <c r="G69" s="43">
        <f>_xlfn.SINGLE(A127832939A_Latest)</f>
        <v>61.668999999999997</v>
      </c>
      <c r="H69" s="43">
        <f>_xlfn.SINGLE(A127829969F_Latest)</f>
        <v>49.511000000000003</v>
      </c>
      <c r="I69" s="43">
        <f>_xlfn.SINGLE(A127826999R_Latest)</f>
        <v>12.157999999999999</v>
      </c>
      <c r="J69" s="43">
        <f>_xlfn.SINGLE(A127833119L_Latest)</f>
        <v>8.2780000000000005</v>
      </c>
      <c r="K69" s="43">
        <f>_xlfn.SINGLE(A127830149W_Latest)</f>
        <v>5.0149999999999997</v>
      </c>
      <c r="L69" s="43">
        <f>_xlfn.SINGLE(A127827179A_Latest)</f>
        <v>3.2629999999999999</v>
      </c>
      <c r="M69" s="43">
        <f>_xlfn.SINGLE(A127833059W_Latest)</f>
        <v>2.786</v>
      </c>
      <c r="N69" s="43">
        <f>_xlfn.SINGLE(A127830089F_Latest)</f>
        <v>1.879</v>
      </c>
      <c r="O69" s="43">
        <f>_xlfn.SINGLE(A127827119X_Latest)</f>
        <v>0.90600000000000003</v>
      </c>
      <c r="P69" s="43">
        <f>_xlfn.SINGLE(A127833029J_Latest)</f>
        <v>5.492</v>
      </c>
      <c r="Q69" s="43">
        <f>_xlfn.SINGLE(A127830059T_Latest)</f>
        <v>3.1349999999999998</v>
      </c>
      <c r="R69" s="43">
        <f>_xlfn.SINGLE(A127827089W_Latest)</f>
        <v>2.3570000000000002</v>
      </c>
      <c r="S69" s="43">
        <f>_xlfn.SINGLE(A127833209T_Latest)</f>
        <v>12.151</v>
      </c>
      <c r="T69" s="43">
        <f>_xlfn.SINGLE(A127830239A_Latest)</f>
        <v>10.992000000000001</v>
      </c>
      <c r="U69" s="43">
        <f>_xlfn.SINGLE(A127827269F_Latest)</f>
        <v>1.159</v>
      </c>
      <c r="V69" s="43">
        <f>_xlfn.SINGLE(A127833239F_Latest)</f>
        <v>17.954999999999998</v>
      </c>
      <c r="W69" s="43">
        <f>_xlfn.SINGLE(A127830269R_Latest)</f>
        <v>16.262</v>
      </c>
      <c r="X69" s="43">
        <f>_xlfn.SINGLE(A127827299V_Latest)</f>
        <v>1.6930000000000001</v>
      </c>
      <c r="Y69" s="43">
        <f>_xlfn.SINGLE(A127833149A_Latest)</f>
        <v>10.864000000000001</v>
      </c>
      <c r="Z69" s="43">
        <f>_xlfn.SINGLE(A127830179K_Latest)</f>
        <v>9.7650000000000006</v>
      </c>
      <c r="AA69" s="43">
        <f>_xlfn.SINGLE(A127827209C_Latest)</f>
        <v>1.099</v>
      </c>
      <c r="AB69" s="43">
        <f>_xlfn.SINGLE(A127832999C_Latest)</f>
        <v>16.22</v>
      </c>
      <c r="AC69" s="43">
        <f>_xlfn.SINGLE(A127830029C_Latest)</f>
        <v>10.065</v>
      </c>
      <c r="AD69" s="43">
        <f>_xlfn.SINGLE(A127827059J_Latest)</f>
        <v>6.1539999999999999</v>
      </c>
      <c r="AE69" s="43">
        <f>_xlfn.SINGLE(A127832969R_Latest)</f>
        <v>12.420999999999999</v>
      </c>
      <c r="AF69" s="43">
        <f>_xlfn.SINGLE(A127829999V_Latest)</f>
        <v>7.4779999999999998</v>
      </c>
      <c r="AG69" s="43">
        <f>_xlfn.SINGLE(A127827029V_Latest)</f>
        <v>4.9429999999999996</v>
      </c>
      <c r="AH69" s="43">
        <f>_xlfn.SINGLE(A127833089K_Latest)</f>
        <v>3.798</v>
      </c>
      <c r="AI69" s="43">
        <f>_xlfn.SINGLE(A127830119J_Latest)</f>
        <v>2.5870000000000002</v>
      </c>
      <c r="AJ69" s="43">
        <f>_xlfn.SINGLE(A127827149L_Latest)</f>
        <v>1.2110000000000001</v>
      </c>
    </row>
    <row r="70" spans="1:36" hidden="1">
      <c r="B70" s="47" t="s">
        <v>1758</v>
      </c>
      <c r="C70" s="51">
        <v>5</v>
      </c>
      <c r="D70" s="43">
        <f>_xlfn.SINGLE(A127833190C_Latest)</f>
        <v>54.212000000000003</v>
      </c>
      <c r="E70" s="43">
        <f>_xlfn.SINGLE(A127830220A_Latest)</f>
        <v>40.470999999999997</v>
      </c>
      <c r="F70" s="43">
        <f>_xlfn.SINGLE(A127827250F_Latest)</f>
        <v>13.74</v>
      </c>
      <c r="G70" s="43">
        <f>_xlfn.SINGLE(A127832950R_Latest)</f>
        <v>51.970999999999997</v>
      </c>
      <c r="H70" s="43">
        <f>_xlfn.SINGLE(A127829980V_Latest)</f>
        <v>38.268000000000001</v>
      </c>
      <c r="I70" s="43">
        <f>_xlfn.SINGLE(A127827010V_Latest)</f>
        <v>13.702999999999999</v>
      </c>
      <c r="J70" s="43">
        <f>_xlfn.SINGLE(A127833130A_Latest)</f>
        <v>2.4260000000000002</v>
      </c>
      <c r="K70" s="43">
        <f>_xlfn.SINGLE(A127830160K_Latest)</f>
        <v>2.1240000000000001</v>
      </c>
      <c r="L70" s="43">
        <f>_xlfn.SINGLE(A127827190R_Latest)</f>
        <v>0.30199999999999999</v>
      </c>
      <c r="M70" s="43">
        <f>_xlfn.SINGLE(A127833070K_Latest)</f>
        <v>0.47499999999999998</v>
      </c>
      <c r="N70" s="43">
        <f>_xlfn.SINGLE(A127830100J_Latest)</f>
        <v>0.439</v>
      </c>
      <c r="O70" s="43">
        <f>_xlfn.SINGLE(A127827130L_Latest)</f>
        <v>3.5999999999999997E-2</v>
      </c>
      <c r="P70" s="43">
        <f>_xlfn.SINGLE(A127833040W_Latest)</f>
        <v>1.9510000000000001</v>
      </c>
      <c r="Q70" s="43">
        <f>_xlfn.SINGLE(A127830070F_Latest)</f>
        <v>1.6859999999999999</v>
      </c>
      <c r="R70" s="43">
        <f>_xlfn.SINGLE(A127827100X_Latest)</f>
        <v>0.26600000000000001</v>
      </c>
      <c r="S70" s="43">
        <f>_xlfn.SINGLE(A127833220F_Latest)</f>
        <v>13.984</v>
      </c>
      <c r="T70" s="43">
        <f>_xlfn.SINGLE(A127830250R_Latest)</f>
        <v>10.269</v>
      </c>
      <c r="U70" s="43">
        <f>_xlfn.SINGLE(A127827280V_Latest)</f>
        <v>3.7149999999999999</v>
      </c>
      <c r="V70" s="43">
        <f>_xlfn.SINGLE(A127833250V_Latest)</f>
        <v>13.007999999999999</v>
      </c>
      <c r="W70" s="43">
        <f>_xlfn.SINGLE(A127830280C_Latest)</f>
        <v>10.619</v>
      </c>
      <c r="X70" s="43">
        <f>_xlfn.SINGLE(A127827310W_Latest)</f>
        <v>2.3889999999999998</v>
      </c>
      <c r="Y70" s="43">
        <f>_xlfn.SINGLE(A127833160R_Latest)</f>
        <v>11.826000000000001</v>
      </c>
      <c r="Z70" s="43">
        <f>_xlfn.SINGLE(A127830190X_Latest)</f>
        <v>7.702</v>
      </c>
      <c r="AA70" s="43">
        <f>_xlfn.SINGLE(A127827220T_Latest)</f>
        <v>4.1239999999999997</v>
      </c>
      <c r="AB70" s="43">
        <f>_xlfn.SINGLE(A127833010J_Latest)</f>
        <v>12.967000000000001</v>
      </c>
      <c r="AC70" s="43">
        <f>_xlfn.SINGLE(A127830040T_Latest)</f>
        <v>9.7579999999999991</v>
      </c>
      <c r="AD70" s="43">
        <f>_xlfn.SINGLE(A127827070W_Latest)</f>
        <v>3.21</v>
      </c>
      <c r="AE70" s="43">
        <f>_xlfn.SINGLE(A127832980C_Latest)</f>
        <v>10.727</v>
      </c>
      <c r="AF70" s="43">
        <f>_xlfn.SINGLE(A127830010C_Latest)</f>
        <v>7.5540000000000003</v>
      </c>
      <c r="AG70" s="43">
        <f>_xlfn.SINGLE(A127827040J_Latest)</f>
        <v>3.173</v>
      </c>
      <c r="AH70" s="43">
        <f>_xlfn.SINGLE(A127833100L_Latest)</f>
        <v>2.2410000000000001</v>
      </c>
      <c r="AI70" s="43">
        <f>_xlfn.SINGLE(A127830130W_Latest)</f>
        <v>2.2040000000000002</v>
      </c>
      <c r="AJ70" s="43">
        <f>_xlfn.SINGLE(A127827160A_Latest)</f>
        <v>3.6999999999999998E-2</v>
      </c>
    </row>
    <row r="71" spans="1:36" hidden="1">
      <c r="B71" s="46" t="s">
        <v>1759</v>
      </c>
      <c r="C71" s="51">
        <v>6</v>
      </c>
      <c r="D71" s="43">
        <f>_xlfn.SINGLE(A127833178L_Latest)</f>
        <v>208.28700000000001</v>
      </c>
      <c r="E71" s="43">
        <f>_xlfn.SINGLE(A127830208K_Latest)</f>
        <v>84.804000000000002</v>
      </c>
      <c r="F71" s="43">
        <f>_xlfn.SINGLE(A127827238R_Latest)</f>
        <v>123.483</v>
      </c>
      <c r="G71" s="43">
        <f>_xlfn.SINGLE(A127832938X_Latest)</f>
        <v>187.61</v>
      </c>
      <c r="H71" s="43">
        <f>_xlfn.SINGLE(A127829968C_Latest)</f>
        <v>72.204999999999998</v>
      </c>
      <c r="I71" s="43">
        <f>_xlfn.SINGLE(A127826998L_Latest)</f>
        <v>115.405</v>
      </c>
      <c r="J71" s="43">
        <f>_xlfn.SINGLE(A127833118K_Latest)</f>
        <v>69.796999999999997</v>
      </c>
      <c r="K71" s="43">
        <f>_xlfn.SINGLE(A127830148V_Latest)</f>
        <v>28.149000000000001</v>
      </c>
      <c r="L71" s="43">
        <f>_xlfn.SINGLE(A127827178X_Latest)</f>
        <v>41.648000000000003</v>
      </c>
      <c r="M71" s="43">
        <f>_xlfn.SINGLE(A127833058V_Latest)</f>
        <v>38.335000000000001</v>
      </c>
      <c r="N71" s="43">
        <f>_xlfn.SINGLE(A127830088C_Latest)</f>
        <v>14.407999999999999</v>
      </c>
      <c r="O71" s="43">
        <f>_xlfn.SINGLE(A127827118W_Latest)</f>
        <v>23.925999999999998</v>
      </c>
      <c r="P71" s="43">
        <f>_xlfn.SINGLE(A127833028F_Latest)</f>
        <v>31.462</v>
      </c>
      <c r="Q71" s="43">
        <f>_xlfn.SINGLE(A127830058R_Latest)</f>
        <v>13.74</v>
      </c>
      <c r="R71" s="43">
        <f>_xlfn.SINGLE(A127827088V_Latest)</f>
        <v>17.721</v>
      </c>
      <c r="S71" s="43">
        <f>_xlfn.SINGLE(A127833208R_Latest)</f>
        <v>39.441000000000003</v>
      </c>
      <c r="T71" s="43">
        <f>_xlfn.SINGLE(A127830238X_Latest)</f>
        <v>14.615</v>
      </c>
      <c r="U71" s="43">
        <f>_xlfn.SINGLE(A127827268C_Latest)</f>
        <v>24.826000000000001</v>
      </c>
      <c r="V71" s="43">
        <f>_xlfn.SINGLE(A127833238C_Latest)</f>
        <v>30.452999999999999</v>
      </c>
      <c r="W71" s="43">
        <f>_xlfn.SINGLE(A127830268L_Latest)</f>
        <v>8.8239999999999998</v>
      </c>
      <c r="X71" s="43">
        <f>_xlfn.SINGLE(A127827298T_Latest)</f>
        <v>21.629000000000001</v>
      </c>
      <c r="Y71" s="43">
        <f>_xlfn.SINGLE(A127833148X_Latest)</f>
        <v>19.997</v>
      </c>
      <c r="Z71" s="43">
        <f>_xlfn.SINGLE(A127830178J_Latest)</f>
        <v>8.0760000000000005</v>
      </c>
      <c r="AA71" s="43">
        <f>_xlfn.SINGLE(A127827208A_Latest)</f>
        <v>11.922000000000001</v>
      </c>
      <c r="AB71" s="43">
        <f>_xlfn.SINGLE(A127832998A_Latest)</f>
        <v>48.598999999999997</v>
      </c>
      <c r="AC71" s="43">
        <f>_xlfn.SINGLE(A127830028A_Latest)</f>
        <v>25.14</v>
      </c>
      <c r="AD71" s="43">
        <f>_xlfn.SINGLE(A127827058F_Latest)</f>
        <v>23.459</v>
      </c>
      <c r="AE71" s="43">
        <f>_xlfn.SINGLE(A127832968L_Latest)</f>
        <v>27.922000000000001</v>
      </c>
      <c r="AF71" s="43">
        <f>_xlfn.SINGLE(A127829998T_Latest)</f>
        <v>12.541</v>
      </c>
      <c r="AG71" s="43">
        <f>_xlfn.SINGLE(A127827028T_Latest)</f>
        <v>15.381</v>
      </c>
      <c r="AH71" s="43">
        <f>_xlfn.SINGLE(A127833088J_Latest)</f>
        <v>20.677</v>
      </c>
      <c r="AI71" s="43">
        <f>_xlfn.SINGLE(A127830118F_Latest)</f>
        <v>12.599</v>
      </c>
      <c r="AJ71" s="43">
        <f>_xlfn.SINGLE(A127827148K_Latest)</f>
        <v>8.0779999999999994</v>
      </c>
    </row>
    <row r="72" spans="1:36" hidden="1">
      <c r="B72" s="45" t="s">
        <v>1760</v>
      </c>
      <c r="C72" s="51">
        <v>7</v>
      </c>
      <c r="D72" s="43">
        <f>_xlfn.SINGLE(A127833185K_Latest)</f>
        <v>1492.848</v>
      </c>
      <c r="E72" s="43">
        <f>_xlfn.SINGLE(A127830215J_Latest)</f>
        <v>780.98800000000006</v>
      </c>
      <c r="F72" s="43">
        <f>_xlfn.SINGLE(A127827245L_Latest)</f>
        <v>711.86</v>
      </c>
      <c r="G72" s="43">
        <f>_xlfn.SINGLE(A127832945W_Latest)</f>
        <v>1453.683</v>
      </c>
      <c r="H72" s="43">
        <f>_xlfn.SINGLE(A127829975A_Latest)</f>
        <v>757.53099999999995</v>
      </c>
      <c r="I72" s="43">
        <f>_xlfn.SINGLE(A127827005A_Latest)</f>
        <v>696.15200000000004</v>
      </c>
      <c r="J72" s="43">
        <f>_xlfn.SINGLE(A127833125J_Latest)</f>
        <v>436.76</v>
      </c>
      <c r="K72" s="43">
        <f>_xlfn.SINGLE(A127830155T_Latest)</f>
        <v>216.40199999999999</v>
      </c>
      <c r="L72" s="43">
        <f>_xlfn.SINGLE(A127827185W_Latest)</f>
        <v>220.357</v>
      </c>
      <c r="M72" s="43">
        <f>_xlfn.SINGLE(A127833065T_Latest)</f>
        <v>182.268</v>
      </c>
      <c r="N72" s="43">
        <f>_xlfn.SINGLE(A127830095A_Latest)</f>
        <v>81.186999999999998</v>
      </c>
      <c r="O72" s="43">
        <f>_xlfn.SINGLE(A127827125V_Latest)</f>
        <v>101.081</v>
      </c>
      <c r="P72" s="43">
        <f>_xlfn.SINGLE(A127833035C_Latest)</f>
        <v>254.49100000000001</v>
      </c>
      <c r="Q72" s="43">
        <f>_xlfn.SINGLE(A127830065L_Latest)</f>
        <v>135.215</v>
      </c>
      <c r="R72" s="43">
        <f>_xlfn.SINGLE(A127827095T_Latest)</f>
        <v>119.276</v>
      </c>
      <c r="S72" s="43">
        <f>_xlfn.SINGLE(A127833215L_Latest)</f>
        <v>361.16399999999999</v>
      </c>
      <c r="T72" s="43">
        <f>_xlfn.SINGLE(A127830245W_Latest)</f>
        <v>204.44</v>
      </c>
      <c r="U72" s="43">
        <f>_xlfn.SINGLE(A127827275A_Latest)</f>
        <v>156.72499999999999</v>
      </c>
      <c r="V72" s="43">
        <f>_xlfn.SINGLE(A127833245A_Latest)</f>
        <v>292.85599999999999</v>
      </c>
      <c r="W72" s="43">
        <f>_xlfn.SINGLE(A127830275K_Latest)</f>
        <v>161.36699999999999</v>
      </c>
      <c r="X72" s="43">
        <f>_xlfn.SINGLE(A127827305C_Latest)</f>
        <v>131.489</v>
      </c>
      <c r="Y72" s="43">
        <f>_xlfn.SINGLE(A127833155W_Latest)</f>
        <v>210.33199999999999</v>
      </c>
      <c r="Z72" s="43">
        <f>_xlfn.SINGLE(A127830185F_Latest)</f>
        <v>103.295</v>
      </c>
      <c r="AA72" s="43">
        <f>_xlfn.SINGLE(A127827215X_Latest)</f>
        <v>107.03700000000001</v>
      </c>
      <c r="AB72" s="43">
        <f>_xlfn.SINGLE(A127833005R_Latest)</f>
        <v>191.73699999999999</v>
      </c>
      <c r="AC72" s="43">
        <f>_xlfn.SINGLE(A127830035X_Latest)</f>
        <v>95.484999999999999</v>
      </c>
      <c r="AD72" s="43">
        <f>_xlfn.SINGLE(A127827065C_Latest)</f>
        <v>96.251999999999995</v>
      </c>
      <c r="AE72" s="43">
        <f>_xlfn.SINGLE(A127832975K_Latest)</f>
        <v>152.572</v>
      </c>
      <c r="AF72" s="43">
        <f>_xlfn.SINGLE(A127830005K_Latest)</f>
        <v>72.028000000000006</v>
      </c>
      <c r="AG72" s="43">
        <f>_xlfn.SINGLE(A127827035R_Latest)</f>
        <v>80.543999999999997</v>
      </c>
      <c r="AH72" s="43">
        <f>_xlfn.SINGLE(A127833095F_Latest)</f>
        <v>39.164999999999999</v>
      </c>
      <c r="AI72" s="43">
        <f>_xlfn.SINGLE(A127830125C_Latest)</f>
        <v>23.457000000000001</v>
      </c>
      <c r="AJ72" s="43">
        <f>_xlfn.SINGLE(A127827155J_Latest)</f>
        <v>15.708</v>
      </c>
    </row>
    <row r="73" spans="1:36" hidden="1">
      <c r="B73" s="46" t="s">
        <v>1761</v>
      </c>
      <c r="C73" s="51">
        <v>8</v>
      </c>
      <c r="D73" s="43">
        <f>_xlfn.SINGLE(A127833180X_Latest)</f>
        <v>586.77599999999995</v>
      </c>
      <c r="E73" s="43">
        <f>_xlfn.SINGLE(A127830210W_Latest)</f>
        <v>428.81900000000002</v>
      </c>
      <c r="F73" s="43">
        <f>_xlfn.SINGLE(A127827240A_Latest)</f>
        <v>157.95699999999999</v>
      </c>
      <c r="G73" s="43">
        <f>_xlfn.SINGLE(A127832940K_Latest)</f>
        <v>574.96100000000001</v>
      </c>
      <c r="H73" s="43">
        <f>_xlfn.SINGLE(A127829970R_Latest)</f>
        <v>418.57299999999998</v>
      </c>
      <c r="I73" s="43">
        <f>_xlfn.SINGLE(A127827000R_Latest)</f>
        <v>156.387</v>
      </c>
      <c r="J73" s="43">
        <f>_xlfn.SINGLE(A127833120W_Latest)</f>
        <v>80.772000000000006</v>
      </c>
      <c r="K73" s="43">
        <f>_xlfn.SINGLE(A127830150F_Latest)</f>
        <v>51.948999999999998</v>
      </c>
      <c r="L73" s="43">
        <f>_xlfn.SINGLE(A127827180K_Latest)</f>
        <v>28.823</v>
      </c>
      <c r="M73" s="43">
        <f>_xlfn.SINGLE(A127833060F_Latest)</f>
        <v>15.683</v>
      </c>
      <c r="N73" s="43">
        <f>_xlfn.SINGLE(A127830090R_Latest)</f>
        <v>10.358000000000001</v>
      </c>
      <c r="O73" s="43">
        <f>_xlfn.SINGLE(A127827120J_Latest)</f>
        <v>5.3250000000000002</v>
      </c>
      <c r="P73" s="43">
        <f>_xlfn.SINGLE(A127833030T_Latest)</f>
        <v>65.088999999999999</v>
      </c>
      <c r="Q73" s="43">
        <f>_xlfn.SINGLE(A127830060A_Latest)</f>
        <v>41.591000000000001</v>
      </c>
      <c r="R73" s="43">
        <f>_xlfn.SINGLE(A127827090F_Latest)</f>
        <v>23.498000000000001</v>
      </c>
      <c r="S73" s="43">
        <f>_xlfn.SINGLE(A127833210A_Latest)</f>
        <v>177.01400000000001</v>
      </c>
      <c r="T73" s="43">
        <f>_xlfn.SINGLE(A127830240K_Latest)</f>
        <v>133.63399999999999</v>
      </c>
      <c r="U73" s="43">
        <f>_xlfn.SINGLE(A127827270R_Latest)</f>
        <v>43.38</v>
      </c>
      <c r="V73" s="43">
        <f>_xlfn.SINGLE(A127833240R_Latest)</f>
        <v>152.68700000000001</v>
      </c>
      <c r="W73" s="43">
        <f>_xlfn.SINGLE(A127830270X_Latest)</f>
        <v>122.042</v>
      </c>
      <c r="X73" s="43">
        <f>_xlfn.SINGLE(A127827300T_Latest)</f>
        <v>30.645</v>
      </c>
      <c r="Y73" s="43">
        <f>_xlfn.SINGLE(A127833150K_Latest)</f>
        <v>106.33199999999999</v>
      </c>
      <c r="Z73" s="43">
        <f>_xlfn.SINGLE(A127830180V_Latest)</f>
        <v>73.021000000000001</v>
      </c>
      <c r="AA73" s="43">
        <f>_xlfn.SINGLE(A127827210L_Latest)</f>
        <v>33.311</v>
      </c>
      <c r="AB73" s="43">
        <f>_xlfn.SINGLE(A127833000C_Latest)</f>
        <v>69.97</v>
      </c>
      <c r="AC73" s="43">
        <f>_xlfn.SINGLE(A127830030L_Latest)</f>
        <v>48.171999999999997</v>
      </c>
      <c r="AD73" s="43">
        <f>_xlfn.SINGLE(A127827060T_Latest)</f>
        <v>21.797999999999998</v>
      </c>
      <c r="AE73" s="43">
        <f>_xlfn.SINGLE(A127832970X_Latest)</f>
        <v>58.155000000000001</v>
      </c>
      <c r="AF73" s="43">
        <f>_xlfn.SINGLE(A127830000X_Latest)</f>
        <v>37.927</v>
      </c>
      <c r="AG73" s="43">
        <f>_xlfn.SINGLE(A127827030C_Latest)</f>
        <v>20.228000000000002</v>
      </c>
      <c r="AH73" s="43">
        <f>_xlfn.SINGLE(A127833090V_Latest)</f>
        <v>11.815</v>
      </c>
      <c r="AI73" s="43">
        <f>_xlfn.SINGLE(A127830120T_Latest)</f>
        <v>10.246</v>
      </c>
      <c r="AJ73" s="43">
        <f>_xlfn.SINGLE(A127827150W_Latest)</f>
        <v>1.57</v>
      </c>
    </row>
    <row r="74" spans="1:36" hidden="1">
      <c r="B74" s="46" t="s">
        <v>1762</v>
      </c>
      <c r="C74" s="51">
        <v>9</v>
      </c>
      <c r="D74" s="43">
        <f>_xlfn.SINGLE(A127833177K_Latest)</f>
        <v>906.072</v>
      </c>
      <c r="E74" s="43">
        <f>_xlfn.SINGLE(A127830207J_Latest)</f>
        <v>352.16899999999998</v>
      </c>
      <c r="F74" s="43">
        <f>_xlfn.SINGLE(A127827237L_Latest)</f>
        <v>553.90300000000002</v>
      </c>
      <c r="G74" s="43">
        <f>_xlfn.SINGLE(A127832937W_Latest)</f>
        <v>878.72299999999996</v>
      </c>
      <c r="H74" s="43">
        <f>_xlfn.SINGLE(A127829967A_Latest)</f>
        <v>338.95800000000003</v>
      </c>
      <c r="I74" s="43">
        <f>_xlfn.SINGLE(A127826997K_Latest)</f>
        <v>539.76499999999999</v>
      </c>
      <c r="J74" s="43">
        <f>_xlfn.SINGLE(A127833117J_Latest)</f>
        <v>355.988</v>
      </c>
      <c r="K74" s="43">
        <f>_xlfn.SINGLE(A127830147T_Latest)</f>
        <v>164.453</v>
      </c>
      <c r="L74" s="43">
        <f>_xlfn.SINGLE(A127827177W_Latest)</f>
        <v>191.535</v>
      </c>
      <c r="M74" s="43">
        <f>_xlfn.SINGLE(A127833057T_Latest)</f>
        <v>166.58500000000001</v>
      </c>
      <c r="N74" s="43">
        <f>_xlfn.SINGLE(A127830087A_Latest)</f>
        <v>70.828999999999994</v>
      </c>
      <c r="O74" s="43">
        <f>_xlfn.SINGLE(A127827117V_Latest)</f>
        <v>95.756</v>
      </c>
      <c r="P74" s="43">
        <f>_xlfn.SINGLE(A127833027C_Latest)</f>
        <v>189.40199999999999</v>
      </c>
      <c r="Q74" s="43">
        <f>_xlfn.SINGLE(A127830057L_Latest)</f>
        <v>93.623999999999995</v>
      </c>
      <c r="R74" s="43">
        <f>_xlfn.SINGLE(A127827087T_Latest)</f>
        <v>95.778000000000006</v>
      </c>
      <c r="S74" s="43">
        <f>_xlfn.SINGLE(A127833207L_Latest)</f>
        <v>184.15</v>
      </c>
      <c r="T74" s="43">
        <f>_xlfn.SINGLE(A127830237W_Latest)</f>
        <v>70.805000000000007</v>
      </c>
      <c r="U74" s="43">
        <f>_xlfn.SINGLE(A127827267A_Latest)</f>
        <v>113.345</v>
      </c>
      <c r="V74" s="43">
        <f>_xlfn.SINGLE(A127833237A_Latest)</f>
        <v>140.16800000000001</v>
      </c>
      <c r="W74" s="43">
        <f>_xlfn.SINGLE(A127830267K_Latest)</f>
        <v>39.323999999999998</v>
      </c>
      <c r="X74" s="43">
        <f>_xlfn.SINGLE(A127827297R_Latest)</f>
        <v>100.84399999999999</v>
      </c>
      <c r="Y74" s="43">
        <f>_xlfn.SINGLE(A127833147W_Latest)</f>
        <v>104</v>
      </c>
      <c r="Z74" s="43">
        <f>_xlfn.SINGLE(A127830177F_Latest)</f>
        <v>30.274000000000001</v>
      </c>
      <c r="AA74" s="43">
        <f>_xlfn.SINGLE(A127827207X_Latest)</f>
        <v>73.725999999999999</v>
      </c>
      <c r="AB74" s="43">
        <f>_xlfn.SINGLE(A127832997X_Latest)</f>
        <v>121.767</v>
      </c>
      <c r="AC74" s="43">
        <f>_xlfn.SINGLE(A127830027X_Latest)</f>
        <v>47.313000000000002</v>
      </c>
      <c r="AD74" s="43">
        <f>_xlfn.SINGLE(A127827057C_Latest)</f>
        <v>74.453999999999994</v>
      </c>
      <c r="AE74" s="43">
        <f>_xlfn.SINGLE(A127832967K_Latest)</f>
        <v>94.417000000000002</v>
      </c>
      <c r="AF74" s="43">
        <f>_xlfn.SINGLE(A127829997R_Latest)</f>
        <v>34.100999999999999</v>
      </c>
      <c r="AG74" s="43">
        <f>_xlfn.SINGLE(A127827027R_Latest)</f>
        <v>60.316000000000003</v>
      </c>
      <c r="AH74" s="43">
        <f>_xlfn.SINGLE(A127833087F_Latest)</f>
        <v>27.35</v>
      </c>
      <c r="AI74" s="43">
        <f>_xlfn.SINGLE(A127830117C_Latest)</f>
        <v>13.211</v>
      </c>
      <c r="AJ74" s="43">
        <f>_xlfn.SINGLE(A127827147J_Latest)</f>
        <v>14.138</v>
      </c>
    </row>
    <row r="75" spans="1:36" hidden="1">
      <c r="C75" s="51">
        <v>10</v>
      </c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</row>
    <row r="76" spans="1:36" hidden="1">
      <c r="A76" s="41" t="s">
        <v>1763</v>
      </c>
      <c r="C76" s="51">
        <v>11</v>
      </c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</row>
    <row r="77" spans="1:36" hidden="1">
      <c r="A77" s="41"/>
      <c r="B77" s="11" t="s">
        <v>1754</v>
      </c>
      <c r="C77" s="51">
        <v>12</v>
      </c>
      <c r="D77" s="43">
        <f>_xlfn.SINGLE(A127833182C_Latest)</f>
        <v>1683.4159999999999</v>
      </c>
      <c r="E77" s="43">
        <f>_xlfn.SINGLE(A127830212A_Latest)</f>
        <v>886.03700000000003</v>
      </c>
      <c r="F77" s="43">
        <f>_xlfn.SINGLE(A127827242F_Latest)</f>
        <v>797.38</v>
      </c>
      <c r="G77" s="43">
        <f>_xlfn.SINGLE(A127832942R_Latest)</f>
        <v>1623.4369999999999</v>
      </c>
      <c r="H77" s="43">
        <f>_xlfn.SINGLE(A127829972V_Latest)</f>
        <v>848.23599999999999</v>
      </c>
      <c r="I77" s="43">
        <f>_xlfn.SINGLE(A127827002V_Latest)</f>
        <v>775.20100000000002</v>
      </c>
      <c r="J77" s="43">
        <f>_xlfn.SINGLE(A127833122A_Latest)</f>
        <v>477.7</v>
      </c>
      <c r="K77" s="43">
        <f>_xlfn.SINGLE(A127830152K_Latest)</f>
        <v>233.976</v>
      </c>
      <c r="L77" s="43">
        <f>_xlfn.SINGLE(A127827182R_Latest)</f>
        <v>243.72399999999999</v>
      </c>
      <c r="M77" s="43">
        <f>_xlfn.SINGLE(A127833062K_Latest)</f>
        <v>205.37700000000001</v>
      </c>
      <c r="N77" s="43">
        <f>_xlfn.SINGLE(A127830092V_Latest)</f>
        <v>90.492999999999995</v>
      </c>
      <c r="O77" s="43">
        <f>_xlfn.SINGLE(A127827122L_Latest)</f>
        <v>114.884</v>
      </c>
      <c r="P77" s="43">
        <f>_xlfn.SINGLE(A127833032W_Latest)</f>
        <v>272.322</v>
      </c>
      <c r="Q77" s="43">
        <f>_xlfn.SINGLE(A127830062F_Latest)</f>
        <v>143.483</v>
      </c>
      <c r="R77" s="43">
        <f>_xlfn.SINGLE(A127827092K_Latest)</f>
        <v>128.84</v>
      </c>
      <c r="S77" s="43">
        <f>_xlfn.SINGLE(A127833212F_Latest)</f>
        <v>391.404</v>
      </c>
      <c r="T77" s="43">
        <f>_xlfn.SINGLE(A127830242R_Latest)</f>
        <v>218.70599999999999</v>
      </c>
      <c r="U77" s="43">
        <f>_xlfn.SINGLE(A127827272V_Latest)</f>
        <v>172.697</v>
      </c>
      <c r="V77" s="43">
        <f>_xlfn.SINGLE(A127833242V_Latest)</f>
        <v>324.76600000000002</v>
      </c>
      <c r="W77" s="43">
        <f>_xlfn.SINGLE(A127830272C_Latest)</f>
        <v>181.221</v>
      </c>
      <c r="X77" s="43">
        <f>_xlfn.SINGLE(A127827302W_Latest)</f>
        <v>143.54499999999999</v>
      </c>
      <c r="Y77" s="43">
        <f>_xlfn.SINGLE(A127833152R_Latest)</f>
        <v>239.21</v>
      </c>
      <c r="Z77" s="43">
        <f>_xlfn.SINGLE(A127830182X_Latest)</f>
        <v>120.71299999999999</v>
      </c>
      <c r="AA77" s="43">
        <f>_xlfn.SINGLE(A127827212T_Latest)</f>
        <v>118.497</v>
      </c>
      <c r="AB77" s="43">
        <f>_xlfn.SINGLE(A127833002J_Latest)</f>
        <v>250.33699999999999</v>
      </c>
      <c r="AC77" s="43">
        <f>_xlfn.SINGLE(A127830032T_Latest)</f>
        <v>131.41999999999999</v>
      </c>
      <c r="AD77" s="43">
        <f>_xlfn.SINGLE(A127827062W_Latest)</f>
        <v>118.917</v>
      </c>
      <c r="AE77" s="43">
        <f>_xlfn.SINGLE(A127832972C_Latest)</f>
        <v>190.358</v>
      </c>
      <c r="AF77" s="43">
        <f>_xlfn.SINGLE(A127830002C_Latest)</f>
        <v>93.619</v>
      </c>
      <c r="AG77" s="43">
        <f>_xlfn.SINGLE(A127827032J_Latest)</f>
        <v>96.738</v>
      </c>
      <c r="AH77" s="43">
        <f>_xlfn.SINGLE(A127833092X_Latest)</f>
        <v>59.978999999999999</v>
      </c>
      <c r="AI77" s="43">
        <f>_xlfn.SINGLE(A127830122W_Latest)</f>
        <v>37.799999999999997</v>
      </c>
      <c r="AJ77" s="43">
        <f>_xlfn.SINGLE(A127827152A_Latest)</f>
        <v>22.178999999999998</v>
      </c>
    </row>
    <row r="78" spans="1:36" hidden="1">
      <c r="B78" s="45" t="s">
        <v>1764</v>
      </c>
      <c r="C78" s="51">
        <v>13</v>
      </c>
      <c r="D78" s="43">
        <f>_xlfn.SINGLE(A127833184J_Latest)</f>
        <v>671.11099999999999</v>
      </c>
      <c r="E78" s="43">
        <f>_xlfn.SINGLE(A127830214F_Latest)</f>
        <v>491.47500000000002</v>
      </c>
      <c r="F78" s="43">
        <f>_xlfn.SINGLE(A127827244K_Latest)</f>
        <v>179.636</v>
      </c>
      <c r="G78" s="43">
        <f>_xlfn.SINGLE(A127832944V_Latest)</f>
        <v>655.32399999999996</v>
      </c>
      <c r="H78" s="43">
        <f>_xlfn.SINGLE(A127829974X_Latest)</f>
        <v>477.87200000000001</v>
      </c>
      <c r="I78" s="43">
        <f>_xlfn.SINGLE(A127827004X_Latest)</f>
        <v>177.452</v>
      </c>
      <c r="J78" s="43">
        <f>_xlfn.SINGLE(A127833124F_Latest)</f>
        <v>88.38</v>
      </c>
      <c r="K78" s="43">
        <f>_xlfn.SINGLE(A127830154R_Latest)</f>
        <v>56.768999999999998</v>
      </c>
      <c r="L78" s="43">
        <f>_xlfn.SINGLE(A127827184V_Latest)</f>
        <v>31.611999999999998</v>
      </c>
      <c r="M78" s="43">
        <f>_xlfn.SINGLE(A127833064R_Latest)</f>
        <v>18.936</v>
      </c>
      <c r="N78" s="43">
        <f>_xlfn.SINGLE(A127830094X_Latest)</f>
        <v>12.673999999999999</v>
      </c>
      <c r="O78" s="43">
        <f>_xlfn.SINGLE(A127827124T_Latest)</f>
        <v>6.2619999999999996</v>
      </c>
      <c r="P78" s="43">
        <f>_xlfn.SINGLE(A127833034A_Latest)</f>
        <v>69.444000000000003</v>
      </c>
      <c r="Q78" s="43">
        <f>_xlfn.SINGLE(A127830064K_Latest)</f>
        <v>44.094000000000001</v>
      </c>
      <c r="R78" s="43">
        <f>_xlfn.SINGLE(A127827094R_Latest)</f>
        <v>25.35</v>
      </c>
      <c r="S78" s="43">
        <f>_xlfn.SINGLE(A127833214K_Latest)</f>
        <v>193.02500000000001</v>
      </c>
      <c r="T78" s="43">
        <f>_xlfn.SINGLE(A127830244V_Latest)</f>
        <v>145.39400000000001</v>
      </c>
      <c r="U78" s="43">
        <f>_xlfn.SINGLE(A127827274X_Latest)</f>
        <v>47.631</v>
      </c>
      <c r="V78" s="43">
        <f>_xlfn.SINGLE(A127833244X_Latest)</f>
        <v>171.49600000000001</v>
      </c>
      <c r="W78" s="43">
        <f>_xlfn.SINGLE(A127830274J_Latest)</f>
        <v>137.85900000000001</v>
      </c>
      <c r="X78" s="43">
        <f>_xlfn.SINGLE(A127827304A_Latest)</f>
        <v>33.637</v>
      </c>
      <c r="Y78" s="43">
        <f>_xlfn.SINGLE(A127833154V_Latest)</f>
        <v>124.101</v>
      </c>
      <c r="Z78" s="43">
        <f>_xlfn.SINGLE(A127830184C_Latest)</f>
        <v>86.186999999999998</v>
      </c>
      <c r="AA78" s="43">
        <f>_xlfn.SINGLE(A127827214W_Latest)</f>
        <v>37.914000000000001</v>
      </c>
      <c r="AB78" s="43">
        <f>_xlfn.SINGLE(A127833004L_Latest)</f>
        <v>94.108000000000004</v>
      </c>
      <c r="AC78" s="43">
        <f>_xlfn.SINGLE(A127830034W_Latest)</f>
        <v>65.266000000000005</v>
      </c>
      <c r="AD78" s="43">
        <f>_xlfn.SINGLE(A127827064A_Latest)</f>
        <v>28.841999999999999</v>
      </c>
      <c r="AE78" s="43">
        <f>_xlfn.SINGLE(A127832974J_Latest)</f>
        <v>78.320999999999998</v>
      </c>
      <c r="AF78" s="43">
        <f>_xlfn.SINGLE(A127830004J_Latest)</f>
        <v>51.661999999999999</v>
      </c>
      <c r="AG78" s="43">
        <f>_xlfn.SINGLE(A127827034L_Latest)</f>
        <v>26.658000000000001</v>
      </c>
      <c r="AH78" s="43">
        <f>_xlfn.SINGLE(A127833094C_Latest)</f>
        <v>15.787000000000001</v>
      </c>
      <c r="AI78" s="43">
        <f>_xlfn.SINGLE(A127830124A_Latest)</f>
        <v>13.603</v>
      </c>
      <c r="AJ78" s="43">
        <f>_xlfn.SINGLE(A127827154F_Latest)</f>
        <v>2.1840000000000002</v>
      </c>
    </row>
    <row r="79" spans="1:36" hidden="1">
      <c r="B79" s="46" t="s">
        <v>1756</v>
      </c>
      <c r="C79" s="51">
        <v>14</v>
      </c>
      <c r="D79" s="43">
        <f>_xlfn.SINGLE(A127833181A_Latest)</f>
        <v>119.679</v>
      </c>
      <c r="E79" s="43">
        <f>_xlfn.SINGLE(A127830211X_Latest)</f>
        <v>92.57</v>
      </c>
      <c r="F79" s="43">
        <f>_xlfn.SINGLE(A127827241C_Latest)</f>
        <v>27.109000000000002</v>
      </c>
      <c r="G79" s="43">
        <f>_xlfn.SINGLE(A127832941L_Latest)</f>
        <v>113.64</v>
      </c>
      <c r="H79" s="43">
        <f>_xlfn.SINGLE(A127829971T_Latest)</f>
        <v>87.778999999999996</v>
      </c>
      <c r="I79" s="43">
        <f>_xlfn.SINGLE(A127827001T_Latest)</f>
        <v>25.861000000000001</v>
      </c>
      <c r="J79" s="43">
        <f>_xlfn.SINGLE(A127833121X_Latest)</f>
        <v>10.704000000000001</v>
      </c>
      <c r="K79" s="43">
        <f>_xlfn.SINGLE(A127830151J_Latest)</f>
        <v>7.1390000000000002</v>
      </c>
      <c r="L79" s="43">
        <f>_xlfn.SINGLE(A127827181L_Latest)</f>
        <v>3.5649999999999999</v>
      </c>
      <c r="M79" s="43">
        <f>_xlfn.SINGLE(A127833061J_Latest)</f>
        <v>3.26</v>
      </c>
      <c r="N79" s="43">
        <f>_xlfn.SINGLE(A127830091T_Latest)</f>
        <v>2.3180000000000001</v>
      </c>
      <c r="O79" s="43">
        <f>_xlfn.SINGLE(A127827121K_Latest)</f>
        <v>0.94199999999999995</v>
      </c>
      <c r="P79" s="43">
        <f>_xlfn.SINGLE(A127833031V_Latest)</f>
        <v>7.444</v>
      </c>
      <c r="Q79" s="43">
        <f>_xlfn.SINGLE(A127830061C_Latest)</f>
        <v>4.8209999999999997</v>
      </c>
      <c r="R79" s="43">
        <f>_xlfn.SINGLE(A127827091J_Latest)</f>
        <v>2.6230000000000002</v>
      </c>
      <c r="S79" s="43">
        <f>_xlfn.SINGLE(A127833211C_Latest)</f>
        <v>26.135000000000002</v>
      </c>
      <c r="T79" s="43">
        <f>_xlfn.SINGLE(A127830241L_Latest)</f>
        <v>21.260999999999999</v>
      </c>
      <c r="U79" s="43">
        <f>_xlfn.SINGLE(A127827271T_Latest)</f>
        <v>4.8739999999999997</v>
      </c>
      <c r="V79" s="43">
        <f>_xlfn.SINGLE(A127833241T_Latest)</f>
        <v>30.963000000000001</v>
      </c>
      <c r="W79" s="43">
        <f>_xlfn.SINGLE(A127830271A_Latest)</f>
        <v>26.88</v>
      </c>
      <c r="X79" s="43">
        <f>_xlfn.SINGLE(A127827301V_Latest)</f>
        <v>4.0830000000000002</v>
      </c>
      <c r="Y79" s="43">
        <f>_xlfn.SINGLE(A127833151L_Latest)</f>
        <v>22.69</v>
      </c>
      <c r="Z79" s="43">
        <f>_xlfn.SINGLE(A127830181W_Latest)</f>
        <v>17.466999999999999</v>
      </c>
      <c r="AA79" s="43">
        <f>_xlfn.SINGLE(A127827211R_Latest)</f>
        <v>5.2229999999999999</v>
      </c>
      <c r="AB79" s="43">
        <f>_xlfn.SINGLE(A127833001F_Latest)</f>
        <v>29.187000000000001</v>
      </c>
      <c r="AC79" s="43">
        <f>_xlfn.SINGLE(A127830031R_Latest)</f>
        <v>19.823</v>
      </c>
      <c r="AD79" s="43">
        <f>_xlfn.SINGLE(A127827061V_Latest)</f>
        <v>9.3640000000000008</v>
      </c>
      <c r="AE79" s="43">
        <f>_xlfn.SINGLE(A127832971A_Latest)</f>
        <v>23.148</v>
      </c>
      <c r="AF79" s="43">
        <f>_xlfn.SINGLE(A127830001A_Latest)</f>
        <v>15.032</v>
      </c>
      <c r="AG79" s="43">
        <f>_xlfn.SINGLE(A127827031F_Latest)</f>
        <v>8.1159999999999997</v>
      </c>
      <c r="AH79" s="43">
        <f>_xlfn.SINGLE(A127833091W_Latest)</f>
        <v>6.0389999999999997</v>
      </c>
      <c r="AI79" s="43">
        <f>_xlfn.SINGLE(A127830121V_Latest)</f>
        <v>4.7910000000000004</v>
      </c>
      <c r="AJ79" s="43">
        <f>_xlfn.SINGLE(A127827151X_Latest)</f>
        <v>1.248</v>
      </c>
    </row>
    <row r="80" spans="1:36" hidden="1">
      <c r="B80" s="46" t="s">
        <v>1761</v>
      </c>
      <c r="C80" s="51">
        <v>15</v>
      </c>
      <c r="D80" s="43">
        <f>_xlfn.SINGLE(A127833180X_Latest)</f>
        <v>586.77599999999995</v>
      </c>
      <c r="E80" s="43">
        <f>_xlfn.SINGLE(A127830210W_Latest)</f>
        <v>428.81900000000002</v>
      </c>
      <c r="F80" s="43">
        <f>_xlfn.SINGLE(A127827240A_Latest)</f>
        <v>157.95699999999999</v>
      </c>
      <c r="G80" s="43">
        <f>_xlfn.SINGLE(A127832940K_Latest)</f>
        <v>574.96100000000001</v>
      </c>
      <c r="H80" s="43">
        <f>_xlfn.SINGLE(A127829970R_Latest)</f>
        <v>418.57299999999998</v>
      </c>
      <c r="I80" s="43">
        <f>_xlfn.SINGLE(A127827000R_Latest)</f>
        <v>156.387</v>
      </c>
      <c r="J80" s="43">
        <f>_xlfn.SINGLE(A127833120W_Latest)</f>
        <v>80.772000000000006</v>
      </c>
      <c r="K80" s="43">
        <f>_xlfn.SINGLE(A127830150F_Latest)</f>
        <v>51.948999999999998</v>
      </c>
      <c r="L80" s="43">
        <f>_xlfn.SINGLE(A127827180K_Latest)</f>
        <v>28.823</v>
      </c>
      <c r="M80" s="43">
        <f>_xlfn.SINGLE(A127833060F_Latest)</f>
        <v>15.683</v>
      </c>
      <c r="N80" s="43">
        <f>_xlfn.SINGLE(A127830090R_Latest)</f>
        <v>10.358000000000001</v>
      </c>
      <c r="O80" s="43">
        <f>_xlfn.SINGLE(A127827120J_Latest)</f>
        <v>5.3250000000000002</v>
      </c>
      <c r="P80" s="43">
        <f>_xlfn.SINGLE(A127833030T_Latest)</f>
        <v>65.088999999999999</v>
      </c>
      <c r="Q80" s="43">
        <f>_xlfn.SINGLE(A127830060A_Latest)</f>
        <v>41.591000000000001</v>
      </c>
      <c r="R80" s="43">
        <f>_xlfn.SINGLE(A127827090F_Latest)</f>
        <v>23.498000000000001</v>
      </c>
      <c r="S80" s="43">
        <f>_xlfn.SINGLE(A127833210A_Latest)</f>
        <v>177.01400000000001</v>
      </c>
      <c r="T80" s="43">
        <f>_xlfn.SINGLE(A127830240K_Latest)</f>
        <v>133.63399999999999</v>
      </c>
      <c r="U80" s="43">
        <f>_xlfn.SINGLE(A127827270R_Latest)</f>
        <v>43.38</v>
      </c>
      <c r="V80" s="43">
        <f>_xlfn.SINGLE(A127833240R_Latest)</f>
        <v>152.68700000000001</v>
      </c>
      <c r="W80" s="43">
        <f>_xlfn.SINGLE(A127830270X_Latest)</f>
        <v>122.042</v>
      </c>
      <c r="X80" s="43">
        <f>_xlfn.SINGLE(A127827300T_Latest)</f>
        <v>30.645</v>
      </c>
      <c r="Y80" s="43">
        <f>_xlfn.SINGLE(A127833150K_Latest)</f>
        <v>106.33199999999999</v>
      </c>
      <c r="Z80" s="43">
        <f>_xlfn.SINGLE(A127830180V_Latest)</f>
        <v>73.021000000000001</v>
      </c>
      <c r="AA80" s="43">
        <f>_xlfn.SINGLE(A127827210L_Latest)</f>
        <v>33.311</v>
      </c>
      <c r="AB80" s="43">
        <f>_xlfn.SINGLE(A127833000C_Latest)</f>
        <v>69.97</v>
      </c>
      <c r="AC80" s="43">
        <f>_xlfn.SINGLE(A127830030L_Latest)</f>
        <v>48.171999999999997</v>
      </c>
      <c r="AD80" s="43">
        <f>_xlfn.SINGLE(A127827060T_Latest)</f>
        <v>21.797999999999998</v>
      </c>
      <c r="AE80" s="43">
        <f>_xlfn.SINGLE(A127832970X_Latest)</f>
        <v>58.155000000000001</v>
      </c>
      <c r="AF80" s="43">
        <f>_xlfn.SINGLE(A127830000X_Latest)</f>
        <v>37.927</v>
      </c>
      <c r="AG80" s="43">
        <f>_xlfn.SINGLE(A127827030C_Latest)</f>
        <v>20.228000000000002</v>
      </c>
      <c r="AH80" s="43">
        <f>_xlfn.SINGLE(A127833090V_Latest)</f>
        <v>11.815</v>
      </c>
      <c r="AI80" s="43">
        <f>_xlfn.SINGLE(A127830120T_Latest)</f>
        <v>10.246</v>
      </c>
      <c r="AJ80" s="43">
        <f>_xlfn.SINGLE(A127827150W_Latest)</f>
        <v>1.57</v>
      </c>
    </row>
    <row r="81" spans="1:36" hidden="1">
      <c r="B81" s="45" t="s">
        <v>1765</v>
      </c>
      <c r="C81" s="51">
        <v>16</v>
      </c>
      <c r="D81" s="43">
        <f>_xlfn.SINGLE(A127833183F_Latest)</f>
        <v>1012.3049999999999</v>
      </c>
      <c r="E81" s="43">
        <f>_xlfn.SINGLE(A127830213C_Latest)</f>
        <v>394.56099999999998</v>
      </c>
      <c r="F81" s="43">
        <f>_xlfn.SINGLE(A127827243J_Latest)</f>
        <v>617.74400000000003</v>
      </c>
      <c r="G81" s="43">
        <f>_xlfn.SINGLE(A127832943T_Latest)</f>
        <v>968.11300000000006</v>
      </c>
      <c r="H81" s="43">
        <f>_xlfn.SINGLE(A127829973W_Latest)</f>
        <v>370.36500000000001</v>
      </c>
      <c r="I81" s="43">
        <f>_xlfn.SINGLE(A127827003W_Latest)</f>
        <v>597.74900000000002</v>
      </c>
      <c r="J81" s="43">
        <f>_xlfn.SINGLE(A127833123C_Latest)</f>
        <v>389.31900000000002</v>
      </c>
      <c r="K81" s="43">
        <f>_xlfn.SINGLE(A127830153L_Latest)</f>
        <v>177.20699999999999</v>
      </c>
      <c r="L81" s="43">
        <f>_xlfn.SINGLE(A127827183T_Latest)</f>
        <v>212.11199999999999</v>
      </c>
      <c r="M81" s="43">
        <f>_xlfn.SINGLE(A127833063L_Latest)</f>
        <v>186.441</v>
      </c>
      <c r="N81" s="43">
        <f>_xlfn.SINGLE(A127830093W_Latest)</f>
        <v>77.819000000000003</v>
      </c>
      <c r="O81" s="43">
        <f>_xlfn.SINGLE(A127827123R_Latest)</f>
        <v>108.622</v>
      </c>
      <c r="P81" s="43">
        <f>_xlfn.SINGLE(A127833033X_Latest)</f>
        <v>202.87799999999999</v>
      </c>
      <c r="Q81" s="43">
        <f>_xlfn.SINGLE(A127830063J_Latest)</f>
        <v>99.388999999999996</v>
      </c>
      <c r="R81" s="43">
        <f>_xlfn.SINGLE(A127827093L_Latest)</f>
        <v>103.49</v>
      </c>
      <c r="S81" s="43">
        <f>_xlfn.SINGLE(A127833213J_Latest)</f>
        <v>198.37799999999999</v>
      </c>
      <c r="T81" s="43">
        <f>_xlfn.SINGLE(A127830243T_Latest)</f>
        <v>73.311999999999998</v>
      </c>
      <c r="U81" s="43">
        <f>_xlfn.SINGLE(A127827273W_Latest)</f>
        <v>125.066</v>
      </c>
      <c r="V81" s="43">
        <f>_xlfn.SINGLE(A127833243W_Latest)</f>
        <v>153.27000000000001</v>
      </c>
      <c r="W81" s="43">
        <f>_xlfn.SINGLE(A127830273F_Latest)</f>
        <v>43.362000000000002</v>
      </c>
      <c r="X81" s="43">
        <f>_xlfn.SINGLE(A127827303X_Latest)</f>
        <v>109.908</v>
      </c>
      <c r="Y81" s="43">
        <f>_xlfn.SINGLE(A127833153T_Latest)</f>
        <v>115.10899999999999</v>
      </c>
      <c r="Z81" s="43">
        <f>_xlfn.SINGLE(A127830183A_Latest)</f>
        <v>34.526000000000003</v>
      </c>
      <c r="AA81" s="43">
        <f>_xlfn.SINGLE(A127827213V_Latest)</f>
        <v>80.582999999999998</v>
      </c>
      <c r="AB81" s="43">
        <f>_xlfn.SINGLE(A127833003K_Latest)</f>
        <v>156.22900000000001</v>
      </c>
      <c r="AC81" s="43">
        <f>_xlfn.SINGLE(A127830033V_Latest)</f>
        <v>66.153999999999996</v>
      </c>
      <c r="AD81" s="43">
        <f>_xlfn.SINGLE(A127827063X_Latest)</f>
        <v>90.075000000000003</v>
      </c>
      <c r="AE81" s="43">
        <f>_xlfn.SINGLE(A127832973F_Latest)</f>
        <v>112.03700000000001</v>
      </c>
      <c r="AF81" s="43">
        <f>_xlfn.SINGLE(A127830003F_Latest)</f>
        <v>41.957000000000001</v>
      </c>
      <c r="AG81" s="43">
        <f>_xlfn.SINGLE(A127827033K_Latest)</f>
        <v>70.08</v>
      </c>
      <c r="AH81" s="43">
        <f>_xlfn.SINGLE(A127833093A_Latest)</f>
        <v>44.192</v>
      </c>
      <c r="AI81" s="43">
        <f>_xlfn.SINGLE(A127830123X_Latest)</f>
        <v>24.196999999999999</v>
      </c>
      <c r="AJ81" s="43">
        <f>_xlfn.SINGLE(A127827153C_Latest)</f>
        <v>19.995000000000001</v>
      </c>
    </row>
    <row r="82" spans="1:36" hidden="1">
      <c r="B82" s="46" t="s">
        <v>1759</v>
      </c>
      <c r="C82" s="51">
        <v>17</v>
      </c>
      <c r="D82" s="43">
        <f>_xlfn.SINGLE(A127833178L_Latest)</f>
        <v>208.28700000000001</v>
      </c>
      <c r="E82" s="43">
        <f>_xlfn.SINGLE(A127830208K_Latest)</f>
        <v>84.804000000000002</v>
      </c>
      <c r="F82" s="43">
        <f>_xlfn.SINGLE(A127827238R_Latest)</f>
        <v>123.483</v>
      </c>
      <c r="G82" s="43">
        <f>_xlfn.SINGLE(A127832938X_Latest)</f>
        <v>187.61</v>
      </c>
      <c r="H82" s="43">
        <f>_xlfn.SINGLE(A127829968C_Latest)</f>
        <v>72.204999999999998</v>
      </c>
      <c r="I82" s="43">
        <f>_xlfn.SINGLE(A127826998L_Latest)</f>
        <v>115.405</v>
      </c>
      <c r="J82" s="43">
        <f>_xlfn.SINGLE(A127833118K_Latest)</f>
        <v>69.796999999999997</v>
      </c>
      <c r="K82" s="43">
        <f>_xlfn.SINGLE(A127830148V_Latest)</f>
        <v>28.149000000000001</v>
      </c>
      <c r="L82" s="43">
        <f>_xlfn.SINGLE(A127827178X_Latest)</f>
        <v>41.648000000000003</v>
      </c>
      <c r="M82" s="43">
        <f>_xlfn.SINGLE(A127833058V_Latest)</f>
        <v>38.335000000000001</v>
      </c>
      <c r="N82" s="43">
        <f>_xlfn.SINGLE(A127830088C_Latest)</f>
        <v>14.407999999999999</v>
      </c>
      <c r="O82" s="43">
        <f>_xlfn.SINGLE(A127827118W_Latest)</f>
        <v>23.925999999999998</v>
      </c>
      <c r="P82" s="43">
        <f>_xlfn.SINGLE(A127833028F_Latest)</f>
        <v>31.462</v>
      </c>
      <c r="Q82" s="43">
        <f>_xlfn.SINGLE(A127830058R_Latest)</f>
        <v>13.74</v>
      </c>
      <c r="R82" s="43">
        <f>_xlfn.SINGLE(A127827088V_Latest)</f>
        <v>17.721</v>
      </c>
      <c r="S82" s="43">
        <f>_xlfn.SINGLE(A127833208R_Latest)</f>
        <v>39.441000000000003</v>
      </c>
      <c r="T82" s="43">
        <f>_xlfn.SINGLE(A127830238X_Latest)</f>
        <v>14.615</v>
      </c>
      <c r="U82" s="43">
        <f>_xlfn.SINGLE(A127827268C_Latest)</f>
        <v>24.826000000000001</v>
      </c>
      <c r="V82" s="43">
        <f>_xlfn.SINGLE(A127833238C_Latest)</f>
        <v>30.452999999999999</v>
      </c>
      <c r="W82" s="43">
        <f>_xlfn.SINGLE(A127830268L_Latest)</f>
        <v>8.8239999999999998</v>
      </c>
      <c r="X82" s="43">
        <f>_xlfn.SINGLE(A127827298T_Latest)</f>
        <v>21.629000000000001</v>
      </c>
      <c r="Y82" s="43">
        <f>_xlfn.SINGLE(A127833148X_Latest)</f>
        <v>19.997</v>
      </c>
      <c r="Z82" s="43">
        <f>_xlfn.SINGLE(A127830178J_Latest)</f>
        <v>8.0760000000000005</v>
      </c>
      <c r="AA82" s="43">
        <f>_xlfn.SINGLE(A127827208A_Latest)</f>
        <v>11.922000000000001</v>
      </c>
      <c r="AB82" s="43">
        <f>_xlfn.SINGLE(A127832998A_Latest)</f>
        <v>48.598999999999997</v>
      </c>
      <c r="AC82" s="43">
        <f>_xlfn.SINGLE(A127830028A_Latest)</f>
        <v>25.14</v>
      </c>
      <c r="AD82" s="43">
        <f>_xlfn.SINGLE(A127827058F_Latest)</f>
        <v>23.459</v>
      </c>
      <c r="AE82" s="43">
        <f>_xlfn.SINGLE(A127832968L_Latest)</f>
        <v>27.922000000000001</v>
      </c>
      <c r="AF82" s="43">
        <f>_xlfn.SINGLE(A127829998T_Latest)</f>
        <v>12.541</v>
      </c>
      <c r="AG82" s="43">
        <f>_xlfn.SINGLE(A127827028T_Latest)</f>
        <v>15.381</v>
      </c>
      <c r="AH82" s="43">
        <f>_xlfn.SINGLE(A127833088J_Latest)</f>
        <v>20.677</v>
      </c>
      <c r="AI82" s="43">
        <f>_xlfn.SINGLE(A127830118F_Latest)</f>
        <v>12.599</v>
      </c>
      <c r="AJ82" s="43">
        <f>_xlfn.SINGLE(A127827148K_Latest)</f>
        <v>8.0779999999999994</v>
      </c>
    </row>
    <row r="83" spans="1:36" hidden="1">
      <c r="B83" s="46" t="s">
        <v>1762</v>
      </c>
      <c r="C83" s="51">
        <v>18</v>
      </c>
      <c r="D83" s="43">
        <f>_xlfn.SINGLE(A127833177K_Latest)</f>
        <v>906.072</v>
      </c>
      <c r="E83" s="43">
        <f>_xlfn.SINGLE(A127830207J_Latest)</f>
        <v>352.16899999999998</v>
      </c>
      <c r="F83" s="43">
        <f>_xlfn.SINGLE(A127827237L_Latest)</f>
        <v>553.90300000000002</v>
      </c>
      <c r="G83" s="43">
        <f>_xlfn.SINGLE(A127832937W_Latest)</f>
        <v>878.72299999999996</v>
      </c>
      <c r="H83" s="43">
        <f>_xlfn.SINGLE(A127829967A_Latest)</f>
        <v>338.95800000000003</v>
      </c>
      <c r="I83" s="43">
        <f>_xlfn.SINGLE(A127826997K_Latest)</f>
        <v>539.76499999999999</v>
      </c>
      <c r="J83" s="43">
        <f>_xlfn.SINGLE(A127833117J_Latest)</f>
        <v>355.988</v>
      </c>
      <c r="K83" s="43">
        <f>_xlfn.SINGLE(A127830147T_Latest)</f>
        <v>164.453</v>
      </c>
      <c r="L83" s="43">
        <f>_xlfn.SINGLE(A127827177W_Latest)</f>
        <v>191.535</v>
      </c>
      <c r="M83" s="43">
        <f>_xlfn.SINGLE(A127833057T_Latest)</f>
        <v>166.58500000000001</v>
      </c>
      <c r="N83" s="43">
        <f>_xlfn.SINGLE(A127830087A_Latest)</f>
        <v>70.828999999999994</v>
      </c>
      <c r="O83" s="43">
        <f>_xlfn.SINGLE(A127827117V_Latest)</f>
        <v>95.756</v>
      </c>
      <c r="P83" s="43">
        <f>_xlfn.SINGLE(A127833027C_Latest)</f>
        <v>189.40199999999999</v>
      </c>
      <c r="Q83" s="43">
        <f>_xlfn.SINGLE(A127830057L_Latest)</f>
        <v>93.623999999999995</v>
      </c>
      <c r="R83" s="43">
        <f>_xlfn.SINGLE(A127827087T_Latest)</f>
        <v>95.778000000000006</v>
      </c>
      <c r="S83" s="43">
        <f>_xlfn.SINGLE(A127833207L_Latest)</f>
        <v>184.15</v>
      </c>
      <c r="T83" s="43">
        <f>_xlfn.SINGLE(A127830237W_Latest)</f>
        <v>70.805000000000007</v>
      </c>
      <c r="U83" s="43">
        <f>_xlfn.SINGLE(A127827267A_Latest)</f>
        <v>113.345</v>
      </c>
      <c r="V83" s="43">
        <f>_xlfn.SINGLE(A127833237A_Latest)</f>
        <v>140.16800000000001</v>
      </c>
      <c r="W83" s="43">
        <f>_xlfn.SINGLE(A127830267K_Latest)</f>
        <v>39.323999999999998</v>
      </c>
      <c r="X83" s="43">
        <f>_xlfn.SINGLE(A127827297R_Latest)</f>
        <v>100.84399999999999</v>
      </c>
      <c r="Y83" s="43">
        <f>_xlfn.SINGLE(A127833147W_Latest)</f>
        <v>104</v>
      </c>
      <c r="Z83" s="43">
        <f>_xlfn.SINGLE(A127830177F_Latest)</f>
        <v>30.274000000000001</v>
      </c>
      <c r="AA83" s="43">
        <f>_xlfn.SINGLE(A127827207X_Latest)</f>
        <v>73.725999999999999</v>
      </c>
      <c r="AB83" s="43">
        <f>_xlfn.SINGLE(A127832997X_Latest)</f>
        <v>121.767</v>
      </c>
      <c r="AC83" s="43">
        <f>_xlfn.SINGLE(A127830027X_Latest)</f>
        <v>47.313000000000002</v>
      </c>
      <c r="AD83" s="43">
        <f>_xlfn.SINGLE(A127827057C_Latest)</f>
        <v>74.453999999999994</v>
      </c>
      <c r="AE83" s="43">
        <f>_xlfn.SINGLE(A127832967K_Latest)</f>
        <v>94.417000000000002</v>
      </c>
      <c r="AF83" s="43">
        <f>_xlfn.SINGLE(A127829997R_Latest)</f>
        <v>34.100999999999999</v>
      </c>
      <c r="AG83" s="43">
        <f>_xlfn.SINGLE(A127827027R_Latest)</f>
        <v>60.316000000000003</v>
      </c>
      <c r="AH83" s="43">
        <f>_xlfn.SINGLE(A127833087F_Latest)</f>
        <v>27.35</v>
      </c>
      <c r="AI83" s="43">
        <f>_xlfn.SINGLE(A127830117C_Latest)</f>
        <v>13.211</v>
      </c>
      <c r="AJ83" s="43">
        <f>_xlfn.SINGLE(A127827147J_Latest)</f>
        <v>14.138</v>
      </c>
    </row>
    <row r="84" spans="1:36" hidden="1">
      <c r="B84" s="11"/>
      <c r="C84" s="51">
        <v>19</v>
      </c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</row>
    <row r="85" spans="1:36" hidden="1">
      <c r="A85" s="41" t="s">
        <v>1766</v>
      </c>
      <c r="C85" s="51">
        <v>20</v>
      </c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</row>
    <row r="86" spans="1:36" hidden="1">
      <c r="A86" s="41"/>
      <c r="B86" s="11" t="s">
        <v>1766</v>
      </c>
      <c r="C86" s="51">
        <v>21</v>
      </c>
      <c r="D86" s="43">
        <f>_xlfn.SINGLE(A127833191F_Latest)</f>
        <v>971.54</v>
      </c>
      <c r="E86" s="43">
        <f>_xlfn.SINGLE(A127830221C_Latest)</f>
        <v>404.26799999999997</v>
      </c>
      <c r="F86" s="43">
        <f>_xlfn.SINGLE(A127827251J_Latest)</f>
        <v>567.27200000000005</v>
      </c>
      <c r="G86" s="43">
        <f>_xlfn.SINGLE(A127832951T_Latest)</f>
        <v>940.39200000000005</v>
      </c>
      <c r="H86" s="43">
        <f>_xlfn.SINGLE(A127829981W_Latest)</f>
        <v>388.46899999999999</v>
      </c>
      <c r="I86" s="43">
        <f>_xlfn.SINGLE(A127827011W_Latest)</f>
        <v>551.923</v>
      </c>
      <c r="J86" s="43">
        <f>_xlfn.SINGLE(A127833131C_Latest)</f>
        <v>364.26600000000002</v>
      </c>
      <c r="K86" s="43">
        <f>_xlfn.SINGLE(A127830161L_Latest)</f>
        <v>169.46799999999999</v>
      </c>
      <c r="L86" s="43">
        <f>_xlfn.SINGLE(A127827191T_Latest)</f>
        <v>194.798</v>
      </c>
      <c r="M86" s="43">
        <f>_xlfn.SINGLE(A127833071L_Latest)</f>
        <v>169.37100000000001</v>
      </c>
      <c r="N86" s="43">
        <f>_xlfn.SINGLE(A127830101K_Latest)</f>
        <v>72.707999999999998</v>
      </c>
      <c r="O86" s="43">
        <f>_xlfn.SINGLE(A127827131R_Latest)</f>
        <v>96.662999999999997</v>
      </c>
      <c r="P86" s="43">
        <f>_xlfn.SINGLE(A127833041X_Latest)</f>
        <v>194.89500000000001</v>
      </c>
      <c r="Q86" s="43">
        <f>_xlfn.SINGLE(A127830071J_Latest)</f>
        <v>96.759</v>
      </c>
      <c r="R86" s="43">
        <f>_xlfn.SINGLE(A127827101A_Latest)</f>
        <v>98.135000000000005</v>
      </c>
      <c r="S86" s="43">
        <f>_xlfn.SINGLE(A127833221J_Latest)</f>
        <v>196.30099999999999</v>
      </c>
      <c r="T86" s="43">
        <f>_xlfn.SINGLE(A127830251T_Latest)</f>
        <v>81.796999999999997</v>
      </c>
      <c r="U86" s="43">
        <f>_xlfn.SINGLE(A127827281W_Latest)</f>
        <v>114.504</v>
      </c>
      <c r="V86" s="43">
        <f>_xlfn.SINGLE(A127833251W_Latest)</f>
        <v>158.12299999999999</v>
      </c>
      <c r="W86" s="43">
        <f>_xlfn.SINGLE(A127830281F_Latest)</f>
        <v>55.585999999999999</v>
      </c>
      <c r="X86" s="43">
        <f>_xlfn.SINGLE(A127827311X_Latest)</f>
        <v>102.53700000000001</v>
      </c>
      <c r="Y86" s="43">
        <f>_xlfn.SINGLE(A127833161T_Latest)</f>
        <v>114.864</v>
      </c>
      <c r="Z86" s="43">
        <f>_xlfn.SINGLE(A127830191A_Latest)</f>
        <v>40.039000000000001</v>
      </c>
      <c r="AA86" s="43">
        <f>_xlfn.SINGLE(A127827221V_Latest)</f>
        <v>74.825000000000003</v>
      </c>
      <c r="AB86" s="43">
        <f>_xlfn.SINGLE(A127833011K_Latest)</f>
        <v>137.98599999999999</v>
      </c>
      <c r="AC86" s="43">
        <f>_xlfn.SINGLE(A127830041V_Latest)</f>
        <v>57.378</v>
      </c>
      <c r="AD86" s="43">
        <f>_xlfn.SINGLE(A127827071X_Latest)</f>
        <v>80.608000000000004</v>
      </c>
      <c r="AE86" s="43">
        <f>_xlfn.SINGLE(A127832981F_Latest)</f>
        <v>106.83799999999999</v>
      </c>
      <c r="AF86" s="43">
        <f>_xlfn.SINGLE(A127830011F_Latest)</f>
        <v>41.579000000000001</v>
      </c>
      <c r="AG86" s="43">
        <f>_xlfn.SINGLE(A127827041K_Latest)</f>
        <v>65.259</v>
      </c>
      <c r="AH86" s="43">
        <f>_xlfn.SINGLE(A127833101R_Latest)</f>
        <v>31.148</v>
      </c>
      <c r="AI86" s="43">
        <f>_xlfn.SINGLE(A127830131X_Latest)</f>
        <v>15.798999999999999</v>
      </c>
      <c r="AJ86" s="43">
        <f>_xlfn.SINGLE(A127827161C_Latest)</f>
        <v>15.349</v>
      </c>
    </row>
    <row r="87" spans="1:36" hidden="1">
      <c r="B87" s="45" t="s">
        <v>1767</v>
      </c>
      <c r="C87" s="51">
        <v>22</v>
      </c>
      <c r="D87" s="43">
        <f>_xlfn.SINGLE(A127833179R_Latest)</f>
        <v>65.468000000000004</v>
      </c>
      <c r="E87" s="43">
        <f>_xlfn.SINGLE(A127830209L_Latest)</f>
        <v>52.098999999999997</v>
      </c>
      <c r="F87" s="43">
        <f>_xlfn.SINGLE(A127827239T_Latest)</f>
        <v>13.369</v>
      </c>
      <c r="G87" s="43">
        <f>_xlfn.SINGLE(A127832939A_Latest)</f>
        <v>61.668999999999997</v>
      </c>
      <c r="H87" s="43">
        <f>_xlfn.SINGLE(A127829969F_Latest)</f>
        <v>49.511000000000003</v>
      </c>
      <c r="I87" s="43">
        <f>_xlfn.SINGLE(A127826999R_Latest)</f>
        <v>12.157999999999999</v>
      </c>
      <c r="J87" s="43">
        <f>_xlfn.SINGLE(A127833119L_Latest)</f>
        <v>8.2780000000000005</v>
      </c>
      <c r="K87" s="43">
        <f>_xlfn.SINGLE(A127830149W_Latest)</f>
        <v>5.0149999999999997</v>
      </c>
      <c r="L87" s="43">
        <f>_xlfn.SINGLE(A127827179A_Latest)</f>
        <v>3.2629999999999999</v>
      </c>
      <c r="M87" s="43">
        <f>_xlfn.SINGLE(A127833059W_Latest)</f>
        <v>2.786</v>
      </c>
      <c r="N87" s="43">
        <f>_xlfn.SINGLE(A127830089F_Latest)</f>
        <v>1.879</v>
      </c>
      <c r="O87" s="43">
        <f>_xlfn.SINGLE(A127827119X_Latest)</f>
        <v>0.90600000000000003</v>
      </c>
      <c r="P87" s="43">
        <f>_xlfn.SINGLE(A127833029J_Latest)</f>
        <v>5.492</v>
      </c>
      <c r="Q87" s="43">
        <f>_xlfn.SINGLE(A127830059T_Latest)</f>
        <v>3.1349999999999998</v>
      </c>
      <c r="R87" s="43">
        <f>_xlfn.SINGLE(A127827089W_Latest)</f>
        <v>2.3570000000000002</v>
      </c>
      <c r="S87" s="43">
        <f>_xlfn.SINGLE(A127833209T_Latest)</f>
        <v>12.151</v>
      </c>
      <c r="T87" s="43">
        <f>_xlfn.SINGLE(A127830239A_Latest)</f>
        <v>10.992000000000001</v>
      </c>
      <c r="U87" s="43">
        <f>_xlfn.SINGLE(A127827269F_Latest)</f>
        <v>1.159</v>
      </c>
      <c r="V87" s="43">
        <f>_xlfn.SINGLE(A127833239F_Latest)</f>
        <v>17.954999999999998</v>
      </c>
      <c r="W87" s="43">
        <f>_xlfn.SINGLE(A127830269R_Latest)</f>
        <v>16.262</v>
      </c>
      <c r="X87" s="43">
        <f>_xlfn.SINGLE(A127827299V_Latest)</f>
        <v>1.6930000000000001</v>
      </c>
      <c r="Y87" s="43">
        <f>_xlfn.SINGLE(A127833149A_Latest)</f>
        <v>10.864000000000001</v>
      </c>
      <c r="Z87" s="43">
        <f>_xlfn.SINGLE(A127830179K_Latest)</f>
        <v>9.7650000000000006</v>
      </c>
      <c r="AA87" s="43">
        <f>_xlfn.SINGLE(A127827209C_Latest)</f>
        <v>1.099</v>
      </c>
      <c r="AB87" s="43">
        <f>_xlfn.SINGLE(A127832999C_Latest)</f>
        <v>16.22</v>
      </c>
      <c r="AC87" s="43">
        <f>_xlfn.SINGLE(A127830029C_Latest)</f>
        <v>10.065</v>
      </c>
      <c r="AD87" s="43">
        <f>_xlfn.SINGLE(A127827059J_Latest)</f>
        <v>6.1539999999999999</v>
      </c>
      <c r="AE87" s="43">
        <f>_xlfn.SINGLE(A127832969R_Latest)</f>
        <v>12.420999999999999</v>
      </c>
      <c r="AF87" s="43">
        <f>_xlfn.SINGLE(A127829999V_Latest)</f>
        <v>7.4779999999999998</v>
      </c>
      <c r="AG87" s="43">
        <f>_xlfn.SINGLE(A127827029V_Latest)</f>
        <v>4.9429999999999996</v>
      </c>
      <c r="AH87" s="43">
        <f>_xlfn.SINGLE(A127833089K_Latest)</f>
        <v>3.798</v>
      </c>
      <c r="AI87" s="43">
        <f>_xlfn.SINGLE(A127830119J_Latest)</f>
        <v>2.5870000000000002</v>
      </c>
      <c r="AJ87" s="43">
        <f>_xlfn.SINGLE(A127827149L_Latest)</f>
        <v>1.2110000000000001</v>
      </c>
    </row>
    <row r="88" spans="1:36" hidden="1">
      <c r="B88" s="45" t="s">
        <v>1762</v>
      </c>
      <c r="C88" s="51">
        <v>23</v>
      </c>
      <c r="D88" s="43">
        <f>_xlfn.SINGLE(A127833177K_Latest)</f>
        <v>906.072</v>
      </c>
      <c r="E88" s="43">
        <f>_xlfn.SINGLE(A127830207J_Latest)</f>
        <v>352.16899999999998</v>
      </c>
      <c r="F88" s="43">
        <f>_xlfn.SINGLE(A127827237L_Latest)</f>
        <v>553.90300000000002</v>
      </c>
      <c r="G88" s="43">
        <f>_xlfn.SINGLE(A127832937W_Latest)</f>
        <v>878.72299999999996</v>
      </c>
      <c r="H88" s="43">
        <f>_xlfn.SINGLE(A127829967A_Latest)</f>
        <v>338.95800000000003</v>
      </c>
      <c r="I88" s="43">
        <f>_xlfn.SINGLE(A127826997K_Latest)</f>
        <v>539.76499999999999</v>
      </c>
      <c r="J88" s="43">
        <f>_xlfn.SINGLE(A127833117J_Latest)</f>
        <v>355.988</v>
      </c>
      <c r="K88" s="43">
        <f>_xlfn.SINGLE(A127830147T_Latest)</f>
        <v>164.453</v>
      </c>
      <c r="L88" s="43">
        <f>_xlfn.SINGLE(A127827177W_Latest)</f>
        <v>191.535</v>
      </c>
      <c r="M88" s="43">
        <f>_xlfn.SINGLE(A127833057T_Latest)</f>
        <v>166.58500000000001</v>
      </c>
      <c r="N88" s="43">
        <f>_xlfn.SINGLE(A127830087A_Latest)</f>
        <v>70.828999999999994</v>
      </c>
      <c r="O88" s="43">
        <f>_xlfn.SINGLE(A127827117V_Latest)</f>
        <v>95.756</v>
      </c>
      <c r="P88" s="43">
        <f>_xlfn.SINGLE(A127833027C_Latest)</f>
        <v>189.40199999999999</v>
      </c>
      <c r="Q88" s="43">
        <f>_xlfn.SINGLE(A127830057L_Latest)</f>
        <v>93.623999999999995</v>
      </c>
      <c r="R88" s="43">
        <f>_xlfn.SINGLE(A127827087T_Latest)</f>
        <v>95.778000000000006</v>
      </c>
      <c r="S88" s="43">
        <f>_xlfn.SINGLE(A127833207L_Latest)</f>
        <v>184.15</v>
      </c>
      <c r="T88" s="43">
        <f>_xlfn.SINGLE(A127830237W_Latest)</f>
        <v>70.805000000000007</v>
      </c>
      <c r="U88" s="43">
        <f>_xlfn.SINGLE(A127827267A_Latest)</f>
        <v>113.345</v>
      </c>
      <c r="V88" s="43">
        <f>_xlfn.SINGLE(A127833237A_Latest)</f>
        <v>140.16800000000001</v>
      </c>
      <c r="W88" s="43">
        <f>_xlfn.SINGLE(A127830267K_Latest)</f>
        <v>39.323999999999998</v>
      </c>
      <c r="X88" s="43">
        <f>_xlfn.SINGLE(A127827297R_Latest)</f>
        <v>100.84399999999999</v>
      </c>
      <c r="Y88" s="43">
        <f>_xlfn.SINGLE(A127833147W_Latest)</f>
        <v>104</v>
      </c>
      <c r="Z88" s="43">
        <f>_xlfn.SINGLE(A127830177F_Latest)</f>
        <v>30.274000000000001</v>
      </c>
      <c r="AA88" s="43">
        <f>_xlfn.SINGLE(A127827207X_Latest)</f>
        <v>73.725999999999999</v>
      </c>
      <c r="AB88" s="43">
        <f>_xlfn.SINGLE(A127832997X_Latest)</f>
        <v>121.767</v>
      </c>
      <c r="AC88" s="43">
        <f>_xlfn.SINGLE(A127830027X_Latest)</f>
        <v>47.313000000000002</v>
      </c>
      <c r="AD88" s="43">
        <f>_xlfn.SINGLE(A127827057C_Latest)</f>
        <v>74.453999999999994</v>
      </c>
      <c r="AE88" s="43">
        <f>_xlfn.SINGLE(A127832967K_Latest)</f>
        <v>94.417000000000002</v>
      </c>
      <c r="AF88" s="43">
        <f>_xlfn.SINGLE(A127829997R_Latest)</f>
        <v>34.100999999999999</v>
      </c>
      <c r="AG88" s="43">
        <f>_xlfn.SINGLE(A127827027R_Latest)</f>
        <v>60.316000000000003</v>
      </c>
      <c r="AH88" s="43">
        <f>_xlfn.SINGLE(A127833087F_Latest)</f>
        <v>27.35</v>
      </c>
      <c r="AI88" s="43">
        <f>_xlfn.SINGLE(A127830117C_Latest)</f>
        <v>13.211</v>
      </c>
      <c r="AJ88" s="43">
        <f>_xlfn.SINGLE(A127827147J_Latest)</f>
        <v>14.138</v>
      </c>
    </row>
    <row r="89" spans="1:36" hidden="1">
      <c r="B89" s="11"/>
      <c r="C89" s="51">
        <v>24</v>
      </c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</row>
    <row r="90" spans="1:36" hidden="1">
      <c r="A90" s="41" t="s">
        <v>1768</v>
      </c>
      <c r="C90" s="51">
        <v>25</v>
      </c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</row>
    <row r="91" spans="1:36" hidden="1">
      <c r="B91" s="11" t="s">
        <v>1769</v>
      </c>
      <c r="C91" s="51">
        <v>26</v>
      </c>
      <c r="D91" s="43">
        <f>_xlfn.SINGLE(A127833187R_Latest)</f>
        <v>14457.985000000001</v>
      </c>
      <c r="E91" s="43">
        <f>_xlfn.SINGLE(A127830217L_Latest)</f>
        <v>7542.3029999999999</v>
      </c>
      <c r="F91" s="43">
        <f>_xlfn.SINGLE(A127827247T_Latest)</f>
        <v>6915.6819999999998</v>
      </c>
      <c r="G91" s="43">
        <f>_xlfn.SINGLE(A127832947A_Latest)</f>
        <v>13709.39</v>
      </c>
      <c r="H91" s="43">
        <f>_xlfn.SINGLE(A127829977F_Latest)</f>
        <v>7102.88</v>
      </c>
      <c r="I91" s="43">
        <f>_xlfn.SINGLE(A127827007F_Latest)</f>
        <v>6606.51</v>
      </c>
      <c r="J91" s="43">
        <f>_xlfn.SINGLE(A127833127L_Latest)</f>
        <v>2219.0810000000001</v>
      </c>
      <c r="K91" s="43">
        <f>_xlfn.SINGLE(A127830157W_Latest)</f>
        <v>1136.46</v>
      </c>
      <c r="L91" s="43">
        <f>_xlfn.SINGLE(A127827187A_Latest)</f>
        <v>1082.6210000000001</v>
      </c>
      <c r="M91" s="43">
        <f>_xlfn.SINGLE(A127833067W_Latest)</f>
        <v>830.04300000000001</v>
      </c>
      <c r="N91" s="43">
        <f>_xlfn.SINGLE(A127830097F_Latest)</f>
        <v>410.53399999999999</v>
      </c>
      <c r="O91" s="43">
        <f>_xlfn.SINGLE(A127827127X_Latest)</f>
        <v>419.50799999999998</v>
      </c>
      <c r="P91" s="43">
        <f>_xlfn.SINGLE(A127833037J_Latest)</f>
        <v>1389.038</v>
      </c>
      <c r="Q91" s="43">
        <f>_xlfn.SINGLE(A127830067T_Latest)</f>
        <v>725.92499999999995</v>
      </c>
      <c r="R91" s="43">
        <f>_xlfn.SINGLE(A127827097W_Latest)</f>
        <v>663.11300000000006</v>
      </c>
      <c r="S91" s="43">
        <f>_xlfn.SINGLE(A127833217T_Latest)</f>
        <v>3402.0740000000001</v>
      </c>
      <c r="T91" s="43">
        <f>_xlfn.SINGLE(A127830247A_Latest)</f>
        <v>1775.6379999999999</v>
      </c>
      <c r="U91" s="43">
        <f>_xlfn.SINGLE(A127827277F_Latest)</f>
        <v>1626.4359999999999</v>
      </c>
      <c r="V91" s="43">
        <f>_xlfn.SINGLE(A127833247F_Latest)</f>
        <v>3253.3850000000002</v>
      </c>
      <c r="W91" s="43">
        <f>_xlfn.SINGLE(A127830277R_Latest)</f>
        <v>1695.1959999999999</v>
      </c>
      <c r="X91" s="43">
        <f>_xlfn.SINGLE(A127827307J_Latest)</f>
        <v>1558.1890000000001</v>
      </c>
      <c r="Y91" s="43">
        <f>_xlfn.SINGLE(A127833157A_Latest)</f>
        <v>2759.6</v>
      </c>
      <c r="Z91" s="43">
        <f>_xlfn.SINGLE(A127830187K_Latest)</f>
        <v>1411.104</v>
      </c>
      <c r="AA91" s="43">
        <f>_xlfn.SINGLE(A127827217C_Latest)</f>
        <v>1348.4960000000001</v>
      </c>
      <c r="AB91" s="43">
        <f>_xlfn.SINGLE(A127833007V_Latest)</f>
        <v>2823.8449999999998</v>
      </c>
      <c r="AC91" s="43">
        <f>_xlfn.SINGLE(A127830037C_Latest)</f>
        <v>1523.9059999999999</v>
      </c>
      <c r="AD91" s="43">
        <f>_xlfn.SINGLE(A127827067J_Latest)</f>
        <v>1299.94</v>
      </c>
      <c r="AE91" s="43">
        <f>_xlfn.SINGLE(A127832977R_Latest)</f>
        <v>2075.25</v>
      </c>
      <c r="AF91" s="43">
        <f>_xlfn.SINGLE(A127830007R_Latest)</f>
        <v>1084.4829999999999</v>
      </c>
      <c r="AG91" s="43">
        <f>_xlfn.SINGLE(A127827037V_Latest)</f>
        <v>990.76700000000005</v>
      </c>
      <c r="AH91" s="43">
        <f>_xlfn.SINGLE(A127833097K_Latest)</f>
        <v>748.59500000000003</v>
      </c>
      <c r="AI91" s="43">
        <f>_xlfn.SINGLE(A127830127J_Latest)</f>
        <v>439.42200000000003</v>
      </c>
      <c r="AJ91" s="43">
        <f>_xlfn.SINGLE(A127827157L_Latest)</f>
        <v>309.17200000000003</v>
      </c>
    </row>
    <row r="92" spans="1:36" hidden="1">
      <c r="B92" s="45" t="s">
        <v>1770</v>
      </c>
      <c r="C92" s="51">
        <v>27</v>
      </c>
      <c r="D92" s="43">
        <f>_xlfn.SINGLE(A127833189V_Latest)</f>
        <v>9917.2119999999995</v>
      </c>
      <c r="E92" s="43">
        <f>_xlfn.SINGLE(A127830219T_Latest)</f>
        <v>6029.0540000000001</v>
      </c>
      <c r="F92" s="43">
        <f>_xlfn.SINGLE(A127827249W_Latest)</f>
        <v>3888.1579999999999</v>
      </c>
      <c r="G92" s="43">
        <f>_xlfn.SINGLE(A127832949F_Latest)</f>
        <v>9579.6190000000006</v>
      </c>
      <c r="H92" s="43">
        <f>_xlfn.SINGLE(A127829979K_Latest)</f>
        <v>5784.4650000000001</v>
      </c>
      <c r="I92" s="43">
        <f>_xlfn.SINGLE(A127827009K_Latest)</f>
        <v>3795.1550000000002</v>
      </c>
      <c r="J92" s="43">
        <f>_xlfn.SINGLE(A127833129T_Latest)</f>
        <v>919.91899999999998</v>
      </c>
      <c r="K92" s="43">
        <f>_xlfn.SINGLE(A127830159A_Latest)</f>
        <v>554.57000000000005</v>
      </c>
      <c r="L92" s="43">
        <f>_xlfn.SINGLE(A127827189F_Latest)</f>
        <v>365.34899999999999</v>
      </c>
      <c r="M92" s="43">
        <f>_xlfn.SINGLE(A127833069A_Latest)</f>
        <v>187.7</v>
      </c>
      <c r="N92" s="43">
        <f>_xlfn.SINGLE(A127830099K_Latest)</f>
        <v>133.524</v>
      </c>
      <c r="O92" s="43">
        <f>_xlfn.SINGLE(A127827129C_Latest)</f>
        <v>54.176000000000002</v>
      </c>
      <c r="P92" s="43">
        <f>_xlfn.SINGLE(A127833039L_Latest)</f>
        <v>732.21900000000005</v>
      </c>
      <c r="Q92" s="43">
        <f>_xlfn.SINGLE(A127830069W_Latest)</f>
        <v>421.04599999999999</v>
      </c>
      <c r="R92" s="43">
        <f>_xlfn.SINGLE(A127827099A_Latest)</f>
        <v>311.173</v>
      </c>
      <c r="S92" s="43">
        <f>_xlfn.SINGLE(A127833219W_Latest)</f>
        <v>2606.0720000000001</v>
      </c>
      <c r="T92" s="43">
        <f>_xlfn.SINGLE(A127830249F_Latest)</f>
        <v>1537.21</v>
      </c>
      <c r="U92" s="43">
        <f>_xlfn.SINGLE(A127827279K_Latest)</f>
        <v>1068.8620000000001</v>
      </c>
      <c r="V92" s="43">
        <f>_xlfn.SINGLE(A127833249K_Latest)</f>
        <v>2466.3380000000002</v>
      </c>
      <c r="W92" s="43">
        <f>_xlfn.SINGLE(A127830279V_Latest)</f>
        <v>1541.9079999999999</v>
      </c>
      <c r="X92" s="43">
        <f>_xlfn.SINGLE(A127827309L_Latest)</f>
        <v>924.43</v>
      </c>
      <c r="Y92" s="43">
        <f>_xlfn.SINGLE(A127833159F_Latest)</f>
        <v>2155.1329999999998</v>
      </c>
      <c r="Z92" s="43">
        <f>_xlfn.SINGLE(A127830189R_Latest)</f>
        <v>1268.3910000000001</v>
      </c>
      <c r="AA92" s="43">
        <f>_xlfn.SINGLE(A127827219J_Latest)</f>
        <v>886.74199999999996</v>
      </c>
      <c r="AB92" s="43">
        <f>_xlfn.SINGLE(A127833009X_Latest)</f>
        <v>1769.749</v>
      </c>
      <c r="AC92" s="43">
        <f>_xlfn.SINGLE(A127830039J_Latest)</f>
        <v>1126.9749999999999</v>
      </c>
      <c r="AD92" s="43">
        <f>_xlfn.SINGLE(A127827069L_Latest)</f>
        <v>642.774</v>
      </c>
      <c r="AE92" s="43">
        <f>_xlfn.SINGLE(A127832979V_Latest)</f>
        <v>1432.1559999999999</v>
      </c>
      <c r="AF92" s="43">
        <f>_xlfn.SINGLE(A127830009V_Latest)</f>
        <v>882.38599999999997</v>
      </c>
      <c r="AG92" s="43">
        <f>_xlfn.SINGLE(A127827039X_Latest)</f>
        <v>549.77099999999996</v>
      </c>
      <c r="AH92" s="43">
        <f>_xlfn.SINGLE(A127833099R_Latest)</f>
        <v>337.59199999999998</v>
      </c>
      <c r="AI92" s="43">
        <f>_xlfn.SINGLE(A127830129L_Latest)</f>
        <v>244.589</v>
      </c>
      <c r="AJ92" s="43">
        <f>_xlfn.SINGLE(A127827159T_Latest)</f>
        <v>93.003</v>
      </c>
    </row>
    <row r="93" spans="1:36" hidden="1">
      <c r="B93" s="45" t="s">
        <v>1771</v>
      </c>
      <c r="C93" s="51">
        <v>28</v>
      </c>
      <c r="D93" s="43">
        <f>_xlfn.SINGLE(A127833188T_Latest)</f>
        <v>4540.7730000000001</v>
      </c>
      <c r="E93" s="43">
        <f>_xlfn.SINGLE(A127830218R_Latest)</f>
        <v>1513.249</v>
      </c>
      <c r="F93" s="43">
        <f>_xlfn.SINGLE(A127827248V_Latest)</f>
        <v>3027.5239999999999</v>
      </c>
      <c r="G93" s="43">
        <f>_xlfn.SINGLE(A127832948C_Latest)</f>
        <v>4129.7709999999997</v>
      </c>
      <c r="H93" s="43">
        <f>_xlfn.SINGLE(A127829978J_Latest)</f>
        <v>1318.4159999999999</v>
      </c>
      <c r="I93" s="43">
        <f>_xlfn.SINGLE(A127827008J_Latest)</f>
        <v>2811.355</v>
      </c>
      <c r="J93" s="43">
        <f>_xlfn.SINGLE(A127833128R_Latest)</f>
        <v>1299.162</v>
      </c>
      <c r="K93" s="43">
        <f>_xlfn.SINGLE(A127830158X_Latest)</f>
        <v>581.89</v>
      </c>
      <c r="L93" s="43">
        <f>_xlfn.SINGLE(A127827188C_Latest)</f>
        <v>717.27200000000005</v>
      </c>
      <c r="M93" s="43">
        <f>_xlfn.SINGLE(A127833068X_Latest)</f>
        <v>642.34199999999998</v>
      </c>
      <c r="N93" s="43">
        <f>_xlfn.SINGLE(A127830098J_Latest)</f>
        <v>277.01</v>
      </c>
      <c r="O93" s="43">
        <f>_xlfn.SINGLE(A127827128A_Latest)</f>
        <v>365.33199999999999</v>
      </c>
      <c r="P93" s="43">
        <f>_xlfn.SINGLE(A127833038K_Latest)</f>
        <v>656.81899999999996</v>
      </c>
      <c r="Q93" s="43">
        <f>_xlfn.SINGLE(A127830068V_Latest)</f>
        <v>304.88</v>
      </c>
      <c r="R93" s="43">
        <f>_xlfn.SINGLE(A127827098X_Latest)</f>
        <v>351.94</v>
      </c>
      <c r="S93" s="43">
        <f>_xlfn.SINGLE(A127833218V_Latest)</f>
        <v>796.00199999999995</v>
      </c>
      <c r="T93" s="43">
        <f>_xlfn.SINGLE(A127830248C_Latest)</f>
        <v>238.428</v>
      </c>
      <c r="U93" s="43">
        <f>_xlfn.SINGLE(A127827278J_Latest)</f>
        <v>557.57399999999996</v>
      </c>
      <c r="V93" s="43">
        <f>_xlfn.SINGLE(A127833248J_Latest)</f>
        <v>787.04700000000003</v>
      </c>
      <c r="W93" s="43">
        <f>_xlfn.SINGLE(A127830278T_Latest)</f>
        <v>153.28800000000001</v>
      </c>
      <c r="X93" s="43">
        <f>_xlfn.SINGLE(A127827308K_Latest)</f>
        <v>633.75900000000001</v>
      </c>
      <c r="Y93" s="43">
        <f>_xlfn.SINGLE(A127833158C_Latest)</f>
        <v>604.46600000000001</v>
      </c>
      <c r="Z93" s="43">
        <f>_xlfn.SINGLE(A127830188L_Latest)</f>
        <v>142.71299999999999</v>
      </c>
      <c r="AA93" s="43">
        <f>_xlfn.SINGLE(A127827218F_Latest)</f>
        <v>461.75400000000002</v>
      </c>
      <c r="AB93" s="43">
        <f>_xlfn.SINGLE(A127833008W_Latest)</f>
        <v>1054.097</v>
      </c>
      <c r="AC93" s="43">
        <f>_xlfn.SINGLE(A127830038F_Latest)</f>
        <v>396.93</v>
      </c>
      <c r="AD93" s="43">
        <f>_xlfn.SINGLE(A127827068K_Latest)</f>
        <v>657.16600000000005</v>
      </c>
      <c r="AE93" s="43">
        <f>_xlfn.SINGLE(A127832978T_Latest)</f>
        <v>643.09400000000005</v>
      </c>
      <c r="AF93" s="43">
        <f>_xlfn.SINGLE(A127830008T_Latest)</f>
        <v>202.09700000000001</v>
      </c>
      <c r="AG93" s="43">
        <f>_xlfn.SINGLE(A127827038W_Latest)</f>
        <v>440.99700000000001</v>
      </c>
      <c r="AH93" s="43">
        <f>_xlfn.SINGLE(A127833098L_Latest)</f>
        <v>411.00200000000001</v>
      </c>
      <c r="AI93" s="43">
        <f>_xlfn.SINGLE(A127830128K_Latest)</f>
        <v>194.833</v>
      </c>
      <c r="AJ93" s="43">
        <f>_xlfn.SINGLE(A127827158R_Latest)</f>
        <v>216.16900000000001</v>
      </c>
    </row>
    <row r="94" spans="1:36" hidden="1">
      <c r="A94" s="57"/>
      <c r="B94" s="58"/>
      <c r="C94" s="58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</row>
    <row r="95" spans="1:36" hidden="1">
      <c r="A95" s="57"/>
      <c r="B95" s="58"/>
      <c r="C95" s="58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</row>
    <row r="96" spans="1:36" hidden="1">
      <c r="A96" s="50"/>
      <c r="B96" s="49"/>
      <c r="C96" s="49"/>
      <c r="D96" s="52">
        <v>1</v>
      </c>
      <c r="E96" s="52">
        <v>2</v>
      </c>
      <c r="F96" s="52">
        <v>3</v>
      </c>
      <c r="G96" s="52">
        <v>4</v>
      </c>
      <c r="H96" s="52">
        <v>5</v>
      </c>
      <c r="I96" s="52">
        <v>6</v>
      </c>
      <c r="J96" s="52">
        <v>7</v>
      </c>
      <c r="K96" s="52">
        <v>8</v>
      </c>
      <c r="L96" s="52">
        <v>9</v>
      </c>
      <c r="M96" s="52">
        <v>10</v>
      </c>
      <c r="N96" s="52">
        <v>11</v>
      </c>
      <c r="O96" s="52">
        <v>12</v>
      </c>
      <c r="P96" s="52">
        <v>13</v>
      </c>
      <c r="Q96" s="52">
        <v>14</v>
      </c>
      <c r="R96" s="52">
        <v>15</v>
      </c>
      <c r="S96" s="52">
        <v>16</v>
      </c>
      <c r="T96" s="52">
        <v>17</v>
      </c>
      <c r="U96" s="52">
        <v>18</v>
      </c>
      <c r="V96" s="52">
        <v>19</v>
      </c>
      <c r="W96" s="52">
        <v>20</v>
      </c>
      <c r="X96" s="52">
        <v>21</v>
      </c>
      <c r="Y96" s="52">
        <v>22</v>
      </c>
      <c r="Z96" s="52">
        <v>23</v>
      </c>
      <c r="AA96" s="52">
        <v>24</v>
      </c>
      <c r="AB96" s="52">
        <v>25</v>
      </c>
      <c r="AC96" s="52">
        <v>26</v>
      </c>
      <c r="AD96" s="52">
        <v>27</v>
      </c>
      <c r="AE96" s="52">
        <v>28</v>
      </c>
      <c r="AF96" s="52">
        <v>29</v>
      </c>
      <c r="AG96" s="52">
        <v>30</v>
      </c>
      <c r="AH96" s="52">
        <v>31</v>
      </c>
      <c r="AI96" s="52">
        <v>32</v>
      </c>
      <c r="AJ96" s="52">
        <v>33</v>
      </c>
    </row>
    <row r="97" spans="1:36" ht="15" hidden="1" customHeight="1">
      <c r="A97" s="36"/>
      <c r="B97" s="36"/>
      <c r="C97" s="36"/>
      <c r="D97" s="64" t="s">
        <v>1747</v>
      </c>
      <c r="E97" s="64"/>
      <c r="F97" s="64"/>
      <c r="G97" s="64" t="s">
        <v>1772</v>
      </c>
      <c r="H97" s="64"/>
      <c r="I97" s="64"/>
      <c r="J97" s="64" t="s">
        <v>1773</v>
      </c>
      <c r="K97" s="64"/>
      <c r="L97" s="64"/>
      <c r="M97" s="64" t="s">
        <v>1774</v>
      </c>
      <c r="N97" s="64"/>
      <c r="O97" s="64"/>
      <c r="P97" s="64" t="s">
        <v>1775</v>
      </c>
      <c r="Q97" s="64"/>
      <c r="R97" s="64"/>
      <c r="S97" s="64" t="s">
        <v>1776</v>
      </c>
      <c r="T97" s="64"/>
      <c r="U97" s="64"/>
      <c r="V97" s="64" t="s">
        <v>1777</v>
      </c>
      <c r="W97" s="64"/>
      <c r="X97" s="64"/>
      <c r="Y97" s="64" t="s">
        <v>1778</v>
      </c>
      <c r="Z97" s="64"/>
      <c r="AA97" s="64"/>
      <c r="AB97" s="64" t="s">
        <v>1779</v>
      </c>
      <c r="AC97" s="64"/>
      <c r="AD97" s="64"/>
      <c r="AE97" s="64" t="s">
        <v>1780</v>
      </c>
      <c r="AF97" s="64"/>
      <c r="AG97" s="64"/>
      <c r="AH97" s="64" t="s">
        <v>1781</v>
      </c>
      <c r="AI97" s="64"/>
      <c r="AJ97" s="64"/>
    </row>
    <row r="98" spans="1:36" hidden="1">
      <c r="A98" s="36"/>
      <c r="B98" s="36"/>
      <c r="C98" s="36"/>
      <c r="D98" s="37" t="s">
        <v>1749</v>
      </c>
      <c r="E98" s="37" t="s">
        <v>1750</v>
      </c>
      <c r="F98" s="37" t="s">
        <v>1751</v>
      </c>
      <c r="G98" s="37" t="s">
        <v>1749</v>
      </c>
      <c r="H98" s="37" t="s">
        <v>1750</v>
      </c>
      <c r="I98" s="37" t="s">
        <v>1751</v>
      </c>
      <c r="J98" s="37" t="s">
        <v>1749</v>
      </c>
      <c r="K98" s="37" t="s">
        <v>1750</v>
      </c>
      <c r="L98" s="37" t="s">
        <v>1751</v>
      </c>
      <c r="M98" s="37" t="s">
        <v>1749</v>
      </c>
      <c r="N98" s="37" t="s">
        <v>1750</v>
      </c>
      <c r="O98" s="37" t="s">
        <v>1751</v>
      </c>
      <c r="P98" s="37" t="s">
        <v>1749</v>
      </c>
      <c r="Q98" s="37" t="s">
        <v>1750</v>
      </c>
      <c r="R98" s="37" t="s">
        <v>1751</v>
      </c>
      <c r="S98" s="37" t="s">
        <v>1749</v>
      </c>
      <c r="T98" s="37" t="s">
        <v>1750</v>
      </c>
      <c r="U98" s="37" t="s">
        <v>1751</v>
      </c>
      <c r="V98" s="37" t="s">
        <v>1749</v>
      </c>
      <c r="W98" s="37" t="s">
        <v>1750</v>
      </c>
      <c r="X98" s="37" t="s">
        <v>1751</v>
      </c>
      <c r="Y98" s="37" t="s">
        <v>1749</v>
      </c>
      <c r="Z98" s="37" t="s">
        <v>1750</v>
      </c>
      <c r="AA98" s="37" t="s">
        <v>1751</v>
      </c>
      <c r="AB98" s="37" t="s">
        <v>1749</v>
      </c>
      <c r="AC98" s="37" t="s">
        <v>1750</v>
      </c>
      <c r="AD98" s="37" t="s">
        <v>1751</v>
      </c>
      <c r="AE98" s="37" t="s">
        <v>1749</v>
      </c>
      <c r="AF98" s="37" t="s">
        <v>1750</v>
      </c>
      <c r="AG98" s="37" t="s">
        <v>1751</v>
      </c>
      <c r="AH98" s="37" t="s">
        <v>1749</v>
      </c>
      <c r="AI98" s="37" t="s">
        <v>1750</v>
      </c>
      <c r="AJ98" s="37" t="s">
        <v>1751</v>
      </c>
    </row>
    <row r="99" spans="1:36" hidden="1">
      <c r="A99" s="36"/>
      <c r="B99" s="36"/>
      <c r="C99" s="36"/>
      <c r="D99" s="40" t="s">
        <v>1752</v>
      </c>
      <c r="E99" s="40" t="s">
        <v>1752</v>
      </c>
      <c r="F99" s="40" t="s">
        <v>1752</v>
      </c>
      <c r="G99" s="40" t="s">
        <v>1752</v>
      </c>
      <c r="H99" s="40" t="s">
        <v>1752</v>
      </c>
      <c r="I99" s="40" t="s">
        <v>1752</v>
      </c>
      <c r="J99" s="40" t="s">
        <v>1752</v>
      </c>
      <c r="K99" s="40" t="s">
        <v>1752</v>
      </c>
      <c r="L99" s="40" t="s">
        <v>1752</v>
      </c>
      <c r="M99" s="40" t="s">
        <v>1752</v>
      </c>
      <c r="N99" s="40" t="s">
        <v>1752</v>
      </c>
      <c r="O99" s="40" t="s">
        <v>1752</v>
      </c>
      <c r="P99" s="40" t="s">
        <v>1752</v>
      </c>
      <c r="Q99" s="40" t="s">
        <v>1752</v>
      </c>
      <c r="R99" s="40" t="s">
        <v>1752</v>
      </c>
      <c r="S99" s="40" t="s">
        <v>1752</v>
      </c>
      <c r="T99" s="40" t="s">
        <v>1752</v>
      </c>
      <c r="U99" s="40" t="s">
        <v>1752</v>
      </c>
      <c r="V99" s="40" t="s">
        <v>1752</v>
      </c>
      <c r="W99" s="40" t="s">
        <v>1752</v>
      </c>
      <c r="X99" s="40" t="s">
        <v>1752</v>
      </c>
      <c r="Y99" s="40" t="s">
        <v>1752</v>
      </c>
      <c r="Z99" s="40" t="s">
        <v>1752</v>
      </c>
      <c r="AA99" s="40" t="s">
        <v>1752</v>
      </c>
      <c r="AB99" s="40" t="s">
        <v>1752</v>
      </c>
      <c r="AC99" s="40" t="s">
        <v>1752</v>
      </c>
      <c r="AD99" s="40" t="s">
        <v>1752</v>
      </c>
      <c r="AE99" s="40" t="s">
        <v>1752</v>
      </c>
      <c r="AF99" s="40" t="s">
        <v>1752</v>
      </c>
      <c r="AG99" s="40" t="s">
        <v>1752</v>
      </c>
      <c r="AH99" s="40" t="s">
        <v>1752</v>
      </c>
      <c r="AI99" s="40" t="s">
        <v>1752</v>
      </c>
      <c r="AJ99" s="40" t="s">
        <v>1752</v>
      </c>
    </row>
    <row r="100" spans="1:36" hidden="1">
      <c r="A100" s="41" t="s">
        <v>1753</v>
      </c>
      <c r="C100" s="36"/>
      <c r="D100" s="40"/>
      <c r="E100" s="40"/>
      <c r="F100" s="40"/>
      <c r="G100" s="42"/>
      <c r="H100" s="56"/>
      <c r="I100" s="56"/>
    </row>
    <row r="101" spans="1:36" hidden="1">
      <c r="B101" s="11" t="s">
        <v>1754</v>
      </c>
      <c r="C101" s="51">
        <v>1</v>
      </c>
      <c r="D101" s="44" t="s">
        <v>272</v>
      </c>
      <c r="E101" s="44" t="s">
        <v>273</v>
      </c>
      <c r="F101" s="44" t="s">
        <v>274</v>
      </c>
      <c r="G101" s="44" t="s">
        <v>317</v>
      </c>
      <c r="H101" s="44" t="s">
        <v>318</v>
      </c>
      <c r="I101" s="44" t="s">
        <v>319</v>
      </c>
      <c r="J101" s="44" t="s">
        <v>362</v>
      </c>
      <c r="K101" s="44" t="s">
        <v>363</v>
      </c>
      <c r="L101" s="44" t="s">
        <v>364</v>
      </c>
      <c r="M101" s="44" t="s">
        <v>407</v>
      </c>
      <c r="N101" s="44" t="s">
        <v>408</v>
      </c>
      <c r="O101" s="44" t="s">
        <v>409</v>
      </c>
      <c r="P101" s="44" t="s">
        <v>452</v>
      </c>
      <c r="Q101" s="44" t="s">
        <v>453</v>
      </c>
      <c r="R101" s="44" t="s">
        <v>454</v>
      </c>
      <c r="S101" s="44" t="s">
        <v>497</v>
      </c>
      <c r="T101" s="44" t="s">
        <v>498</v>
      </c>
      <c r="U101" s="44" t="s">
        <v>499</v>
      </c>
      <c r="V101" s="44" t="s">
        <v>792</v>
      </c>
      <c r="W101" s="44" t="s">
        <v>793</v>
      </c>
      <c r="X101" s="44" t="s">
        <v>794</v>
      </c>
      <c r="Y101" s="44" t="s">
        <v>837</v>
      </c>
      <c r="Z101" s="44" t="s">
        <v>838</v>
      </c>
      <c r="AA101" s="44" t="s">
        <v>839</v>
      </c>
      <c r="AB101" s="44" t="s">
        <v>882</v>
      </c>
      <c r="AC101" s="44" t="s">
        <v>883</v>
      </c>
      <c r="AD101" s="44" t="s">
        <v>884</v>
      </c>
      <c r="AE101" s="44" t="s">
        <v>927</v>
      </c>
      <c r="AF101" s="44" t="s">
        <v>928</v>
      </c>
      <c r="AG101" s="44" t="s">
        <v>929</v>
      </c>
      <c r="AH101" s="44" t="s">
        <v>972</v>
      </c>
      <c r="AI101" s="44" t="s">
        <v>973</v>
      </c>
      <c r="AJ101" s="44" t="s">
        <v>974</v>
      </c>
    </row>
    <row r="102" spans="1:36" hidden="1">
      <c r="B102" s="45" t="s">
        <v>1755</v>
      </c>
      <c r="C102" s="51">
        <v>2</v>
      </c>
      <c r="D102" s="44" t="s">
        <v>275</v>
      </c>
      <c r="E102" s="44" t="s">
        <v>276</v>
      </c>
      <c r="F102" s="44" t="s">
        <v>277</v>
      </c>
      <c r="G102" s="44" t="s">
        <v>320</v>
      </c>
      <c r="H102" s="44" t="s">
        <v>321</v>
      </c>
      <c r="I102" s="44" t="s">
        <v>322</v>
      </c>
      <c r="J102" s="44" t="s">
        <v>365</v>
      </c>
      <c r="K102" s="44" t="s">
        <v>366</v>
      </c>
      <c r="L102" s="44" t="s">
        <v>367</v>
      </c>
      <c r="M102" s="44" t="s">
        <v>410</v>
      </c>
      <c r="N102" s="44" t="s">
        <v>411</v>
      </c>
      <c r="O102" s="44" t="s">
        <v>412</v>
      </c>
      <c r="P102" s="44" t="s">
        <v>455</v>
      </c>
      <c r="Q102" s="44" t="s">
        <v>456</v>
      </c>
      <c r="R102" s="44" t="s">
        <v>457</v>
      </c>
      <c r="S102" s="44" t="s">
        <v>500</v>
      </c>
      <c r="T102" s="44" t="s">
        <v>501</v>
      </c>
      <c r="U102" s="44" t="s">
        <v>502</v>
      </c>
      <c r="V102" s="44" t="s">
        <v>795</v>
      </c>
      <c r="W102" s="44" t="s">
        <v>796</v>
      </c>
      <c r="X102" s="44" t="s">
        <v>797</v>
      </c>
      <c r="Y102" s="44" t="s">
        <v>840</v>
      </c>
      <c r="Z102" s="44" t="s">
        <v>841</v>
      </c>
      <c r="AA102" s="44" t="s">
        <v>842</v>
      </c>
      <c r="AB102" s="44" t="s">
        <v>885</v>
      </c>
      <c r="AC102" s="44" t="s">
        <v>886</v>
      </c>
      <c r="AD102" s="44" t="s">
        <v>887</v>
      </c>
      <c r="AE102" s="44" t="s">
        <v>930</v>
      </c>
      <c r="AF102" s="44" t="s">
        <v>931</v>
      </c>
      <c r="AG102" s="44" t="s">
        <v>932</v>
      </c>
      <c r="AH102" s="44" t="s">
        <v>975</v>
      </c>
      <c r="AI102" s="44" t="s">
        <v>976</v>
      </c>
      <c r="AJ102" s="44" t="s">
        <v>977</v>
      </c>
    </row>
    <row r="103" spans="1:36" hidden="1">
      <c r="B103" s="46" t="s">
        <v>1756</v>
      </c>
      <c r="C103" s="51">
        <v>3</v>
      </c>
      <c r="D103" s="44" t="s">
        <v>278</v>
      </c>
      <c r="E103" s="44" t="s">
        <v>279</v>
      </c>
      <c r="F103" s="44" t="s">
        <v>280</v>
      </c>
      <c r="G103" s="44" t="s">
        <v>323</v>
      </c>
      <c r="H103" s="44" t="s">
        <v>324</v>
      </c>
      <c r="I103" s="44" t="s">
        <v>325</v>
      </c>
      <c r="J103" s="44" t="s">
        <v>368</v>
      </c>
      <c r="K103" s="44" t="s">
        <v>369</v>
      </c>
      <c r="L103" s="44" t="s">
        <v>370</v>
      </c>
      <c r="M103" s="44" t="s">
        <v>413</v>
      </c>
      <c r="N103" s="44" t="s">
        <v>414</v>
      </c>
      <c r="O103" s="44" t="s">
        <v>415</v>
      </c>
      <c r="P103" s="44" t="s">
        <v>458</v>
      </c>
      <c r="Q103" s="44" t="s">
        <v>459</v>
      </c>
      <c r="R103" s="44" t="s">
        <v>460</v>
      </c>
      <c r="S103" s="44" t="s">
        <v>503</v>
      </c>
      <c r="T103" s="44" t="s">
        <v>504</v>
      </c>
      <c r="U103" s="44" t="s">
        <v>505</v>
      </c>
      <c r="V103" s="44" t="s">
        <v>798</v>
      </c>
      <c r="W103" s="44" t="s">
        <v>799</v>
      </c>
      <c r="X103" s="44" t="s">
        <v>800</v>
      </c>
      <c r="Y103" s="44" t="s">
        <v>843</v>
      </c>
      <c r="Z103" s="44" t="s">
        <v>844</v>
      </c>
      <c r="AA103" s="44" t="s">
        <v>845</v>
      </c>
      <c r="AB103" s="44" t="s">
        <v>888</v>
      </c>
      <c r="AC103" s="44" t="s">
        <v>889</v>
      </c>
      <c r="AD103" s="44" t="s">
        <v>890</v>
      </c>
      <c r="AE103" s="44" t="s">
        <v>933</v>
      </c>
      <c r="AF103" s="44" t="s">
        <v>934</v>
      </c>
      <c r="AG103" s="44" t="s">
        <v>935</v>
      </c>
      <c r="AH103" s="44" t="s">
        <v>978</v>
      </c>
      <c r="AI103" s="44" t="s">
        <v>979</v>
      </c>
      <c r="AJ103" s="44" t="s">
        <v>980</v>
      </c>
    </row>
    <row r="104" spans="1:36" hidden="1">
      <c r="B104" s="47" t="s">
        <v>1757</v>
      </c>
      <c r="C104" s="51">
        <v>4</v>
      </c>
      <c r="D104" s="44" t="s">
        <v>281</v>
      </c>
      <c r="E104" s="44" t="s">
        <v>282</v>
      </c>
      <c r="F104" s="44" t="s">
        <v>283</v>
      </c>
      <c r="G104" s="44" t="s">
        <v>326</v>
      </c>
      <c r="H104" s="44" t="s">
        <v>327</v>
      </c>
      <c r="I104" s="44" t="s">
        <v>328</v>
      </c>
      <c r="J104" s="44" t="s">
        <v>371</v>
      </c>
      <c r="K104" s="44" t="s">
        <v>372</v>
      </c>
      <c r="L104" s="44" t="s">
        <v>373</v>
      </c>
      <c r="M104" s="44" t="s">
        <v>416</v>
      </c>
      <c r="N104" s="44" t="s">
        <v>417</v>
      </c>
      <c r="O104" s="44" t="s">
        <v>418</v>
      </c>
      <c r="P104" s="44" t="s">
        <v>461</v>
      </c>
      <c r="Q104" s="44" t="s">
        <v>462</v>
      </c>
      <c r="R104" s="44" t="s">
        <v>463</v>
      </c>
      <c r="S104" s="44" t="s">
        <v>506</v>
      </c>
      <c r="T104" s="44" t="s">
        <v>507</v>
      </c>
      <c r="U104" s="44" t="s">
        <v>508</v>
      </c>
      <c r="V104" s="44" t="s">
        <v>801</v>
      </c>
      <c r="W104" s="44" t="s">
        <v>802</v>
      </c>
      <c r="X104" s="44" t="s">
        <v>803</v>
      </c>
      <c r="Y104" s="44" t="s">
        <v>846</v>
      </c>
      <c r="Z104" s="44" t="s">
        <v>847</v>
      </c>
      <c r="AA104" s="44" t="s">
        <v>848</v>
      </c>
      <c r="AB104" s="44" t="s">
        <v>891</v>
      </c>
      <c r="AC104" s="44" t="s">
        <v>892</v>
      </c>
      <c r="AD104" s="44" t="s">
        <v>893</v>
      </c>
      <c r="AE104" s="44" t="s">
        <v>936</v>
      </c>
      <c r="AF104" s="44" t="s">
        <v>937</v>
      </c>
      <c r="AG104" s="44" t="s">
        <v>938</v>
      </c>
      <c r="AH104" s="44" t="s">
        <v>981</v>
      </c>
      <c r="AI104" s="44" t="s">
        <v>982</v>
      </c>
      <c r="AJ104" s="44" t="s">
        <v>983</v>
      </c>
    </row>
    <row r="105" spans="1:36" hidden="1">
      <c r="B105" s="47" t="s">
        <v>1758</v>
      </c>
      <c r="C105" s="51">
        <v>5</v>
      </c>
      <c r="D105" s="44" t="s">
        <v>284</v>
      </c>
      <c r="E105" s="44" t="s">
        <v>285</v>
      </c>
      <c r="F105" s="44" t="s">
        <v>286</v>
      </c>
      <c r="G105" s="44" t="s">
        <v>329</v>
      </c>
      <c r="H105" s="44" t="s">
        <v>330</v>
      </c>
      <c r="I105" s="44" t="s">
        <v>331</v>
      </c>
      <c r="J105" s="44" t="s">
        <v>374</v>
      </c>
      <c r="K105" s="44" t="s">
        <v>375</v>
      </c>
      <c r="L105" s="44" t="s">
        <v>376</v>
      </c>
      <c r="M105" s="44" t="s">
        <v>419</v>
      </c>
      <c r="N105" s="44" t="s">
        <v>420</v>
      </c>
      <c r="O105" s="44" t="s">
        <v>421</v>
      </c>
      <c r="P105" s="44" t="s">
        <v>464</v>
      </c>
      <c r="Q105" s="44" t="s">
        <v>465</v>
      </c>
      <c r="R105" s="44" t="s">
        <v>466</v>
      </c>
      <c r="S105" s="44" t="s">
        <v>509</v>
      </c>
      <c r="T105" s="44" t="s">
        <v>510</v>
      </c>
      <c r="U105" s="44" t="s">
        <v>511</v>
      </c>
      <c r="V105" s="44" t="s">
        <v>804</v>
      </c>
      <c r="W105" s="44" t="s">
        <v>805</v>
      </c>
      <c r="X105" s="44" t="s">
        <v>806</v>
      </c>
      <c r="Y105" s="44" t="s">
        <v>849</v>
      </c>
      <c r="Z105" s="44" t="s">
        <v>850</v>
      </c>
      <c r="AA105" s="44" t="s">
        <v>851</v>
      </c>
      <c r="AB105" s="44" t="s">
        <v>894</v>
      </c>
      <c r="AC105" s="44" t="s">
        <v>895</v>
      </c>
      <c r="AD105" s="44" t="s">
        <v>896</v>
      </c>
      <c r="AE105" s="44" t="s">
        <v>939</v>
      </c>
      <c r="AF105" s="44" t="s">
        <v>940</v>
      </c>
      <c r="AG105" s="44" t="s">
        <v>941</v>
      </c>
      <c r="AH105" s="44" t="s">
        <v>984</v>
      </c>
      <c r="AI105" s="44" t="s">
        <v>985</v>
      </c>
      <c r="AJ105" s="44" t="s">
        <v>986</v>
      </c>
    </row>
    <row r="106" spans="1:36" hidden="1">
      <c r="B106" s="46" t="s">
        <v>1759</v>
      </c>
      <c r="C106" s="51">
        <v>6</v>
      </c>
      <c r="D106" s="44" t="s">
        <v>287</v>
      </c>
      <c r="E106" s="44" t="s">
        <v>288</v>
      </c>
      <c r="F106" s="44" t="s">
        <v>289</v>
      </c>
      <c r="G106" s="44" t="s">
        <v>332</v>
      </c>
      <c r="H106" s="44" t="s">
        <v>333</v>
      </c>
      <c r="I106" s="44" t="s">
        <v>334</v>
      </c>
      <c r="J106" s="44" t="s">
        <v>377</v>
      </c>
      <c r="K106" s="44" t="s">
        <v>378</v>
      </c>
      <c r="L106" s="44" t="s">
        <v>379</v>
      </c>
      <c r="M106" s="44" t="s">
        <v>422</v>
      </c>
      <c r="N106" s="44" t="s">
        <v>423</v>
      </c>
      <c r="O106" s="44" t="s">
        <v>424</v>
      </c>
      <c r="P106" s="44" t="s">
        <v>467</v>
      </c>
      <c r="Q106" s="44" t="s">
        <v>468</v>
      </c>
      <c r="R106" s="44" t="s">
        <v>469</v>
      </c>
      <c r="S106" s="44" t="s">
        <v>512</v>
      </c>
      <c r="T106" s="44" t="s">
        <v>763</v>
      </c>
      <c r="U106" s="44" t="s">
        <v>764</v>
      </c>
      <c r="V106" s="44" t="s">
        <v>807</v>
      </c>
      <c r="W106" s="44" t="s">
        <v>808</v>
      </c>
      <c r="X106" s="44" t="s">
        <v>809</v>
      </c>
      <c r="Y106" s="44" t="s">
        <v>852</v>
      </c>
      <c r="Z106" s="44" t="s">
        <v>853</v>
      </c>
      <c r="AA106" s="44" t="s">
        <v>854</v>
      </c>
      <c r="AB106" s="44" t="s">
        <v>897</v>
      </c>
      <c r="AC106" s="44" t="s">
        <v>898</v>
      </c>
      <c r="AD106" s="44" t="s">
        <v>899</v>
      </c>
      <c r="AE106" s="44" t="s">
        <v>942</v>
      </c>
      <c r="AF106" s="44" t="s">
        <v>943</v>
      </c>
      <c r="AG106" s="44" t="s">
        <v>944</v>
      </c>
      <c r="AH106" s="44" t="s">
        <v>987</v>
      </c>
      <c r="AI106" s="44" t="s">
        <v>988</v>
      </c>
      <c r="AJ106" s="44" t="s">
        <v>989</v>
      </c>
    </row>
    <row r="107" spans="1:36" hidden="1">
      <c r="B107" s="45" t="s">
        <v>1760</v>
      </c>
      <c r="C107" s="51">
        <v>7</v>
      </c>
      <c r="D107" s="44" t="s">
        <v>290</v>
      </c>
      <c r="E107" s="44" t="s">
        <v>291</v>
      </c>
      <c r="F107" s="44" t="s">
        <v>292</v>
      </c>
      <c r="G107" s="44" t="s">
        <v>335</v>
      </c>
      <c r="H107" s="44" t="s">
        <v>336</v>
      </c>
      <c r="I107" s="44" t="s">
        <v>337</v>
      </c>
      <c r="J107" s="44" t="s">
        <v>380</v>
      </c>
      <c r="K107" s="44" t="s">
        <v>381</v>
      </c>
      <c r="L107" s="44" t="s">
        <v>382</v>
      </c>
      <c r="M107" s="44" t="s">
        <v>425</v>
      </c>
      <c r="N107" s="44" t="s">
        <v>426</v>
      </c>
      <c r="O107" s="44" t="s">
        <v>427</v>
      </c>
      <c r="P107" s="44" t="s">
        <v>470</v>
      </c>
      <c r="Q107" s="44" t="s">
        <v>471</v>
      </c>
      <c r="R107" s="44" t="s">
        <v>472</v>
      </c>
      <c r="S107" s="44" t="s">
        <v>765</v>
      </c>
      <c r="T107" s="44" t="s">
        <v>766</v>
      </c>
      <c r="U107" s="44" t="s">
        <v>767</v>
      </c>
      <c r="V107" s="44" t="s">
        <v>810</v>
      </c>
      <c r="W107" s="44" t="s">
        <v>811</v>
      </c>
      <c r="X107" s="44" t="s">
        <v>812</v>
      </c>
      <c r="Y107" s="44" t="s">
        <v>855</v>
      </c>
      <c r="Z107" s="44" t="s">
        <v>856</v>
      </c>
      <c r="AA107" s="44" t="s">
        <v>857</v>
      </c>
      <c r="AB107" s="44" t="s">
        <v>900</v>
      </c>
      <c r="AC107" s="44" t="s">
        <v>901</v>
      </c>
      <c r="AD107" s="44" t="s">
        <v>902</v>
      </c>
      <c r="AE107" s="44" t="s">
        <v>945</v>
      </c>
      <c r="AF107" s="44" t="s">
        <v>946</v>
      </c>
      <c r="AG107" s="44" t="s">
        <v>947</v>
      </c>
      <c r="AH107" s="44" t="s">
        <v>990</v>
      </c>
      <c r="AI107" s="44" t="s">
        <v>991</v>
      </c>
      <c r="AJ107" s="44" t="s">
        <v>992</v>
      </c>
    </row>
    <row r="108" spans="1:36" hidden="1">
      <c r="B108" s="46" t="s">
        <v>1761</v>
      </c>
      <c r="C108" s="51">
        <v>8</v>
      </c>
      <c r="D108" s="44" t="s">
        <v>293</v>
      </c>
      <c r="E108" s="44" t="s">
        <v>294</v>
      </c>
      <c r="F108" s="44" t="s">
        <v>295</v>
      </c>
      <c r="G108" s="44" t="s">
        <v>338</v>
      </c>
      <c r="H108" s="44" t="s">
        <v>339</v>
      </c>
      <c r="I108" s="44" t="s">
        <v>340</v>
      </c>
      <c r="J108" s="44" t="s">
        <v>383</v>
      </c>
      <c r="K108" s="44" t="s">
        <v>384</v>
      </c>
      <c r="L108" s="44" t="s">
        <v>385</v>
      </c>
      <c r="M108" s="44" t="s">
        <v>428</v>
      </c>
      <c r="N108" s="44" t="s">
        <v>429</v>
      </c>
      <c r="O108" s="44" t="s">
        <v>430</v>
      </c>
      <c r="P108" s="44" t="s">
        <v>473</v>
      </c>
      <c r="Q108" s="44" t="s">
        <v>474</v>
      </c>
      <c r="R108" s="44" t="s">
        <v>475</v>
      </c>
      <c r="S108" s="44" t="s">
        <v>768</v>
      </c>
      <c r="T108" s="44" t="s">
        <v>769</v>
      </c>
      <c r="U108" s="44" t="s">
        <v>770</v>
      </c>
      <c r="V108" s="44" t="s">
        <v>813</v>
      </c>
      <c r="W108" s="44" t="s">
        <v>814</v>
      </c>
      <c r="X108" s="44" t="s">
        <v>815</v>
      </c>
      <c r="Y108" s="44" t="s">
        <v>858</v>
      </c>
      <c r="Z108" s="44" t="s">
        <v>859</v>
      </c>
      <c r="AA108" s="44" t="s">
        <v>860</v>
      </c>
      <c r="AB108" s="44" t="s">
        <v>903</v>
      </c>
      <c r="AC108" s="44" t="s">
        <v>904</v>
      </c>
      <c r="AD108" s="44" t="s">
        <v>905</v>
      </c>
      <c r="AE108" s="44" t="s">
        <v>948</v>
      </c>
      <c r="AF108" s="44" t="s">
        <v>949</v>
      </c>
      <c r="AG108" s="44" t="s">
        <v>950</v>
      </c>
      <c r="AH108" s="44" t="s">
        <v>993</v>
      </c>
      <c r="AI108" s="44" t="s">
        <v>994</v>
      </c>
      <c r="AJ108" s="44" t="s">
        <v>995</v>
      </c>
    </row>
    <row r="109" spans="1:36" hidden="1">
      <c r="B109" s="46" t="s">
        <v>1762</v>
      </c>
      <c r="C109" s="51">
        <v>9</v>
      </c>
      <c r="D109" s="44" t="s">
        <v>296</v>
      </c>
      <c r="E109" s="44" t="s">
        <v>297</v>
      </c>
      <c r="F109" s="44" t="s">
        <v>298</v>
      </c>
      <c r="G109" s="44" t="s">
        <v>341</v>
      </c>
      <c r="H109" s="44" t="s">
        <v>342</v>
      </c>
      <c r="I109" s="44" t="s">
        <v>343</v>
      </c>
      <c r="J109" s="44" t="s">
        <v>386</v>
      </c>
      <c r="K109" s="44" t="s">
        <v>387</v>
      </c>
      <c r="L109" s="44" t="s">
        <v>388</v>
      </c>
      <c r="M109" s="44" t="s">
        <v>431</v>
      </c>
      <c r="N109" s="44" t="s">
        <v>432</v>
      </c>
      <c r="O109" s="44" t="s">
        <v>433</v>
      </c>
      <c r="P109" s="44" t="s">
        <v>476</v>
      </c>
      <c r="Q109" s="44" t="s">
        <v>477</v>
      </c>
      <c r="R109" s="44" t="s">
        <v>478</v>
      </c>
      <c r="S109" s="44" t="s">
        <v>771</v>
      </c>
      <c r="T109" s="44" t="s">
        <v>772</v>
      </c>
      <c r="U109" s="44" t="s">
        <v>773</v>
      </c>
      <c r="V109" s="44" t="s">
        <v>816</v>
      </c>
      <c r="W109" s="44" t="s">
        <v>817</v>
      </c>
      <c r="X109" s="44" t="s">
        <v>818</v>
      </c>
      <c r="Y109" s="44" t="s">
        <v>861</v>
      </c>
      <c r="Z109" s="44" t="s">
        <v>862</v>
      </c>
      <c r="AA109" s="44" t="s">
        <v>863</v>
      </c>
      <c r="AB109" s="44" t="s">
        <v>906</v>
      </c>
      <c r="AC109" s="44" t="s">
        <v>907</v>
      </c>
      <c r="AD109" s="44" t="s">
        <v>908</v>
      </c>
      <c r="AE109" s="44" t="s">
        <v>951</v>
      </c>
      <c r="AF109" s="44" t="s">
        <v>952</v>
      </c>
      <c r="AG109" s="44" t="s">
        <v>953</v>
      </c>
      <c r="AH109" s="44" t="s">
        <v>996</v>
      </c>
      <c r="AI109" s="44" t="s">
        <v>997</v>
      </c>
      <c r="AJ109" s="44" t="s">
        <v>998</v>
      </c>
    </row>
    <row r="110" spans="1:36" hidden="1">
      <c r="C110" s="51">
        <v>10</v>
      </c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</row>
    <row r="111" spans="1:36" hidden="1">
      <c r="A111" s="41" t="s">
        <v>1763</v>
      </c>
      <c r="C111" s="51">
        <v>11</v>
      </c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</row>
    <row r="112" spans="1:36" hidden="1">
      <c r="A112" s="41"/>
      <c r="B112" s="11" t="s">
        <v>1754</v>
      </c>
      <c r="C112" s="51">
        <v>12</v>
      </c>
      <c r="D112" s="44" t="s">
        <v>272</v>
      </c>
      <c r="E112" s="44" t="s">
        <v>273</v>
      </c>
      <c r="F112" s="44" t="s">
        <v>274</v>
      </c>
      <c r="G112" s="44" t="s">
        <v>317</v>
      </c>
      <c r="H112" s="44" t="s">
        <v>318</v>
      </c>
      <c r="I112" s="44" t="s">
        <v>319</v>
      </c>
      <c r="J112" s="44" t="s">
        <v>362</v>
      </c>
      <c r="K112" s="44" t="s">
        <v>363</v>
      </c>
      <c r="L112" s="44" t="s">
        <v>364</v>
      </c>
      <c r="M112" s="44" t="s">
        <v>407</v>
      </c>
      <c r="N112" s="44" t="s">
        <v>408</v>
      </c>
      <c r="O112" s="44" t="s">
        <v>409</v>
      </c>
      <c r="P112" s="44" t="s">
        <v>452</v>
      </c>
      <c r="Q112" s="44" t="s">
        <v>453</v>
      </c>
      <c r="R112" s="44" t="s">
        <v>454</v>
      </c>
      <c r="S112" s="44" t="s">
        <v>497</v>
      </c>
      <c r="T112" s="44" t="s">
        <v>498</v>
      </c>
      <c r="U112" s="44" t="s">
        <v>499</v>
      </c>
      <c r="V112" s="44" t="s">
        <v>792</v>
      </c>
      <c r="W112" s="44" t="s">
        <v>793</v>
      </c>
      <c r="X112" s="44" t="s">
        <v>794</v>
      </c>
      <c r="Y112" s="44" t="s">
        <v>837</v>
      </c>
      <c r="Z112" s="44" t="s">
        <v>838</v>
      </c>
      <c r="AA112" s="44" t="s">
        <v>839</v>
      </c>
      <c r="AB112" s="44" t="s">
        <v>882</v>
      </c>
      <c r="AC112" s="44" t="s">
        <v>883</v>
      </c>
      <c r="AD112" s="44" t="s">
        <v>884</v>
      </c>
      <c r="AE112" s="44" t="s">
        <v>927</v>
      </c>
      <c r="AF112" s="44" t="s">
        <v>928</v>
      </c>
      <c r="AG112" s="44" t="s">
        <v>929</v>
      </c>
      <c r="AH112" s="44" t="s">
        <v>972</v>
      </c>
      <c r="AI112" s="44" t="s">
        <v>973</v>
      </c>
      <c r="AJ112" s="44" t="s">
        <v>974</v>
      </c>
    </row>
    <row r="113" spans="1:36" hidden="1">
      <c r="B113" s="45" t="s">
        <v>1764</v>
      </c>
      <c r="C113" s="51">
        <v>13</v>
      </c>
      <c r="D113" s="44" t="s">
        <v>299</v>
      </c>
      <c r="E113" s="44" t="s">
        <v>300</v>
      </c>
      <c r="F113" s="44" t="s">
        <v>301</v>
      </c>
      <c r="G113" s="44" t="s">
        <v>344</v>
      </c>
      <c r="H113" s="44" t="s">
        <v>345</v>
      </c>
      <c r="I113" s="44" t="s">
        <v>346</v>
      </c>
      <c r="J113" s="44" t="s">
        <v>389</v>
      </c>
      <c r="K113" s="44" t="s">
        <v>390</v>
      </c>
      <c r="L113" s="44" t="s">
        <v>391</v>
      </c>
      <c r="M113" s="44" t="s">
        <v>434</v>
      </c>
      <c r="N113" s="44" t="s">
        <v>435</v>
      </c>
      <c r="O113" s="44" t="s">
        <v>436</v>
      </c>
      <c r="P113" s="44" t="s">
        <v>479</v>
      </c>
      <c r="Q113" s="44" t="s">
        <v>480</v>
      </c>
      <c r="R113" s="44" t="s">
        <v>481</v>
      </c>
      <c r="S113" s="44" t="s">
        <v>774</v>
      </c>
      <c r="T113" s="44" t="s">
        <v>775</v>
      </c>
      <c r="U113" s="44" t="s">
        <v>776</v>
      </c>
      <c r="V113" s="44" t="s">
        <v>819</v>
      </c>
      <c r="W113" s="44" t="s">
        <v>820</v>
      </c>
      <c r="X113" s="44" t="s">
        <v>821</v>
      </c>
      <c r="Y113" s="44" t="s">
        <v>864</v>
      </c>
      <c r="Z113" s="44" t="s">
        <v>865</v>
      </c>
      <c r="AA113" s="44" t="s">
        <v>866</v>
      </c>
      <c r="AB113" s="44" t="s">
        <v>909</v>
      </c>
      <c r="AC113" s="44" t="s">
        <v>910</v>
      </c>
      <c r="AD113" s="44" t="s">
        <v>911</v>
      </c>
      <c r="AE113" s="44" t="s">
        <v>954</v>
      </c>
      <c r="AF113" s="44" t="s">
        <v>955</v>
      </c>
      <c r="AG113" s="44" t="s">
        <v>956</v>
      </c>
      <c r="AH113" s="44" t="s">
        <v>999</v>
      </c>
      <c r="AI113" s="44" t="s">
        <v>1000</v>
      </c>
      <c r="AJ113" s="44" t="s">
        <v>1001</v>
      </c>
    </row>
    <row r="114" spans="1:36" hidden="1">
      <c r="B114" s="46" t="s">
        <v>1756</v>
      </c>
      <c r="C114" s="51">
        <v>14</v>
      </c>
      <c r="D114" s="44" t="s">
        <v>278</v>
      </c>
      <c r="E114" s="44" t="s">
        <v>279</v>
      </c>
      <c r="F114" s="44" t="s">
        <v>280</v>
      </c>
      <c r="G114" s="44" t="s">
        <v>323</v>
      </c>
      <c r="H114" s="44" t="s">
        <v>324</v>
      </c>
      <c r="I114" s="44" t="s">
        <v>325</v>
      </c>
      <c r="J114" s="44" t="s">
        <v>368</v>
      </c>
      <c r="K114" s="44" t="s">
        <v>369</v>
      </c>
      <c r="L114" s="44" t="s">
        <v>370</v>
      </c>
      <c r="M114" s="44" t="s">
        <v>413</v>
      </c>
      <c r="N114" s="44" t="s">
        <v>414</v>
      </c>
      <c r="O114" s="44" t="s">
        <v>415</v>
      </c>
      <c r="P114" s="44" t="s">
        <v>458</v>
      </c>
      <c r="Q114" s="44" t="s">
        <v>459</v>
      </c>
      <c r="R114" s="44" t="s">
        <v>460</v>
      </c>
      <c r="S114" s="44" t="s">
        <v>503</v>
      </c>
      <c r="T114" s="44" t="s">
        <v>504</v>
      </c>
      <c r="U114" s="44" t="s">
        <v>505</v>
      </c>
      <c r="V114" s="44" t="s">
        <v>798</v>
      </c>
      <c r="W114" s="44" t="s">
        <v>799</v>
      </c>
      <c r="X114" s="44" t="s">
        <v>800</v>
      </c>
      <c r="Y114" s="44" t="s">
        <v>843</v>
      </c>
      <c r="Z114" s="44" t="s">
        <v>844</v>
      </c>
      <c r="AA114" s="44" t="s">
        <v>845</v>
      </c>
      <c r="AB114" s="44" t="s">
        <v>888</v>
      </c>
      <c r="AC114" s="44" t="s">
        <v>889</v>
      </c>
      <c r="AD114" s="44" t="s">
        <v>890</v>
      </c>
      <c r="AE114" s="44" t="s">
        <v>933</v>
      </c>
      <c r="AF114" s="44" t="s">
        <v>934</v>
      </c>
      <c r="AG114" s="44" t="s">
        <v>935</v>
      </c>
      <c r="AH114" s="44" t="s">
        <v>978</v>
      </c>
      <c r="AI114" s="44" t="s">
        <v>979</v>
      </c>
      <c r="AJ114" s="44" t="s">
        <v>980</v>
      </c>
    </row>
    <row r="115" spans="1:36" hidden="1">
      <c r="B115" s="46" t="s">
        <v>1761</v>
      </c>
      <c r="C115" s="51">
        <v>15</v>
      </c>
      <c r="D115" s="44" t="s">
        <v>293</v>
      </c>
      <c r="E115" s="44" t="s">
        <v>294</v>
      </c>
      <c r="F115" s="44" t="s">
        <v>295</v>
      </c>
      <c r="G115" s="44" t="s">
        <v>338</v>
      </c>
      <c r="H115" s="44" t="s">
        <v>339</v>
      </c>
      <c r="I115" s="44" t="s">
        <v>340</v>
      </c>
      <c r="J115" s="44" t="s">
        <v>383</v>
      </c>
      <c r="K115" s="44" t="s">
        <v>384</v>
      </c>
      <c r="L115" s="44" t="s">
        <v>385</v>
      </c>
      <c r="M115" s="44" t="s">
        <v>428</v>
      </c>
      <c r="N115" s="44" t="s">
        <v>429</v>
      </c>
      <c r="O115" s="44" t="s">
        <v>430</v>
      </c>
      <c r="P115" s="44" t="s">
        <v>473</v>
      </c>
      <c r="Q115" s="44" t="s">
        <v>474</v>
      </c>
      <c r="R115" s="44" t="s">
        <v>475</v>
      </c>
      <c r="S115" s="44" t="s">
        <v>768</v>
      </c>
      <c r="T115" s="44" t="s">
        <v>769</v>
      </c>
      <c r="U115" s="44" t="s">
        <v>770</v>
      </c>
      <c r="V115" s="44" t="s">
        <v>813</v>
      </c>
      <c r="W115" s="44" t="s">
        <v>814</v>
      </c>
      <c r="X115" s="44" t="s">
        <v>815</v>
      </c>
      <c r="Y115" s="44" t="s">
        <v>858</v>
      </c>
      <c r="Z115" s="44" t="s">
        <v>859</v>
      </c>
      <c r="AA115" s="44" t="s">
        <v>860</v>
      </c>
      <c r="AB115" s="44" t="s">
        <v>903</v>
      </c>
      <c r="AC115" s="44" t="s">
        <v>904</v>
      </c>
      <c r="AD115" s="44" t="s">
        <v>905</v>
      </c>
      <c r="AE115" s="44" t="s">
        <v>948</v>
      </c>
      <c r="AF115" s="44" t="s">
        <v>949</v>
      </c>
      <c r="AG115" s="44" t="s">
        <v>950</v>
      </c>
      <c r="AH115" s="44" t="s">
        <v>993</v>
      </c>
      <c r="AI115" s="44" t="s">
        <v>994</v>
      </c>
      <c r="AJ115" s="44" t="s">
        <v>995</v>
      </c>
    </row>
    <row r="116" spans="1:36" hidden="1">
      <c r="B116" s="45" t="s">
        <v>1765</v>
      </c>
      <c r="C116" s="51">
        <v>16</v>
      </c>
      <c r="D116" s="44" t="s">
        <v>302</v>
      </c>
      <c r="E116" s="44" t="s">
        <v>303</v>
      </c>
      <c r="F116" s="44" t="s">
        <v>304</v>
      </c>
      <c r="G116" s="44" t="s">
        <v>347</v>
      </c>
      <c r="H116" s="44" t="s">
        <v>348</v>
      </c>
      <c r="I116" s="44" t="s">
        <v>349</v>
      </c>
      <c r="J116" s="44" t="s">
        <v>392</v>
      </c>
      <c r="K116" s="44" t="s">
        <v>393</v>
      </c>
      <c r="L116" s="44" t="s">
        <v>394</v>
      </c>
      <c r="M116" s="44" t="s">
        <v>437</v>
      </c>
      <c r="N116" s="44" t="s">
        <v>438</v>
      </c>
      <c r="O116" s="44" t="s">
        <v>439</v>
      </c>
      <c r="P116" s="44" t="s">
        <v>482</v>
      </c>
      <c r="Q116" s="44" t="s">
        <v>483</v>
      </c>
      <c r="R116" s="44" t="s">
        <v>484</v>
      </c>
      <c r="S116" s="44" t="s">
        <v>777</v>
      </c>
      <c r="T116" s="44" t="s">
        <v>778</v>
      </c>
      <c r="U116" s="44" t="s">
        <v>779</v>
      </c>
      <c r="V116" s="44" t="s">
        <v>822</v>
      </c>
      <c r="W116" s="44" t="s">
        <v>823</v>
      </c>
      <c r="X116" s="44" t="s">
        <v>824</v>
      </c>
      <c r="Y116" s="44" t="s">
        <v>867</v>
      </c>
      <c r="Z116" s="44" t="s">
        <v>868</v>
      </c>
      <c r="AA116" s="44" t="s">
        <v>869</v>
      </c>
      <c r="AB116" s="44" t="s">
        <v>912</v>
      </c>
      <c r="AC116" s="44" t="s">
        <v>913</v>
      </c>
      <c r="AD116" s="44" t="s">
        <v>914</v>
      </c>
      <c r="AE116" s="44" t="s">
        <v>957</v>
      </c>
      <c r="AF116" s="44" t="s">
        <v>958</v>
      </c>
      <c r="AG116" s="44" t="s">
        <v>959</v>
      </c>
      <c r="AH116" s="44" t="s">
        <v>1002</v>
      </c>
      <c r="AI116" s="44" t="s">
        <v>1003</v>
      </c>
      <c r="AJ116" s="44" t="s">
        <v>1004</v>
      </c>
    </row>
    <row r="117" spans="1:36" hidden="1">
      <c r="B117" s="46" t="s">
        <v>1759</v>
      </c>
      <c r="C117" s="51">
        <v>17</v>
      </c>
      <c r="D117" s="44" t="s">
        <v>287</v>
      </c>
      <c r="E117" s="44" t="s">
        <v>288</v>
      </c>
      <c r="F117" s="44" t="s">
        <v>289</v>
      </c>
      <c r="G117" s="44" t="s">
        <v>332</v>
      </c>
      <c r="H117" s="44" t="s">
        <v>333</v>
      </c>
      <c r="I117" s="44" t="s">
        <v>334</v>
      </c>
      <c r="J117" s="44" t="s">
        <v>377</v>
      </c>
      <c r="K117" s="44" t="s">
        <v>378</v>
      </c>
      <c r="L117" s="44" t="s">
        <v>379</v>
      </c>
      <c r="M117" s="44" t="s">
        <v>422</v>
      </c>
      <c r="N117" s="44" t="s">
        <v>423</v>
      </c>
      <c r="O117" s="44" t="s">
        <v>424</v>
      </c>
      <c r="P117" s="44" t="s">
        <v>467</v>
      </c>
      <c r="Q117" s="44" t="s">
        <v>468</v>
      </c>
      <c r="R117" s="44" t="s">
        <v>469</v>
      </c>
      <c r="S117" s="44" t="s">
        <v>512</v>
      </c>
      <c r="T117" s="44" t="s">
        <v>763</v>
      </c>
      <c r="U117" s="44" t="s">
        <v>764</v>
      </c>
      <c r="V117" s="44" t="s">
        <v>807</v>
      </c>
      <c r="W117" s="44" t="s">
        <v>808</v>
      </c>
      <c r="X117" s="44" t="s">
        <v>809</v>
      </c>
      <c r="Y117" s="44" t="s">
        <v>852</v>
      </c>
      <c r="Z117" s="44" t="s">
        <v>853</v>
      </c>
      <c r="AA117" s="44" t="s">
        <v>854</v>
      </c>
      <c r="AB117" s="44" t="s">
        <v>897</v>
      </c>
      <c r="AC117" s="44" t="s">
        <v>898</v>
      </c>
      <c r="AD117" s="44" t="s">
        <v>899</v>
      </c>
      <c r="AE117" s="44" t="s">
        <v>942</v>
      </c>
      <c r="AF117" s="44" t="s">
        <v>943</v>
      </c>
      <c r="AG117" s="44" t="s">
        <v>944</v>
      </c>
      <c r="AH117" s="44" t="s">
        <v>987</v>
      </c>
      <c r="AI117" s="44" t="s">
        <v>988</v>
      </c>
      <c r="AJ117" s="44" t="s">
        <v>989</v>
      </c>
    </row>
    <row r="118" spans="1:36" hidden="1">
      <c r="B118" s="46" t="s">
        <v>1762</v>
      </c>
      <c r="C118" s="51">
        <v>18</v>
      </c>
      <c r="D118" s="44" t="s">
        <v>296</v>
      </c>
      <c r="E118" s="44" t="s">
        <v>297</v>
      </c>
      <c r="F118" s="44" t="s">
        <v>298</v>
      </c>
      <c r="G118" s="44" t="s">
        <v>341</v>
      </c>
      <c r="H118" s="44" t="s">
        <v>342</v>
      </c>
      <c r="I118" s="44" t="s">
        <v>343</v>
      </c>
      <c r="J118" s="44" t="s">
        <v>386</v>
      </c>
      <c r="K118" s="44" t="s">
        <v>387</v>
      </c>
      <c r="L118" s="44" t="s">
        <v>388</v>
      </c>
      <c r="M118" s="44" t="s">
        <v>431</v>
      </c>
      <c r="N118" s="44" t="s">
        <v>432</v>
      </c>
      <c r="O118" s="44" t="s">
        <v>433</v>
      </c>
      <c r="P118" s="44" t="s">
        <v>476</v>
      </c>
      <c r="Q118" s="44" t="s">
        <v>477</v>
      </c>
      <c r="R118" s="44" t="s">
        <v>478</v>
      </c>
      <c r="S118" s="44" t="s">
        <v>771</v>
      </c>
      <c r="T118" s="44" t="s">
        <v>772</v>
      </c>
      <c r="U118" s="44" t="s">
        <v>773</v>
      </c>
      <c r="V118" s="44" t="s">
        <v>816</v>
      </c>
      <c r="W118" s="44" t="s">
        <v>817</v>
      </c>
      <c r="X118" s="44" t="s">
        <v>818</v>
      </c>
      <c r="Y118" s="44" t="s">
        <v>861</v>
      </c>
      <c r="Z118" s="44" t="s">
        <v>862</v>
      </c>
      <c r="AA118" s="44" t="s">
        <v>863</v>
      </c>
      <c r="AB118" s="44" t="s">
        <v>906</v>
      </c>
      <c r="AC118" s="44" t="s">
        <v>907</v>
      </c>
      <c r="AD118" s="44" t="s">
        <v>908</v>
      </c>
      <c r="AE118" s="44" t="s">
        <v>951</v>
      </c>
      <c r="AF118" s="44" t="s">
        <v>952</v>
      </c>
      <c r="AG118" s="44" t="s">
        <v>953</v>
      </c>
      <c r="AH118" s="44" t="s">
        <v>996</v>
      </c>
      <c r="AI118" s="44" t="s">
        <v>997</v>
      </c>
      <c r="AJ118" s="44" t="s">
        <v>998</v>
      </c>
    </row>
    <row r="119" spans="1:36" hidden="1">
      <c r="B119" s="11"/>
      <c r="C119" s="51">
        <v>19</v>
      </c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</row>
    <row r="120" spans="1:36" hidden="1">
      <c r="A120" s="41" t="s">
        <v>1766</v>
      </c>
      <c r="C120" s="51">
        <v>20</v>
      </c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</row>
    <row r="121" spans="1:36" hidden="1">
      <c r="A121" s="41"/>
      <c r="B121" s="11" t="s">
        <v>1766</v>
      </c>
      <c r="C121" s="51">
        <v>21</v>
      </c>
      <c r="D121" s="44" t="s">
        <v>305</v>
      </c>
      <c r="E121" s="44" t="s">
        <v>306</v>
      </c>
      <c r="F121" s="44" t="s">
        <v>307</v>
      </c>
      <c r="G121" s="44" t="s">
        <v>350</v>
      </c>
      <c r="H121" s="44" t="s">
        <v>351</v>
      </c>
      <c r="I121" s="44" t="s">
        <v>352</v>
      </c>
      <c r="J121" s="44" t="s">
        <v>395</v>
      </c>
      <c r="K121" s="44" t="s">
        <v>396</v>
      </c>
      <c r="L121" s="44" t="s">
        <v>397</v>
      </c>
      <c r="M121" s="44" t="s">
        <v>440</v>
      </c>
      <c r="N121" s="44" t="s">
        <v>441</v>
      </c>
      <c r="O121" s="44" t="s">
        <v>442</v>
      </c>
      <c r="P121" s="44" t="s">
        <v>485</v>
      </c>
      <c r="Q121" s="44" t="s">
        <v>486</v>
      </c>
      <c r="R121" s="44" t="s">
        <v>487</v>
      </c>
      <c r="S121" s="44" t="s">
        <v>780</v>
      </c>
      <c r="T121" s="44" t="s">
        <v>781</v>
      </c>
      <c r="U121" s="44" t="s">
        <v>782</v>
      </c>
      <c r="V121" s="44" t="s">
        <v>825</v>
      </c>
      <c r="W121" s="44" t="s">
        <v>826</v>
      </c>
      <c r="X121" s="44" t="s">
        <v>827</v>
      </c>
      <c r="Y121" s="44" t="s">
        <v>870</v>
      </c>
      <c r="Z121" s="44" t="s">
        <v>871</v>
      </c>
      <c r="AA121" s="44" t="s">
        <v>872</v>
      </c>
      <c r="AB121" s="44" t="s">
        <v>915</v>
      </c>
      <c r="AC121" s="44" t="s">
        <v>916</v>
      </c>
      <c r="AD121" s="44" t="s">
        <v>917</v>
      </c>
      <c r="AE121" s="44" t="s">
        <v>960</v>
      </c>
      <c r="AF121" s="44" t="s">
        <v>961</v>
      </c>
      <c r="AG121" s="44" t="s">
        <v>962</v>
      </c>
      <c r="AH121" s="44" t="s">
        <v>1005</v>
      </c>
      <c r="AI121" s="44" t="s">
        <v>1006</v>
      </c>
      <c r="AJ121" s="44" t="s">
        <v>1007</v>
      </c>
    </row>
    <row r="122" spans="1:36" hidden="1">
      <c r="B122" s="45" t="s">
        <v>1767</v>
      </c>
      <c r="C122" s="51">
        <v>22</v>
      </c>
      <c r="D122" s="44" t="s">
        <v>281</v>
      </c>
      <c r="E122" s="44" t="s">
        <v>282</v>
      </c>
      <c r="F122" s="44" t="s">
        <v>283</v>
      </c>
      <c r="G122" s="44" t="s">
        <v>326</v>
      </c>
      <c r="H122" s="44" t="s">
        <v>327</v>
      </c>
      <c r="I122" s="44" t="s">
        <v>328</v>
      </c>
      <c r="J122" s="44" t="s">
        <v>371</v>
      </c>
      <c r="K122" s="44" t="s">
        <v>372</v>
      </c>
      <c r="L122" s="44" t="s">
        <v>373</v>
      </c>
      <c r="M122" s="44" t="s">
        <v>416</v>
      </c>
      <c r="N122" s="44" t="s">
        <v>417</v>
      </c>
      <c r="O122" s="44" t="s">
        <v>418</v>
      </c>
      <c r="P122" s="44" t="s">
        <v>461</v>
      </c>
      <c r="Q122" s="44" t="s">
        <v>462</v>
      </c>
      <c r="R122" s="44" t="s">
        <v>463</v>
      </c>
      <c r="S122" s="44" t="s">
        <v>506</v>
      </c>
      <c r="T122" s="44" t="s">
        <v>507</v>
      </c>
      <c r="U122" s="44" t="s">
        <v>508</v>
      </c>
      <c r="V122" s="44" t="s">
        <v>801</v>
      </c>
      <c r="W122" s="44" t="s">
        <v>802</v>
      </c>
      <c r="X122" s="44" t="s">
        <v>803</v>
      </c>
      <c r="Y122" s="44" t="s">
        <v>846</v>
      </c>
      <c r="Z122" s="44" t="s">
        <v>847</v>
      </c>
      <c r="AA122" s="44" t="s">
        <v>848</v>
      </c>
      <c r="AB122" s="44" t="s">
        <v>891</v>
      </c>
      <c r="AC122" s="44" t="s">
        <v>892</v>
      </c>
      <c r="AD122" s="44" t="s">
        <v>893</v>
      </c>
      <c r="AE122" s="44" t="s">
        <v>936</v>
      </c>
      <c r="AF122" s="44" t="s">
        <v>937</v>
      </c>
      <c r="AG122" s="44" t="s">
        <v>938</v>
      </c>
      <c r="AH122" s="44" t="s">
        <v>981</v>
      </c>
      <c r="AI122" s="44" t="s">
        <v>982</v>
      </c>
      <c r="AJ122" s="44" t="s">
        <v>983</v>
      </c>
    </row>
    <row r="123" spans="1:36" hidden="1">
      <c r="B123" s="45" t="s">
        <v>1762</v>
      </c>
      <c r="C123" s="51">
        <v>23</v>
      </c>
      <c r="D123" s="44" t="s">
        <v>296</v>
      </c>
      <c r="E123" s="44" t="s">
        <v>297</v>
      </c>
      <c r="F123" s="44" t="s">
        <v>298</v>
      </c>
      <c r="G123" s="44" t="s">
        <v>341</v>
      </c>
      <c r="H123" s="44" t="s">
        <v>342</v>
      </c>
      <c r="I123" s="44" t="s">
        <v>343</v>
      </c>
      <c r="J123" s="44" t="s">
        <v>386</v>
      </c>
      <c r="K123" s="44" t="s">
        <v>387</v>
      </c>
      <c r="L123" s="44" t="s">
        <v>388</v>
      </c>
      <c r="M123" s="44" t="s">
        <v>431</v>
      </c>
      <c r="N123" s="44" t="s">
        <v>432</v>
      </c>
      <c r="O123" s="44" t="s">
        <v>433</v>
      </c>
      <c r="P123" s="44" t="s">
        <v>476</v>
      </c>
      <c r="Q123" s="44" t="s">
        <v>477</v>
      </c>
      <c r="R123" s="44" t="s">
        <v>478</v>
      </c>
      <c r="S123" s="44" t="s">
        <v>771</v>
      </c>
      <c r="T123" s="44" t="s">
        <v>772</v>
      </c>
      <c r="U123" s="44" t="s">
        <v>773</v>
      </c>
      <c r="V123" s="44" t="s">
        <v>816</v>
      </c>
      <c r="W123" s="44" t="s">
        <v>817</v>
      </c>
      <c r="X123" s="44" t="s">
        <v>818</v>
      </c>
      <c r="Y123" s="44" t="s">
        <v>861</v>
      </c>
      <c r="Z123" s="44" t="s">
        <v>862</v>
      </c>
      <c r="AA123" s="44" t="s">
        <v>863</v>
      </c>
      <c r="AB123" s="44" t="s">
        <v>906</v>
      </c>
      <c r="AC123" s="44" t="s">
        <v>907</v>
      </c>
      <c r="AD123" s="44" t="s">
        <v>908</v>
      </c>
      <c r="AE123" s="44" t="s">
        <v>951</v>
      </c>
      <c r="AF123" s="44" t="s">
        <v>952</v>
      </c>
      <c r="AG123" s="44" t="s">
        <v>953</v>
      </c>
      <c r="AH123" s="44" t="s">
        <v>996</v>
      </c>
      <c r="AI123" s="44" t="s">
        <v>997</v>
      </c>
      <c r="AJ123" s="44" t="s">
        <v>998</v>
      </c>
    </row>
    <row r="124" spans="1:36" hidden="1">
      <c r="B124" s="11"/>
      <c r="C124" s="51">
        <v>24</v>
      </c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</row>
    <row r="125" spans="1:36" hidden="1">
      <c r="A125" s="41" t="s">
        <v>1768</v>
      </c>
      <c r="C125" s="51">
        <v>25</v>
      </c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</row>
    <row r="126" spans="1:36" hidden="1">
      <c r="B126" s="11" t="s">
        <v>1769</v>
      </c>
      <c r="C126" s="51">
        <v>26</v>
      </c>
      <c r="D126" s="44" t="s">
        <v>263</v>
      </c>
      <c r="E126" s="44" t="s">
        <v>264</v>
      </c>
      <c r="F126" s="44" t="s">
        <v>265</v>
      </c>
      <c r="G126" s="44" t="s">
        <v>308</v>
      </c>
      <c r="H126" s="44" t="s">
        <v>309</v>
      </c>
      <c r="I126" s="44" t="s">
        <v>310</v>
      </c>
      <c r="J126" s="44" t="s">
        <v>353</v>
      </c>
      <c r="K126" s="44" t="s">
        <v>354</v>
      </c>
      <c r="L126" s="44" t="s">
        <v>355</v>
      </c>
      <c r="M126" s="44" t="s">
        <v>398</v>
      </c>
      <c r="N126" s="44" t="s">
        <v>399</v>
      </c>
      <c r="O126" s="44" t="s">
        <v>400</v>
      </c>
      <c r="P126" s="44" t="s">
        <v>443</v>
      </c>
      <c r="Q126" s="44" t="s">
        <v>444</v>
      </c>
      <c r="R126" s="44" t="s">
        <v>445</v>
      </c>
      <c r="S126" s="44" t="s">
        <v>488</v>
      </c>
      <c r="T126" s="44" t="s">
        <v>489</v>
      </c>
      <c r="U126" s="44" t="s">
        <v>490</v>
      </c>
      <c r="V126" s="44" t="s">
        <v>783</v>
      </c>
      <c r="W126" s="44" t="s">
        <v>784</v>
      </c>
      <c r="X126" s="44" t="s">
        <v>785</v>
      </c>
      <c r="Y126" s="44" t="s">
        <v>828</v>
      </c>
      <c r="Z126" s="44" t="s">
        <v>829</v>
      </c>
      <c r="AA126" s="44" t="s">
        <v>830</v>
      </c>
      <c r="AB126" s="44" t="s">
        <v>873</v>
      </c>
      <c r="AC126" s="44" t="s">
        <v>874</v>
      </c>
      <c r="AD126" s="44" t="s">
        <v>875</v>
      </c>
      <c r="AE126" s="44" t="s">
        <v>918</v>
      </c>
      <c r="AF126" s="44" t="s">
        <v>919</v>
      </c>
      <c r="AG126" s="44" t="s">
        <v>920</v>
      </c>
      <c r="AH126" s="44" t="s">
        <v>963</v>
      </c>
      <c r="AI126" s="44" t="s">
        <v>964</v>
      </c>
      <c r="AJ126" s="44" t="s">
        <v>965</v>
      </c>
    </row>
    <row r="127" spans="1:36" hidden="1">
      <c r="B127" s="45" t="s">
        <v>1770</v>
      </c>
      <c r="C127" s="51">
        <v>27</v>
      </c>
      <c r="D127" s="44" t="s">
        <v>266</v>
      </c>
      <c r="E127" s="44" t="s">
        <v>267</v>
      </c>
      <c r="F127" s="44" t="s">
        <v>268</v>
      </c>
      <c r="G127" s="44" t="s">
        <v>311</v>
      </c>
      <c r="H127" s="44" t="s">
        <v>312</v>
      </c>
      <c r="I127" s="44" t="s">
        <v>313</v>
      </c>
      <c r="J127" s="44" t="s">
        <v>356</v>
      </c>
      <c r="K127" s="44" t="s">
        <v>357</v>
      </c>
      <c r="L127" s="44" t="s">
        <v>358</v>
      </c>
      <c r="M127" s="44" t="s">
        <v>401</v>
      </c>
      <c r="N127" s="44" t="s">
        <v>402</v>
      </c>
      <c r="O127" s="44" t="s">
        <v>403</v>
      </c>
      <c r="P127" s="44" t="s">
        <v>446</v>
      </c>
      <c r="Q127" s="44" t="s">
        <v>447</v>
      </c>
      <c r="R127" s="44" t="s">
        <v>448</v>
      </c>
      <c r="S127" s="44" t="s">
        <v>491</v>
      </c>
      <c r="T127" s="44" t="s">
        <v>492</v>
      </c>
      <c r="U127" s="44" t="s">
        <v>493</v>
      </c>
      <c r="V127" s="44" t="s">
        <v>786</v>
      </c>
      <c r="W127" s="44" t="s">
        <v>787</v>
      </c>
      <c r="X127" s="44" t="s">
        <v>788</v>
      </c>
      <c r="Y127" s="44" t="s">
        <v>831</v>
      </c>
      <c r="Z127" s="44" t="s">
        <v>832</v>
      </c>
      <c r="AA127" s="44" t="s">
        <v>833</v>
      </c>
      <c r="AB127" s="44" t="s">
        <v>876</v>
      </c>
      <c r="AC127" s="44" t="s">
        <v>877</v>
      </c>
      <c r="AD127" s="44" t="s">
        <v>878</v>
      </c>
      <c r="AE127" s="44" t="s">
        <v>921</v>
      </c>
      <c r="AF127" s="44" t="s">
        <v>922</v>
      </c>
      <c r="AG127" s="44" t="s">
        <v>923</v>
      </c>
      <c r="AH127" s="44" t="s">
        <v>966</v>
      </c>
      <c r="AI127" s="44" t="s">
        <v>967</v>
      </c>
      <c r="AJ127" s="44" t="s">
        <v>968</v>
      </c>
    </row>
    <row r="128" spans="1:36" hidden="1">
      <c r="B128" s="45" t="s">
        <v>1771</v>
      </c>
      <c r="C128" s="51">
        <v>28</v>
      </c>
      <c r="D128" s="44" t="s">
        <v>269</v>
      </c>
      <c r="E128" s="44" t="s">
        <v>270</v>
      </c>
      <c r="F128" s="44" t="s">
        <v>271</v>
      </c>
      <c r="G128" s="44" t="s">
        <v>314</v>
      </c>
      <c r="H128" s="44" t="s">
        <v>315</v>
      </c>
      <c r="I128" s="44" t="s">
        <v>316</v>
      </c>
      <c r="J128" s="44" t="s">
        <v>359</v>
      </c>
      <c r="K128" s="44" t="s">
        <v>360</v>
      </c>
      <c r="L128" s="44" t="s">
        <v>361</v>
      </c>
      <c r="M128" s="44" t="s">
        <v>404</v>
      </c>
      <c r="N128" s="44" t="s">
        <v>405</v>
      </c>
      <c r="O128" s="44" t="s">
        <v>406</v>
      </c>
      <c r="P128" s="44" t="s">
        <v>449</v>
      </c>
      <c r="Q128" s="44" t="s">
        <v>450</v>
      </c>
      <c r="R128" s="44" t="s">
        <v>451</v>
      </c>
      <c r="S128" s="44" t="s">
        <v>494</v>
      </c>
      <c r="T128" s="44" t="s">
        <v>495</v>
      </c>
      <c r="U128" s="44" t="s">
        <v>496</v>
      </c>
      <c r="V128" s="44" t="s">
        <v>789</v>
      </c>
      <c r="W128" s="44" t="s">
        <v>790</v>
      </c>
      <c r="X128" s="44" t="s">
        <v>791</v>
      </c>
      <c r="Y128" s="44" t="s">
        <v>834</v>
      </c>
      <c r="Z128" s="44" t="s">
        <v>835</v>
      </c>
      <c r="AA128" s="44" t="s">
        <v>836</v>
      </c>
      <c r="AB128" s="44" t="s">
        <v>879</v>
      </c>
      <c r="AC128" s="44" t="s">
        <v>880</v>
      </c>
      <c r="AD128" s="44" t="s">
        <v>881</v>
      </c>
      <c r="AE128" s="44" t="s">
        <v>924</v>
      </c>
      <c r="AF128" s="44" t="s">
        <v>925</v>
      </c>
      <c r="AG128" s="44" t="s">
        <v>926</v>
      </c>
      <c r="AH128" s="44" t="s">
        <v>969</v>
      </c>
      <c r="AI128" s="44" t="s">
        <v>970</v>
      </c>
      <c r="AJ128" s="44" t="s">
        <v>971</v>
      </c>
    </row>
    <row r="129" spans="4:36" ht="15" hidden="1" customHeight="1"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</row>
    <row r="130" spans="4:36" ht="15" hidden="1" customHeight="1"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</row>
    <row r="131" spans="4:36" ht="15" customHeight="1"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</row>
    <row r="132" spans="4:36" ht="15" customHeight="1"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</row>
    <row r="133" spans="4:36" ht="15" customHeight="1"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</row>
    <row r="134" spans="4:36" ht="15" customHeight="1"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</row>
    <row r="135" spans="4:36" ht="15" customHeight="1"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</row>
    <row r="136" spans="4:36" ht="15" customHeight="1"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</row>
    <row r="137" spans="4:36" ht="15" customHeight="1"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</row>
    <row r="138" spans="4:36" ht="15" customHeight="1"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</row>
    <row r="139" spans="4:36" ht="15" customHeight="1"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</row>
    <row r="140" spans="4:36" ht="15" customHeight="1"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</row>
    <row r="141" spans="4:36" ht="15" customHeight="1"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</row>
    <row r="142" spans="4:36" ht="15" customHeight="1"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</row>
    <row r="143" spans="4:36" ht="15" customHeight="1"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</row>
    <row r="144" spans="4:36" ht="15" customHeight="1"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</row>
    <row r="145" spans="4:21" ht="15" customHeight="1"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</row>
    <row r="146" spans="4:21" ht="15" customHeight="1"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</row>
    <row r="147" spans="4:21" ht="15" customHeight="1"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</row>
  </sheetData>
  <mergeCells count="28">
    <mergeCell ref="S97:U97"/>
    <mergeCell ref="V97:X97"/>
    <mergeCell ref="Y97:AA97"/>
    <mergeCell ref="AB97:AD97"/>
    <mergeCell ref="AE97:AG97"/>
    <mergeCell ref="AH97:AJ97"/>
    <mergeCell ref="V62:X62"/>
    <mergeCell ref="Y62:AA62"/>
    <mergeCell ref="AB62:AD62"/>
    <mergeCell ref="AE62:AG62"/>
    <mergeCell ref="AH62:AJ62"/>
    <mergeCell ref="D97:F97"/>
    <mergeCell ref="G97:I97"/>
    <mergeCell ref="J97:L97"/>
    <mergeCell ref="M97:O97"/>
    <mergeCell ref="P97:R97"/>
    <mergeCell ref="S62:U62"/>
    <mergeCell ref="B6:K6"/>
    <mergeCell ref="L6:T6"/>
    <mergeCell ref="A8:H8"/>
    <mergeCell ref="L8:R8"/>
    <mergeCell ref="C10:E10"/>
    <mergeCell ref="G10:I10"/>
    <mergeCell ref="D62:F62"/>
    <mergeCell ref="G62:I62"/>
    <mergeCell ref="J62:L62"/>
    <mergeCell ref="M62:O62"/>
    <mergeCell ref="P62:R62"/>
  </mergeCells>
  <dataValidations count="1">
    <dataValidation type="list" allowBlank="1" showInputMessage="1" showErrorMessage="1" sqref="C10:E10" xr:uid="{C133DEDD-31D3-43F3-808C-7E08E6C582F8}">
      <formula1>$B$46:$B$56</formula1>
    </dataValidation>
  </dataValidations>
  <hyperlinks>
    <hyperlink ref="A44" r:id="rId1" display="http://www.abs.gov.au/websitedbs/d3310114.nsf/Home/©+Copyright?OpenDocument" xr:uid="{6BBFCEA5-E39E-415B-8CD3-4B681F13CF76}"/>
    <hyperlink ref="D126" location="A127833187R" display="A127833187R" xr:uid="{C85F386F-B1ED-4338-AE28-5F4E775CBA5E}"/>
    <hyperlink ref="E126" location="A127830217L" display="A127830217L" xr:uid="{0AA37E6C-EA14-4B29-804F-598217DEE584}"/>
    <hyperlink ref="F126" location="A127827247T" display="A127827247T" xr:uid="{E0C689C4-158C-4367-BB93-9E2E7A82D80E}"/>
    <hyperlink ref="D127" location="A127833189V" display="A127833189V" xr:uid="{5CBFF586-47D3-457F-8A9D-4943EDA17091}"/>
    <hyperlink ref="E127" location="A127830219T" display="A127830219T" xr:uid="{6A506A5F-82EF-4B51-8D14-3A0C6F4C558F}"/>
    <hyperlink ref="F127" location="A127827249W" display="A127827249W" xr:uid="{85F72D9B-81C6-4A62-A8FB-8839EBD72DBB}"/>
    <hyperlink ref="D128" location="A127833188T" display="A127833188T" xr:uid="{4D2FC178-7B0C-4A26-A053-EF8BC19C9F59}"/>
    <hyperlink ref="E128" location="A127830218R" display="A127830218R" xr:uid="{FDE16E0C-B7A9-42A9-82F3-E169EB97DAAB}"/>
    <hyperlink ref="F128" location="A127827248V" display="A127827248V" xr:uid="{FCF56866-9652-4A79-B1A7-4173CF49B404}"/>
    <hyperlink ref="D101" location="A127833182C" display="A127833182C" xr:uid="{52CCE0A5-3102-4925-96BE-0265B717E7A3}"/>
    <hyperlink ref="E101" location="A127830212A" display="A127830212A" xr:uid="{C7DE44DC-9755-4DAB-812B-A819A4EE3D92}"/>
    <hyperlink ref="F101" location="A127827242F" display="A127827242F" xr:uid="{83236C0C-63E5-4A71-8DAE-F13CD72D5CF3}"/>
    <hyperlink ref="D102" location="A127833186L" display="A127833186L" xr:uid="{76158C83-B11C-4D95-B3E9-EB118839017A}"/>
    <hyperlink ref="E102" location="A127830216K" display="A127830216K" xr:uid="{3C277C1E-4154-495B-A2D6-507C418AE729}"/>
    <hyperlink ref="F102" location="A127827246R" display="A127827246R" xr:uid="{35D0DCD3-C72E-4D09-A7BF-AF0FA8FE8B74}"/>
    <hyperlink ref="D103" location="A127833181A" display="A127833181A" xr:uid="{0DAA3AF5-151E-4C0A-BEB6-0BF21025B0D6}"/>
    <hyperlink ref="E103" location="A127830211X" display="A127830211X" xr:uid="{CAEB2039-13EE-4E35-9CC1-C71BE78A623D}"/>
    <hyperlink ref="F103" location="A127827241C" display="A127827241C" xr:uid="{F0A344FB-4369-4466-A101-56A0A56D0B5B}"/>
    <hyperlink ref="D104" location="A127833179R" display="A127833179R" xr:uid="{01BD48AC-294B-4098-BD2D-14CEA4306E16}"/>
    <hyperlink ref="E104" location="A127830209L" display="A127830209L" xr:uid="{BC5B94FA-C969-4784-8364-8DB38F7ED46E}"/>
    <hyperlink ref="F104" location="A127827239T" display="A127827239T" xr:uid="{89E3B12B-AF15-4E08-AF9E-A9339420BB15}"/>
    <hyperlink ref="D105" location="A127833190C" display="A127833190C" xr:uid="{12C3B26F-D457-49BB-A41C-C77237E7CE6A}"/>
    <hyperlink ref="E105" location="A127830220A" display="A127830220A" xr:uid="{B7C9001F-A3B8-4CEE-B8FD-C1BBCB0E1B70}"/>
    <hyperlink ref="F105" location="A127827250F" display="A127827250F" xr:uid="{901CEED2-AFCD-4D02-B797-9A4CC5F030F5}"/>
    <hyperlink ref="D106" location="A127833178L" display="A127833178L" xr:uid="{F35F0813-73A7-47CB-9070-2810EA2E1C3F}"/>
    <hyperlink ref="E106" location="A127830208K" display="A127830208K" xr:uid="{FD04B8EC-616E-4AE8-8E82-73E45E1D3D2F}"/>
    <hyperlink ref="F106" location="A127827238R" display="A127827238R" xr:uid="{B087B542-F570-484E-8B83-60DA5E97216F}"/>
    <hyperlink ref="D107" location="A127833185K" display="A127833185K" xr:uid="{0BD28C65-B090-42D1-BD11-45792300FAD2}"/>
    <hyperlink ref="E107" location="A127830215J" display="A127830215J" xr:uid="{C35B5C4D-D627-4EBB-ADCD-E42338EB0A7F}"/>
    <hyperlink ref="F107" location="A127827245L" display="A127827245L" xr:uid="{A1F94B87-5076-4C59-8A6B-BE220214B171}"/>
    <hyperlink ref="D108" location="A127833180X" display="A127833180X" xr:uid="{7306926C-F707-4E82-A03E-4A75755652AB}"/>
    <hyperlink ref="E108" location="A127830210W" display="A127830210W" xr:uid="{7C973A53-A1E0-4E3F-A6C5-20697EFE2A25}"/>
    <hyperlink ref="F108" location="A127827240A" display="A127827240A" xr:uid="{9EACD8DE-BE94-40DD-A267-AA0234E211D4}"/>
    <hyperlink ref="D109" location="A127833177K" display="A127833177K" xr:uid="{9545238B-1A26-4466-B648-CA44BC610CF0}"/>
    <hyperlink ref="E109" location="A127830207J" display="A127830207J" xr:uid="{21491A09-CA17-417C-BA9E-182472AB0E8E}"/>
    <hyperlink ref="F109" location="A127827237L" display="A127827237L" xr:uid="{81DD71FC-7C64-40B9-9347-CC24D7BB52DC}"/>
    <hyperlink ref="D113" location="A127833184J" display="A127833184J" xr:uid="{E3ECEBBF-BC52-4859-B660-7813AEA48B3F}"/>
    <hyperlink ref="E113" location="A127830214F" display="A127830214F" xr:uid="{BEB4C848-E1F3-4E81-B7A5-C50C2E63949D}"/>
    <hyperlink ref="F113" location="A127827244K" display="A127827244K" xr:uid="{0BCDA888-4434-4A82-A6BF-B079E250787B}"/>
    <hyperlink ref="D116" location="A127833183F" display="A127833183F" xr:uid="{4C25B213-6CA0-47BB-B067-A7BC8187145A}"/>
    <hyperlink ref="E116" location="A127830213C" display="A127830213C" xr:uid="{26A01B07-DCD6-4922-9BDA-D8259AADBD58}"/>
    <hyperlink ref="F116" location="A127827243J" display="A127827243J" xr:uid="{2DF62A6A-B96C-4954-9943-58FE5D0AC5E0}"/>
    <hyperlink ref="D121" location="A127833191F" display="A127833191F" xr:uid="{A5065F4A-2645-43F6-8717-D79F24B8CA89}"/>
    <hyperlink ref="E121" location="A127830221C" display="A127830221C" xr:uid="{042DF472-011D-4E12-879E-6CB2B7F77D2A}"/>
    <hyperlink ref="F121" location="A127827251J" display="A127827251J" xr:uid="{05BA16A3-4C47-4B9F-A79D-B4E73D917090}"/>
    <hyperlink ref="G126" location="A127832947A" display="A127832947A" xr:uid="{95EBE95B-FDEC-40D9-801C-95A3E37AF36D}"/>
    <hyperlink ref="H126" location="A127829977F" display="A127829977F" xr:uid="{972278FC-4001-4833-A660-239D07B2DFE1}"/>
    <hyperlink ref="I126" location="A127827007F" display="A127827007F" xr:uid="{2B010FCF-9D41-4C68-A68D-A4CADE86029A}"/>
    <hyperlink ref="G127" location="A127832949F" display="A127832949F" xr:uid="{A6227F78-8EEB-4D95-8CAB-C852A1B57E82}"/>
    <hyperlink ref="H127" location="A127829979K" display="A127829979K" xr:uid="{14C6B23E-111F-4B93-9200-780A066C13E5}"/>
    <hyperlink ref="I127" location="A127827009K" display="A127827009K" xr:uid="{6ECA5E21-567A-418B-851B-CBE853EBBF0D}"/>
    <hyperlink ref="G128" location="A127832948C" display="A127832948C" xr:uid="{11E914A7-0F8A-4293-9FAE-CD06134C0888}"/>
    <hyperlink ref="H128" location="A127829978J" display="A127829978J" xr:uid="{A7FDDA03-85F9-46A5-A511-C483612110F7}"/>
    <hyperlink ref="I128" location="A127827008J" display="A127827008J" xr:uid="{090D3AB1-CDAC-42FD-9D58-9D9FD58C4F5E}"/>
    <hyperlink ref="G101" location="A127832942R" display="A127832942R" xr:uid="{EF9A8EDB-5E7F-4EDF-BA00-F673500AA04D}"/>
    <hyperlink ref="H101" location="A127829972V" display="A127829972V" xr:uid="{82D6A90E-1FBB-4577-8241-A6805D69266E}"/>
    <hyperlink ref="I101" location="A127827002V" display="A127827002V" xr:uid="{5DAC8CB2-4B97-467B-9DC2-31E53EF9EBB5}"/>
    <hyperlink ref="G102" location="A127832946X" display="A127832946X" xr:uid="{7A4E414F-D284-45B2-BA76-7D648B6FB1E5}"/>
    <hyperlink ref="H102" location="A127829976C" display="A127829976C" xr:uid="{2CED3CCE-82C7-40F9-A9A3-4338681995F8}"/>
    <hyperlink ref="I102" location="A127827006C" display="A127827006C" xr:uid="{5EFC8BC2-F6FE-4DE2-9331-0382791E533C}"/>
    <hyperlink ref="G103" location="A127832941L" display="A127832941L" xr:uid="{29741690-FE31-466E-92F1-EE7F70FD3BD4}"/>
    <hyperlink ref="H103" location="A127829971T" display="A127829971T" xr:uid="{02A85DA5-4961-4A95-A978-9C4842DD9000}"/>
    <hyperlink ref="I103" location="A127827001T" display="A127827001T" xr:uid="{4817727B-C796-4147-B4FC-4C92E56E260E}"/>
    <hyperlink ref="G104" location="A127832939A" display="A127832939A" xr:uid="{BE3DDE0A-C558-4F6F-B8E6-56C38F5E29FA}"/>
    <hyperlink ref="H104" location="A127829969F" display="A127829969F" xr:uid="{3202A2EF-716B-4AE6-B1FE-0C68CAC77F12}"/>
    <hyperlink ref="I104" location="A127826999R" display="A127826999R" xr:uid="{CA826848-5721-4330-8473-FEB261B0036F}"/>
    <hyperlink ref="G105" location="A127832950R" display="A127832950R" xr:uid="{2F378AC3-AE33-4FC1-92D4-971C128C2DA6}"/>
    <hyperlink ref="H105" location="A127829980V" display="A127829980V" xr:uid="{B4E3F20C-6AC6-4D74-B8BF-5A812DC7463E}"/>
    <hyperlink ref="I105" location="A127827010V" display="A127827010V" xr:uid="{A9E35D2A-F960-4A1A-A309-71497537AB72}"/>
    <hyperlink ref="G106" location="A127832938X" display="A127832938X" xr:uid="{69DE12AB-C4D8-4963-945C-0513BC9B65F2}"/>
    <hyperlink ref="H106" location="A127829968C" display="A127829968C" xr:uid="{E81065F1-C66F-4A57-9BFE-420D416A3E37}"/>
    <hyperlink ref="I106" location="A127826998L" display="A127826998L" xr:uid="{D8BB131F-51CC-44D7-9492-D42A658D0079}"/>
    <hyperlink ref="G107" location="A127832945W" display="A127832945W" xr:uid="{6B94A054-16E6-4ACD-9F0E-BE67A1EE6513}"/>
    <hyperlink ref="H107" location="A127829975A" display="A127829975A" xr:uid="{9877F98C-DCC1-4E6D-AEFC-C6EAB76DFEB2}"/>
    <hyperlink ref="I107" location="A127827005A" display="A127827005A" xr:uid="{1A726E9B-8D66-484B-A1FD-DBCEF87B8974}"/>
    <hyperlink ref="G108" location="A127832940K" display="A127832940K" xr:uid="{DD7E64AC-CA73-4E0F-8F4F-C4106733DCD6}"/>
    <hyperlink ref="H108" location="A127829970R" display="A127829970R" xr:uid="{154EBA16-C066-4406-837C-F0DB78211B12}"/>
    <hyperlink ref="I108" location="A127827000R" display="A127827000R" xr:uid="{BAE73294-7FE5-44C3-8D76-69A74428DEB6}"/>
    <hyperlink ref="G109" location="A127832937W" display="A127832937W" xr:uid="{0F66D08F-89D1-4314-A56A-50B4D24AF6A3}"/>
    <hyperlink ref="H109" location="A127829967A" display="A127829967A" xr:uid="{B1CCA788-042D-42F9-90E1-9DB0C9A62065}"/>
    <hyperlink ref="I109" location="A127826997K" display="A127826997K" xr:uid="{40FD8C4D-656D-4206-8FB9-4FDCB4DA7DC8}"/>
    <hyperlink ref="G113" location="A127832944V" display="A127832944V" xr:uid="{E19D4756-F2C5-4B6B-B66B-4ABA7A3B7EC8}"/>
    <hyperlink ref="H113" location="A127829974X" display="A127829974X" xr:uid="{C3798C1A-07B7-4D31-863E-A0CE5DD8D917}"/>
    <hyperlink ref="I113" location="A127827004X" display="A127827004X" xr:uid="{6DE52DCB-DACF-4291-B43C-3FCCAC6B0E43}"/>
    <hyperlink ref="G116" location="A127832943T" display="A127832943T" xr:uid="{6BE5020A-11AD-4AE2-B914-4C2572044AB7}"/>
    <hyperlink ref="H116" location="A127829973W" display="A127829973W" xr:uid="{85871752-F885-459F-80B9-DFFF9FE56DAC}"/>
    <hyperlink ref="I116" location="A127827003W" display="A127827003W" xr:uid="{9023A804-B4D4-4147-A6C0-4551D8323236}"/>
    <hyperlink ref="G121" location="A127832951T" display="A127832951T" xr:uid="{F65B971B-059A-4FE2-A006-AC4C6B7AA375}"/>
    <hyperlink ref="H121" location="A127829981W" display="A127829981W" xr:uid="{FA434790-D9B8-403A-8B35-1E2582586B1A}"/>
    <hyperlink ref="I121" location="A127827011W" display="A127827011W" xr:uid="{DBD34B41-07B9-4AC1-821F-EB8EA173A8B8}"/>
    <hyperlink ref="J126" location="A127833127L" display="A127833127L" xr:uid="{D15A26C3-328F-4FB8-8AF2-2CBF0D954E40}"/>
    <hyperlink ref="K126" location="A127830157W" display="A127830157W" xr:uid="{858E316F-08C9-4AFB-B889-099347E7C316}"/>
    <hyperlink ref="L126" location="A127827187A" display="A127827187A" xr:uid="{FBA27E81-B726-4F60-82C6-4EDB2DE50359}"/>
    <hyperlink ref="J127" location="A127833129T" display="A127833129T" xr:uid="{52A91364-9378-4C46-8EE5-E75964E6F863}"/>
    <hyperlink ref="K127" location="A127830159A" display="A127830159A" xr:uid="{E8D40E25-D57A-4192-B5B2-98C15DDB7586}"/>
    <hyperlink ref="L127" location="A127827189F" display="A127827189F" xr:uid="{02F84786-EBB5-4D0F-B34D-028A27323423}"/>
    <hyperlink ref="J128" location="A127833128R" display="A127833128R" xr:uid="{608C67A9-4C88-479C-85EC-FB46FA569D0F}"/>
    <hyperlink ref="K128" location="A127830158X" display="A127830158X" xr:uid="{8F6F8165-624D-427F-A459-E9955CFE5585}"/>
    <hyperlink ref="L128" location="A127827188C" display="A127827188C" xr:uid="{187954ED-4BDC-4192-89BF-16C004790D45}"/>
    <hyperlink ref="J101" location="A127833122A" display="A127833122A" xr:uid="{887ADA1A-E2A0-49E4-A398-91FEFB4B878D}"/>
    <hyperlink ref="K101" location="A127830152K" display="A127830152K" xr:uid="{77DC71CA-06FB-4B10-A96B-52986DE3291F}"/>
    <hyperlink ref="L101" location="A127827182R" display="A127827182R" xr:uid="{C6B2AEDF-11B2-4297-804F-57AB191133F5}"/>
    <hyperlink ref="J102" location="A127833126K" display="A127833126K" xr:uid="{C5DCD0A6-2DDC-44F2-A259-4DBDB59A3B2F}"/>
    <hyperlink ref="K102" location="A127830156V" display="A127830156V" xr:uid="{D0FBEFE8-B0D7-498D-8469-23F13C0CBE7C}"/>
    <hyperlink ref="L102" location="A127827186X" display="A127827186X" xr:uid="{CE4BE9A6-C039-4174-A3A9-CF9143831BC5}"/>
    <hyperlink ref="J103" location="A127833121X" display="A127833121X" xr:uid="{E376ED76-6A04-4698-B119-D60AF3C8C851}"/>
    <hyperlink ref="K103" location="A127830151J" display="A127830151J" xr:uid="{F4B5CE62-30BE-4D1A-8EC4-02402A8A26C2}"/>
    <hyperlink ref="L103" location="A127827181L" display="A127827181L" xr:uid="{1D4AA1BD-8338-4DDC-867C-5AD32EC72E78}"/>
    <hyperlink ref="J104" location="A127833119L" display="A127833119L" xr:uid="{1A68630A-4D7E-452B-8023-660B66F0C400}"/>
    <hyperlink ref="K104" location="A127830149W" display="A127830149W" xr:uid="{D337BB22-63E5-403B-9EAE-5149EBBC818B}"/>
    <hyperlink ref="L104" location="A127827179A" display="A127827179A" xr:uid="{8D837908-0C20-4010-8E0F-722F85D8ED6D}"/>
    <hyperlink ref="J105" location="A127833130A" display="A127833130A" xr:uid="{E5A1070C-035B-45A2-BE83-46B0D25ADA4D}"/>
    <hyperlink ref="K105" location="A127830160K" display="A127830160K" xr:uid="{0D0BE731-04C2-4BA3-8933-205B0BD0BCF3}"/>
    <hyperlink ref="L105" location="A127827190R" display="A127827190R" xr:uid="{BBB78073-8B65-4954-A877-3CC1543C2DF3}"/>
    <hyperlink ref="J106" location="A127833118K" display="A127833118K" xr:uid="{8E8837BF-0ACC-418B-87C3-12F4A8436484}"/>
    <hyperlink ref="K106" location="A127830148V" display="A127830148V" xr:uid="{384122A2-F353-4DD1-B8FA-6A5A75FAEFC3}"/>
    <hyperlink ref="L106" location="A127827178X" display="A127827178X" xr:uid="{939A775B-041B-425A-8C0B-5172947CB636}"/>
    <hyperlink ref="J107" location="A127833125J" display="A127833125J" xr:uid="{648B2AFA-09FE-430D-9086-C021C8F5B076}"/>
    <hyperlink ref="K107" location="A127830155T" display="A127830155T" xr:uid="{6849D13B-E9F5-419E-AA80-F7321C116306}"/>
    <hyperlink ref="L107" location="A127827185W" display="A127827185W" xr:uid="{3C4A924D-32A9-4E4B-8F01-A00C695175FE}"/>
    <hyperlink ref="J108" location="A127833120W" display="A127833120W" xr:uid="{CEB8858C-B07F-4CA2-B973-AB063BAA70F4}"/>
    <hyperlink ref="K108" location="A127830150F" display="A127830150F" xr:uid="{C5022A9D-F5A3-4EF8-87E4-25052DD9AEB7}"/>
    <hyperlink ref="L108" location="A127827180K" display="A127827180K" xr:uid="{B12E6397-9C5A-49F0-8C92-B44D3B9DF81E}"/>
    <hyperlink ref="J109" location="A127833117J" display="A127833117J" xr:uid="{A98A0A58-E398-46C4-B65A-2BA85E76DD47}"/>
    <hyperlink ref="K109" location="A127830147T" display="A127830147T" xr:uid="{9A833104-0AD0-4CE7-B6F5-14F71D4A7C00}"/>
    <hyperlink ref="L109" location="A127827177W" display="A127827177W" xr:uid="{DB58A1C7-4CFC-4315-B054-B875C50EF351}"/>
    <hyperlink ref="J113" location="A127833124F" display="A127833124F" xr:uid="{C32E0717-F23E-4D64-835F-9575513D226A}"/>
    <hyperlink ref="K113" location="A127830154R" display="A127830154R" xr:uid="{FA3285F4-557D-4851-9066-94EB60748CD0}"/>
    <hyperlink ref="L113" location="A127827184V" display="A127827184V" xr:uid="{50A822FC-AD46-44E3-A52F-6999CAA64D0C}"/>
    <hyperlink ref="J116" location="A127833123C" display="A127833123C" xr:uid="{0C8DD0C8-DC17-4B36-9A10-620B8F49A54E}"/>
    <hyperlink ref="K116" location="A127830153L" display="A127830153L" xr:uid="{5BA41625-D665-442B-90AB-1E005856551B}"/>
    <hyperlink ref="L116" location="A127827183T" display="A127827183T" xr:uid="{339E74E4-CB7D-44E5-98A3-E4A89B43D0C5}"/>
    <hyperlink ref="J121" location="A127833131C" display="A127833131C" xr:uid="{80D8A433-50FB-477D-94AE-48B01D462AEA}"/>
    <hyperlink ref="K121" location="A127830161L" display="A127830161L" xr:uid="{7885AA58-C692-4488-818D-BB051CE2C914}"/>
    <hyperlink ref="L121" location="A127827191T" display="A127827191T" xr:uid="{6E557C21-9E68-4BC5-99D1-F1B7E7DE1018}"/>
    <hyperlink ref="M126" location="A127833067W" display="A127833067W" xr:uid="{52AF384C-08F7-4656-A479-7216439CF02A}"/>
    <hyperlink ref="N126" location="A127830097F" display="A127830097F" xr:uid="{25E9EF30-AA5C-422E-A287-983426BEAD5C}"/>
    <hyperlink ref="O126" location="A127827127X" display="A127827127X" xr:uid="{A247C3D5-8112-490F-9B52-C843B9ABEC52}"/>
    <hyperlink ref="M127" location="A127833069A" display="A127833069A" xr:uid="{92EC2485-ECA4-41C2-BAAD-72E23AAF861D}"/>
    <hyperlink ref="N127" location="A127830099K" display="A127830099K" xr:uid="{65D4E6F1-BDB5-4D28-A2F5-4FAC01AA2895}"/>
    <hyperlink ref="O127" location="A127827129C" display="A127827129C" xr:uid="{9D088146-C299-486B-9B54-529CAC3F76D3}"/>
    <hyperlink ref="M128" location="A127833068X" display="A127833068X" xr:uid="{563DC1C9-7DAA-4131-9277-E6DAC7C89FD3}"/>
    <hyperlink ref="N128" location="A127830098J" display="A127830098J" xr:uid="{5CBB46D2-D226-4E34-909D-02CE54318C0D}"/>
    <hyperlink ref="O128" location="A127827128A" display="A127827128A" xr:uid="{41AAE004-17B8-470B-8CDC-D725F7DBCCF4}"/>
    <hyperlink ref="M101" location="A127833062K" display="A127833062K" xr:uid="{55CC2EFC-01A9-4581-9B49-FE9D8E5340DD}"/>
    <hyperlink ref="N101" location="A127830092V" display="A127830092V" xr:uid="{59239CF5-D560-4F48-8E5D-7FF594317F29}"/>
    <hyperlink ref="O101" location="A127827122L" display="A127827122L" xr:uid="{DEA369F0-358D-4BFE-BB84-6F93C76F74F8}"/>
    <hyperlink ref="M102" location="A127833066V" display="A127833066V" xr:uid="{C4D1272D-A767-4FDB-9F85-93CCE27E85B5}"/>
    <hyperlink ref="N102" location="A127830096C" display="A127830096C" xr:uid="{3CDC9ABA-3C76-495A-B7A5-71923BAA6801}"/>
    <hyperlink ref="O102" location="A127827126W" display="A127827126W" xr:uid="{0D3F80D9-4824-45E3-8395-9B19B6C9EAA4}"/>
    <hyperlink ref="M103" location="A127833061J" display="A127833061J" xr:uid="{E6339CD9-8A5A-4387-9592-C58FD588DF3E}"/>
    <hyperlink ref="N103" location="A127830091T" display="A127830091T" xr:uid="{EADFF0F2-067A-4F82-902B-E287B9FDC792}"/>
    <hyperlink ref="O103" location="A127827121K" display="A127827121K" xr:uid="{A1ECBA21-0D40-42F9-8286-A79E1C26D4CD}"/>
    <hyperlink ref="M104" location="A127833059W" display="A127833059W" xr:uid="{ACAD7613-7FEB-47C9-B1D6-68E7CBD33A9B}"/>
    <hyperlink ref="N104" location="A127830089F" display="A127830089F" xr:uid="{8609A6A1-D164-42C2-B827-032BFA47F000}"/>
    <hyperlink ref="O104" location="A127827119X" display="A127827119X" xr:uid="{072FC6CF-97F8-4B7A-9EF9-1AE4D3DCC0E5}"/>
    <hyperlink ref="M105" location="A127833070K" display="A127833070K" xr:uid="{F0B35E76-E4DD-4CBE-9EA3-7A177B964998}"/>
    <hyperlink ref="N105" location="A127830100J" display="A127830100J" xr:uid="{ADEF7EA7-4113-4039-AA3B-47F0B766BCFB}"/>
    <hyperlink ref="O105" location="A127827130L" display="A127827130L" xr:uid="{0A900047-6289-4C48-BED3-3C0C55FB66A2}"/>
    <hyperlink ref="M106" location="A127833058V" display="A127833058V" xr:uid="{1746DE5E-2447-4276-9075-AE32E9CBCA60}"/>
    <hyperlink ref="N106" location="A127830088C" display="A127830088C" xr:uid="{95F5021F-ADE9-4CCF-ABD3-BAEEF2938D0C}"/>
    <hyperlink ref="O106" location="A127827118W" display="A127827118W" xr:uid="{B8F68D0A-B149-4C2D-B25D-694CABB81DDF}"/>
    <hyperlink ref="M107" location="A127833065T" display="A127833065T" xr:uid="{A9D3F275-486D-493E-BA81-7F9963E5625B}"/>
    <hyperlink ref="N107" location="A127830095A" display="A127830095A" xr:uid="{C48281A2-6A53-444A-87B9-769374A0B80B}"/>
    <hyperlink ref="O107" location="A127827125V" display="A127827125V" xr:uid="{C09B8287-7D9F-47F6-ABA3-34CD6ED6B822}"/>
    <hyperlink ref="M108" location="A127833060F" display="A127833060F" xr:uid="{CF3EEF4C-A195-43C7-A44F-63DEF2282A87}"/>
    <hyperlink ref="N108" location="A127830090R" display="A127830090R" xr:uid="{A180F2D2-F974-41BE-95D4-D8B1070D79F9}"/>
    <hyperlink ref="O108" location="A127827120J" display="A127827120J" xr:uid="{3F849CB5-C0B5-474B-A0A4-AD092551990C}"/>
    <hyperlink ref="M109" location="A127833057T" display="A127833057T" xr:uid="{A91684CF-690E-4F9C-9067-A3BF08C95D26}"/>
    <hyperlink ref="N109" location="A127830087A" display="A127830087A" xr:uid="{20A547F0-05F7-4F45-B4AC-0D303ED18931}"/>
    <hyperlink ref="O109" location="A127827117V" display="A127827117V" xr:uid="{25AAA447-1DC5-471A-B03B-C2BA9CDA6E44}"/>
    <hyperlink ref="M113" location="A127833064R" display="A127833064R" xr:uid="{5FA0A3C0-5FDE-4559-BB62-83A915C6236B}"/>
    <hyperlink ref="N113" location="A127830094X" display="A127830094X" xr:uid="{5100D243-B38C-4673-8B7B-578CAA169C0D}"/>
    <hyperlink ref="O113" location="A127827124T" display="A127827124T" xr:uid="{38502559-6D9E-449F-B343-79050F7592C0}"/>
    <hyperlink ref="M116" location="A127833063L" display="A127833063L" xr:uid="{7F2A8527-4BDB-4CF0-AFE1-ABABFCE1E0C3}"/>
    <hyperlink ref="N116" location="A127830093W" display="A127830093W" xr:uid="{13B27761-32CE-4D74-AF76-F69FCC63B77B}"/>
    <hyperlink ref="O116" location="A127827123R" display="A127827123R" xr:uid="{31A96573-59F3-4CDB-99F0-AF43C9D54CE8}"/>
    <hyperlink ref="M121" location="A127833071L" display="A127833071L" xr:uid="{90A3B0E7-BAC3-43DD-B00C-C640B4B11086}"/>
    <hyperlink ref="N121" location="A127830101K" display="A127830101K" xr:uid="{5C8E42C7-CE6D-44DA-9AE7-0D272C205F4A}"/>
    <hyperlink ref="O121" location="A127827131R" display="A127827131R" xr:uid="{8F5CB81A-4F6C-40ED-8772-F79EBD77E582}"/>
    <hyperlink ref="P126" location="A127833037J" display="A127833037J" xr:uid="{CB5965BF-2E88-4AEE-A30F-E47E79A04F52}"/>
    <hyperlink ref="Q126" location="A127830067T" display="A127830067T" xr:uid="{F7AF47B2-BDB5-4592-8D3E-C0A69B9AE8DA}"/>
    <hyperlink ref="R126" location="A127827097W" display="A127827097W" xr:uid="{B75948DF-CF25-46E5-8340-F74103D523A6}"/>
    <hyperlink ref="P127" location="A127833039L" display="A127833039L" xr:uid="{AC5B8A8B-9184-4F5C-8556-8C94085561E5}"/>
    <hyperlink ref="Q127" location="A127830069W" display="A127830069W" xr:uid="{587876E9-6DEC-4F1A-9500-CEC2C00A1729}"/>
    <hyperlink ref="R127" location="A127827099A" display="A127827099A" xr:uid="{BECA74B1-E29C-4851-AEFA-BCCDF837BE7F}"/>
    <hyperlink ref="P128" location="A127833038K" display="A127833038K" xr:uid="{CBA901C7-4C18-4CD9-B1A0-9D895B260A4C}"/>
    <hyperlink ref="Q128" location="A127830068V" display="A127830068V" xr:uid="{D468CA9E-58A3-4178-B747-F2FF8721B0D6}"/>
    <hyperlink ref="R128" location="A127827098X" display="A127827098X" xr:uid="{42CDD45C-E3AF-43D8-A11C-9438AB1BB066}"/>
    <hyperlink ref="P101" location="A127833032W" display="A127833032W" xr:uid="{6ACFCBC7-4D2B-45D1-94CA-FEA3A2C34AA6}"/>
    <hyperlink ref="Q101" location="A127830062F" display="A127830062F" xr:uid="{8EC687A3-41B4-441A-AA79-C0F11A7DB198}"/>
    <hyperlink ref="R101" location="A127827092K" display="A127827092K" xr:uid="{29FCE3B5-E4A4-425A-9D3F-ED2931A955D6}"/>
    <hyperlink ref="P102" location="A127833036F" display="A127833036F" xr:uid="{9D52FAC3-8B09-4809-97BF-FF5A93A23BB7}"/>
    <hyperlink ref="Q102" location="A127830066R" display="A127830066R" xr:uid="{A33FECD5-F635-4DC4-9FD4-56FF47B5D38D}"/>
    <hyperlink ref="R102" location="A127827096V" display="A127827096V" xr:uid="{42C9223F-9E97-45ED-92CA-62942825C24E}"/>
    <hyperlink ref="P103" location="A127833031V" display="A127833031V" xr:uid="{483A33EE-614B-4523-82CB-AD2A91173620}"/>
    <hyperlink ref="Q103" location="A127830061C" display="A127830061C" xr:uid="{7F427C4E-356F-4F66-97F3-2F93078779C1}"/>
    <hyperlink ref="R103" location="A127827091J" display="A127827091J" xr:uid="{2BA96735-C130-4407-9081-DE044B0BE178}"/>
    <hyperlink ref="P104" location="A127833029J" display="A127833029J" xr:uid="{EDB67CB6-E09A-491C-85A5-28B6CA1F9018}"/>
    <hyperlink ref="Q104" location="A127830059T" display="A127830059T" xr:uid="{201CC7A3-AB27-4C53-905C-26C8977CD4CB}"/>
    <hyperlink ref="R104" location="A127827089W" display="A127827089W" xr:uid="{59D52663-9ECD-4554-8016-4C09F9EBB45F}"/>
    <hyperlink ref="P105" location="A127833040W" display="A127833040W" xr:uid="{4745B3A5-D821-4044-A4A6-37BCD0EBF009}"/>
    <hyperlink ref="Q105" location="A127830070F" display="A127830070F" xr:uid="{6DCEBF6C-1A2B-4A80-89FC-C3D36C7C37A7}"/>
    <hyperlink ref="R105" location="A127827100X" display="A127827100X" xr:uid="{5CDF9E8C-8763-44AF-933E-90422ED87D47}"/>
    <hyperlink ref="P106" location="A127833028F" display="A127833028F" xr:uid="{0386D09D-59F1-45E2-A23E-E75ECF163C17}"/>
    <hyperlink ref="Q106" location="A127830058R" display="A127830058R" xr:uid="{2C0EB14A-2B54-4343-8B70-E8633E3C76AB}"/>
    <hyperlink ref="R106" location="A127827088V" display="A127827088V" xr:uid="{BCC0C69B-4718-4AB8-BE2F-D16B80133FF8}"/>
    <hyperlink ref="P107" location="A127833035C" display="A127833035C" xr:uid="{7B6BDD44-809B-4479-8539-B0296A644308}"/>
    <hyperlink ref="Q107" location="A127830065L" display="A127830065L" xr:uid="{4AEF9AF5-6281-4782-AF09-A7C7C8ECBE95}"/>
    <hyperlink ref="R107" location="A127827095T" display="A127827095T" xr:uid="{6DB5C0AF-D519-48F1-BD3B-057447FA9DE6}"/>
    <hyperlink ref="P108" location="A127833030T" display="A127833030T" xr:uid="{A5AA7875-F45F-4573-A3E7-803207E883A3}"/>
    <hyperlink ref="Q108" location="A127830060A" display="A127830060A" xr:uid="{CE3EB2D5-63F4-4F02-99A0-B2ADEF8895CF}"/>
    <hyperlink ref="R108" location="A127827090F" display="A127827090F" xr:uid="{A5E84A60-A278-41B7-8F62-984FFCB61B40}"/>
    <hyperlink ref="P109" location="A127833027C" display="A127833027C" xr:uid="{977AD1CA-E8D8-47FE-A833-8DE48E303B30}"/>
    <hyperlink ref="Q109" location="A127830057L" display="A127830057L" xr:uid="{0CAB27E7-B8EF-48A4-AC04-12113D6DBB91}"/>
    <hyperlink ref="R109" location="A127827087T" display="A127827087T" xr:uid="{389DF886-9034-4D7C-89B1-D25F16906332}"/>
    <hyperlink ref="P113" location="A127833034A" display="A127833034A" xr:uid="{A11D2360-8CB8-49FA-8751-C74016E6CD18}"/>
    <hyperlink ref="Q113" location="A127830064K" display="A127830064K" xr:uid="{AE1CF357-F4CA-4D08-87D3-2C53B4E326CE}"/>
    <hyperlink ref="R113" location="A127827094R" display="A127827094R" xr:uid="{9EB6B59D-24AE-4907-96D3-86912B2B1022}"/>
    <hyperlink ref="P116" location="A127833033X" display="A127833033X" xr:uid="{CC3CBD44-1469-4D2C-A82D-224839895D4D}"/>
    <hyperlink ref="Q116" location="A127830063J" display="A127830063J" xr:uid="{23E07B39-C8FC-4C4B-9C5F-FC1E668DCA85}"/>
    <hyperlink ref="R116" location="A127827093L" display="A127827093L" xr:uid="{58EA04FA-55EB-440E-8E7A-A87426239F94}"/>
    <hyperlink ref="P121" location="A127833041X" display="A127833041X" xr:uid="{E74DF0EA-80EA-4EA1-902D-432D1416F92E}"/>
    <hyperlink ref="Q121" location="A127830071J" display="A127830071J" xr:uid="{BBC16B1B-B40A-43CE-A24B-96104796AFFD}"/>
    <hyperlink ref="R121" location="A127827101A" display="A127827101A" xr:uid="{D4E26CA8-C030-42F9-AEB5-B21A65B6A83C}"/>
    <hyperlink ref="S126" location="A127833217T" display="A127833217T" xr:uid="{EED3558A-10BE-4FDC-AF96-2DFA5FFA7598}"/>
    <hyperlink ref="T126" location="A127830247A" display="A127830247A" xr:uid="{1C7D95F9-E20C-44BE-A616-BCAF93567420}"/>
    <hyperlink ref="U126" location="A127827277F" display="A127827277F" xr:uid="{CD00D088-7851-43D6-B309-24D19A3D64B0}"/>
    <hyperlink ref="S127" location="A127833219W" display="A127833219W" xr:uid="{E60E13F5-71AB-437C-A23E-3191454E95BB}"/>
    <hyperlink ref="T127" location="A127830249F" display="A127830249F" xr:uid="{0BE59663-2FBD-43BA-A361-EAF3F96852FB}"/>
    <hyperlink ref="U127" location="A127827279K" display="A127827279K" xr:uid="{5D94FAD6-9319-494C-8C56-8FEFF8573E19}"/>
    <hyperlink ref="S128" location="A127833218V" display="A127833218V" xr:uid="{C31744DA-4F1C-415D-A875-9BD821812147}"/>
    <hyperlink ref="T128" location="A127830248C" display="A127830248C" xr:uid="{656C7EC8-82B7-4968-91BE-6142B2DF4588}"/>
    <hyperlink ref="U128" location="A127827278J" display="A127827278J" xr:uid="{9A97E317-D4EB-401D-8A73-E49A90BAD0CF}"/>
    <hyperlink ref="S101" location="A127833212F" display="A127833212F" xr:uid="{6B719639-EB23-48B7-A1B7-AFCAA660B13E}"/>
    <hyperlink ref="T101" location="A127830242R" display="A127830242R" xr:uid="{931A91C7-6241-44A0-87BF-90F2C21559D3}"/>
    <hyperlink ref="U101" location="A127827272V" display="A127827272V" xr:uid="{0E6D25A3-5388-45E2-A4B5-4B77B82B55D4}"/>
    <hyperlink ref="S102" location="A127833216R" display="A127833216R" xr:uid="{2B174517-0270-4823-9FAF-46ACB5CF18CB}"/>
    <hyperlink ref="T102" location="A127830246X" display="A127830246X" xr:uid="{43002A0B-7F57-47E2-BC44-D5630AA5E907}"/>
    <hyperlink ref="U102" location="A127827276C" display="A127827276C" xr:uid="{DF76C089-E49E-4505-87B3-BC1ECBF683B5}"/>
    <hyperlink ref="S103" location="A127833211C" display="A127833211C" xr:uid="{FFC636EE-C044-404A-B12A-00DB305542F0}"/>
    <hyperlink ref="T103" location="A127830241L" display="A127830241L" xr:uid="{D6DC54B2-343C-49F3-A2F0-F5371BEADB7A}"/>
    <hyperlink ref="U103" location="A127827271T" display="A127827271T" xr:uid="{D73D1185-F163-4167-A7B1-7BD694CA5ED5}"/>
    <hyperlink ref="S104" location="A127833209T" display="A127833209T" xr:uid="{9668CFA9-A3DD-4DB4-8F89-93916FA661EC}"/>
    <hyperlink ref="T104" location="A127830239A" display="A127830239A" xr:uid="{0A71BA05-3032-4684-A456-C2BB3BF1AA1D}"/>
    <hyperlink ref="U104" location="A127827269F" display="A127827269F" xr:uid="{2467752C-E058-4519-B79E-4B91ACDE2C9B}"/>
    <hyperlink ref="S105" location="A127833220F" display="A127833220F" xr:uid="{4A0B6EC3-DA22-45A6-8D2D-8A32ACAD1760}"/>
    <hyperlink ref="T105" location="A127830250R" display="A127830250R" xr:uid="{A2D0D891-8C7F-4594-892C-32855854D647}"/>
    <hyperlink ref="U105" location="A127827280V" display="A127827280V" xr:uid="{0A4BA98E-B5C7-42E5-A5E7-9CBD565B211D}"/>
    <hyperlink ref="S106" location="A127833208R" display="A127833208R" xr:uid="{A757BC14-423D-48CC-AC2B-B3659EEB6930}"/>
    <hyperlink ref="T106" location="A127830238X" display="A127830238X" xr:uid="{D7C1193F-8B13-45F0-A954-E28F678F76DB}"/>
    <hyperlink ref="U106" location="A127827268C" display="A127827268C" xr:uid="{D80142C9-6246-4C97-921E-61798F0B23F4}"/>
    <hyperlink ref="S107" location="A127833215L" display="A127833215L" xr:uid="{EF329FA3-FF9D-42EA-9931-8427050BC797}"/>
    <hyperlink ref="T107" location="A127830245W" display="A127830245W" xr:uid="{65D78239-D678-47C1-9244-A990C152A83A}"/>
    <hyperlink ref="U107" location="A127827275A" display="A127827275A" xr:uid="{BD2BD08B-767C-466D-9961-B4442F2E7209}"/>
    <hyperlink ref="S108" location="A127833210A" display="A127833210A" xr:uid="{59566201-9EC5-4BF2-9172-2EDA17986D92}"/>
    <hyperlink ref="T108" location="A127830240K" display="A127830240K" xr:uid="{BDCE86F2-C8C5-4812-8EF7-2ED1E244169C}"/>
    <hyperlink ref="U108" location="A127827270R" display="A127827270R" xr:uid="{72D42F1F-A02A-4E85-9937-E50539027474}"/>
    <hyperlink ref="S109" location="A127833207L" display="A127833207L" xr:uid="{78F4D6FE-F45A-483B-986C-9255D7DEAF14}"/>
    <hyperlink ref="T109" location="A127830237W" display="A127830237W" xr:uid="{31ADADDF-1A07-4C10-B5D0-27A3A2036545}"/>
    <hyperlink ref="U109" location="A127827267A" display="A127827267A" xr:uid="{79218F4C-8768-4CAB-A3DE-84A70970937B}"/>
    <hyperlink ref="S113" location="A127833214K" display="A127833214K" xr:uid="{F5EAE045-7391-4D5E-BE20-B101784DE7F6}"/>
    <hyperlink ref="T113" location="A127830244V" display="A127830244V" xr:uid="{322DEEA2-F0DE-4514-B1C5-0126CB052BE8}"/>
    <hyperlink ref="U113" location="A127827274X" display="A127827274X" xr:uid="{628AD07C-32E2-419A-B38F-B6B845688866}"/>
    <hyperlink ref="S116" location="A127833213J" display="A127833213J" xr:uid="{ABA207D9-2C72-4D53-8CFC-7867C14B182A}"/>
    <hyperlink ref="T116" location="A127830243T" display="A127830243T" xr:uid="{6F612EE0-6A40-407B-9EC1-BECB4C48566B}"/>
    <hyperlink ref="U116" location="A127827273W" display="A127827273W" xr:uid="{99349FC0-EE4F-4F1A-9284-124A7B7458D6}"/>
    <hyperlink ref="S121" location="A127833221J" display="A127833221J" xr:uid="{404A41AD-E110-4B9B-A8CF-3A18F2F23BFD}"/>
    <hyperlink ref="T121" location="A127830251T" display="A127830251T" xr:uid="{90BE7B05-8AFF-43CF-84C6-B3DBE4524AF1}"/>
    <hyperlink ref="U121" location="A127827281W" display="A127827281W" xr:uid="{296674AA-239D-4F97-9F49-5D59BD5154B5}"/>
    <hyperlink ref="V126" location="A127833247F" display="A127833247F" xr:uid="{8038F502-510F-4B5F-BABE-E05BC00ECB58}"/>
    <hyperlink ref="W126" location="A127830277R" display="A127830277R" xr:uid="{25E9F8AF-1A2E-44F2-A09B-9C20263AF07F}"/>
    <hyperlink ref="X126" location="A127827307J" display="A127827307J" xr:uid="{B7F5F701-11FF-4858-A3A4-4965263C313A}"/>
    <hyperlink ref="V127" location="A127833249K" display="A127833249K" xr:uid="{283A1ACC-63D0-4DA6-9692-030B737D149A}"/>
    <hyperlink ref="W127" location="A127830279V" display="A127830279V" xr:uid="{B25E85F6-9D7C-4765-9DB3-FBF18F0DAA15}"/>
    <hyperlink ref="X127" location="A127827309L" display="A127827309L" xr:uid="{C3D4AEB2-3D8A-403F-8175-89E430769DCA}"/>
    <hyperlink ref="V128" location="A127833248J" display="A127833248J" xr:uid="{3D162BE0-5D5C-48E6-B16E-0F75BBFFC05C}"/>
    <hyperlink ref="W128" location="A127830278T" display="A127830278T" xr:uid="{88819542-D288-47E9-9482-EAB533BEFB1D}"/>
    <hyperlink ref="X128" location="A127827308K" display="A127827308K" xr:uid="{CEB23E6C-25CE-4409-9C62-9A0FC58504F6}"/>
    <hyperlink ref="V101" location="A127833242V" display="A127833242V" xr:uid="{4557C0B5-1C22-4539-AC43-DDEB4114C0F3}"/>
    <hyperlink ref="W101" location="A127830272C" display="A127830272C" xr:uid="{1EDA74D9-4852-404B-878E-9884C1AB3A5C}"/>
    <hyperlink ref="X101" location="A127827302W" display="A127827302W" xr:uid="{1590D993-F010-45CC-97E2-E4C4258234B5}"/>
    <hyperlink ref="V102" location="A127833246C" display="A127833246C" xr:uid="{AF03884D-1EF1-4D47-9605-DA74F37D6AAE}"/>
    <hyperlink ref="W102" location="A127830276L" display="A127830276L" xr:uid="{5681A68F-4502-45EE-8398-493224802FDA}"/>
    <hyperlink ref="X102" location="A127827306F" display="A127827306F" xr:uid="{FAACCFD6-2F7C-4EB2-BFFF-950509E2DC75}"/>
    <hyperlink ref="V103" location="A127833241T" display="A127833241T" xr:uid="{9C24571F-9C2C-410F-930D-970CFFF73F94}"/>
    <hyperlink ref="W103" location="A127830271A" display="A127830271A" xr:uid="{597A64AF-F48D-4ED8-8572-35CDEE546A92}"/>
    <hyperlink ref="X103" location="A127827301V" display="A127827301V" xr:uid="{6A190B8E-619A-4D24-8DC3-0D0B9941F4EC}"/>
    <hyperlink ref="V104" location="A127833239F" display="A127833239F" xr:uid="{139D5C57-8D7E-4D3E-A3DD-9926C36306F4}"/>
    <hyperlink ref="W104" location="A127830269R" display="A127830269R" xr:uid="{8BFAF3CC-D744-4F98-B289-43B78643DE44}"/>
    <hyperlink ref="X104" location="A127827299V" display="A127827299V" xr:uid="{13794539-C159-4234-9292-7C744003EBDA}"/>
    <hyperlink ref="V105" location="A127833250V" display="A127833250V" xr:uid="{33C719D5-A731-4B7B-A9F2-07AD74A0A794}"/>
    <hyperlink ref="W105" location="A127830280C" display="A127830280C" xr:uid="{C8AF6D75-B77C-452B-961F-2FAED90123A7}"/>
    <hyperlink ref="X105" location="A127827310W" display="A127827310W" xr:uid="{6E345F4A-DC99-4A86-8724-0AFA8DD74A85}"/>
    <hyperlink ref="V106" location="A127833238C" display="A127833238C" xr:uid="{3254011D-332B-4957-AD07-3B0D7C87AFDC}"/>
    <hyperlink ref="W106" location="A127830268L" display="A127830268L" xr:uid="{A41DAB6D-4DB6-4790-BB6A-B7AC3009917A}"/>
    <hyperlink ref="X106" location="A127827298T" display="A127827298T" xr:uid="{ED597C43-9294-4101-A03A-C47C13854B71}"/>
    <hyperlink ref="V107" location="A127833245A" display="A127833245A" xr:uid="{F816492E-5A92-432E-B51C-21BD8A4C6AD1}"/>
    <hyperlink ref="W107" location="A127830275K" display="A127830275K" xr:uid="{A9D8E311-9C69-4CCD-8208-145AA9989170}"/>
    <hyperlink ref="X107" location="A127827305C" display="A127827305C" xr:uid="{A4A2F566-C0ED-4D7C-881B-047434BC46E4}"/>
    <hyperlink ref="V108" location="A127833240R" display="A127833240R" xr:uid="{8D92F4D7-9F9E-445D-8EA2-47AF7624B145}"/>
    <hyperlink ref="W108" location="A127830270X" display="A127830270X" xr:uid="{4A0BB56B-CD28-41D8-A840-EBF436913FC1}"/>
    <hyperlink ref="X108" location="A127827300T" display="A127827300T" xr:uid="{A719BD32-914C-448E-B72E-D6F4606BFD07}"/>
    <hyperlink ref="V109" location="A127833237A" display="A127833237A" xr:uid="{8789D8A5-825E-4256-AC61-36E4B9989DF6}"/>
    <hyperlink ref="W109" location="A127830267K" display="A127830267K" xr:uid="{AD10ECB5-056F-459B-ABE4-22C2926BAE0A}"/>
    <hyperlink ref="X109" location="A127827297R" display="A127827297R" xr:uid="{C0FCC14F-AEC5-4B6E-8A3A-6E55D70172D0}"/>
    <hyperlink ref="V113" location="A127833244X" display="A127833244X" xr:uid="{D172B457-990F-4D66-B798-BC211B8B8D3B}"/>
    <hyperlink ref="W113" location="A127830274J" display="A127830274J" xr:uid="{E5EA6FF8-8D9A-4B5D-BD88-842669517741}"/>
    <hyperlink ref="X113" location="A127827304A" display="A127827304A" xr:uid="{75CBA0E0-B161-413A-9227-781125F0C30A}"/>
    <hyperlink ref="V116" location="A127833243W" display="A127833243W" xr:uid="{3BF89CC0-779B-42ED-9B7A-8B324C8A4D2D}"/>
    <hyperlink ref="W116" location="A127830273F" display="A127830273F" xr:uid="{AF45A8DA-226B-4133-8F24-77B9968752B9}"/>
    <hyperlink ref="X116" location="A127827303X" display="A127827303X" xr:uid="{2658AEA0-29EA-4031-B119-B1FA2B071F33}"/>
    <hyperlink ref="V121" location="A127833251W" display="A127833251W" xr:uid="{437AB834-BEBE-4E0E-B2D1-5C2837F428EB}"/>
    <hyperlink ref="W121" location="A127830281F" display="A127830281F" xr:uid="{8502DC20-BF38-493B-99A8-A25095660461}"/>
    <hyperlink ref="X121" location="A127827311X" display="A127827311X" xr:uid="{690EA4FF-9111-43D3-B119-AA996C661937}"/>
    <hyperlink ref="Y126" location="A127833157A" display="A127833157A" xr:uid="{325B6873-4A27-4F73-A813-3A7787920438}"/>
    <hyperlink ref="Z126" location="A127830187K" display="A127830187K" xr:uid="{ECB3FFCF-8E7A-49EB-A656-5AC02A415A64}"/>
    <hyperlink ref="AA126" location="A127827217C" display="A127827217C" xr:uid="{C5CAAABE-594E-4BE5-963A-6FA1F2AC6370}"/>
    <hyperlink ref="Y127" location="A127833159F" display="A127833159F" xr:uid="{923E501F-C3B2-4938-A9DF-27CB6FA392F4}"/>
    <hyperlink ref="Z127" location="A127830189R" display="A127830189R" xr:uid="{2476EAF5-47AA-4298-B8C3-F8021FC74479}"/>
    <hyperlink ref="AA127" location="A127827219J" display="A127827219J" xr:uid="{2C2DCD37-43B6-42E7-94F3-F69E98B21E41}"/>
    <hyperlink ref="Y128" location="A127833158C" display="A127833158C" xr:uid="{12DD0E9B-D181-4C79-BCA8-D360A5AF5D48}"/>
    <hyperlink ref="Z128" location="A127830188L" display="A127830188L" xr:uid="{A5ACD1A6-50AE-4F00-894A-A13290A7541D}"/>
    <hyperlink ref="AA128" location="A127827218F" display="A127827218F" xr:uid="{7A8EA9C4-3BD4-46DE-BAA8-BFECA09733F1}"/>
    <hyperlink ref="Y101" location="A127833152R" display="A127833152R" xr:uid="{7A28BCEF-B479-42C1-9A35-193261979B29}"/>
    <hyperlink ref="Z101" location="A127830182X" display="A127830182X" xr:uid="{BE1F841F-0BFA-4E07-B4A7-9001F61E8AC3}"/>
    <hyperlink ref="AA101" location="A127827212T" display="A127827212T" xr:uid="{14A0DCF8-7E74-4915-B333-9F158EC60393}"/>
    <hyperlink ref="Y102" location="A127833156X" display="A127833156X" xr:uid="{190B3BD5-5A4E-4D64-97E3-CBB9F88B9DAC}"/>
    <hyperlink ref="Z102" location="A127830186J" display="A127830186J" xr:uid="{4A4DA2B3-5DAF-4AEC-BE1A-F11D0A3E8FDE}"/>
    <hyperlink ref="AA102" location="A127827216A" display="A127827216A" xr:uid="{25501AB2-7D4A-4A67-9B13-FD6291B8682E}"/>
    <hyperlink ref="Y103" location="A127833151L" display="A127833151L" xr:uid="{DFD005AA-8D56-499B-8224-0DF99351AF0A}"/>
    <hyperlink ref="Z103" location="A127830181W" display="A127830181W" xr:uid="{424EEA88-6876-4DA4-AE9B-65F32A155942}"/>
    <hyperlink ref="AA103" location="A127827211R" display="A127827211R" xr:uid="{BD20AB00-77E5-456E-8790-033D1BAB9F7B}"/>
    <hyperlink ref="Y104" location="A127833149A" display="A127833149A" xr:uid="{DAAD3517-B4CE-4C3C-8005-18DF60685018}"/>
    <hyperlink ref="Z104" location="A127830179K" display="A127830179K" xr:uid="{20CFEBA0-CA7F-488B-BD04-C7ED9C8F101F}"/>
    <hyperlink ref="AA104" location="A127827209C" display="A127827209C" xr:uid="{BBBE0934-6755-45FB-B877-2FC0F9EAB6A8}"/>
    <hyperlink ref="Y105" location="A127833160R" display="A127833160R" xr:uid="{1EC25D21-7F49-4A99-BCD7-33CD959249EC}"/>
    <hyperlink ref="Z105" location="A127830190X" display="A127830190X" xr:uid="{8E6C518C-E916-4802-AD5C-71F85A42964D}"/>
    <hyperlink ref="AA105" location="A127827220T" display="A127827220T" xr:uid="{342EB748-D7D8-4F1C-90E9-555FB74FFEB9}"/>
    <hyperlink ref="Y106" location="A127833148X" display="A127833148X" xr:uid="{ABD00C7B-600E-43AA-879F-75B290A7AB67}"/>
    <hyperlink ref="Z106" location="A127830178J" display="A127830178J" xr:uid="{01AB5CC6-3EAE-42CC-A8E7-E798EBC011D4}"/>
    <hyperlink ref="AA106" location="A127827208A" display="A127827208A" xr:uid="{6BDDED5D-2D20-48E8-ADA5-F2BD44758B4F}"/>
    <hyperlink ref="Y107" location="A127833155W" display="A127833155W" xr:uid="{7ABB92E3-AE7F-462E-908E-8DEB3E1041EA}"/>
    <hyperlink ref="Z107" location="A127830185F" display="A127830185F" xr:uid="{B39A0FB4-32C5-4C93-BF04-61B584B18186}"/>
    <hyperlink ref="AA107" location="A127827215X" display="A127827215X" xr:uid="{DCA404EC-4299-4D1E-B64D-B465ACD49ED2}"/>
    <hyperlink ref="Y108" location="A127833150K" display="A127833150K" xr:uid="{BF65D487-EE35-465D-AF6D-2B0C0A78F15D}"/>
    <hyperlink ref="Z108" location="A127830180V" display="A127830180V" xr:uid="{3731A087-A8B4-4947-AE3A-C52C886F72E0}"/>
    <hyperlink ref="AA108" location="A127827210L" display="A127827210L" xr:uid="{08877AE0-A215-4A18-9A2D-C48118443EE6}"/>
    <hyperlink ref="Y109" location="A127833147W" display="A127833147W" xr:uid="{0F71B281-9626-4865-B8C1-C4DAA34FDD39}"/>
    <hyperlink ref="Z109" location="A127830177F" display="A127830177F" xr:uid="{89AC61A8-2C81-4D65-B8C6-F1678A71DEA3}"/>
    <hyperlink ref="AA109" location="A127827207X" display="A127827207X" xr:uid="{67207C68-917A-419B-8A22-FFD6B903CA46}"/>
    <hyperlink ref="Y113" location="A127833154V" display="A127833154V" xr:uid="{0D4A5320-275F-40DC-BB8A-2EE60B021AAC}"/>
    <hyperlink ref="Z113" location="A127830184C" display="A127830184C" xr:uid="{0476935D-6E6D-4681-BF08-B4B57AB4690B}"/>
    <hyperlink ref="AA113" location="A127827214W" display="A127827214W" xr:uid="{4A9CDB03-735A-4A4C-AF7D-B40534E404A0}"/>
    <hyperlink ref="Y116" location="A127833153T" display="A127833153T" xr:uid="{8067BAF5-0FE4-49DC-8688-89C9EF3E847A}"/>
    <hyperlink ref="Z116" location="A127830183A" display="A127830183A" xr:uid="{CD7F3D4C-15A8-4AD4-ABB9-AC7B35D362D0}"/>
    <hyperlink ref="AA116" location="A127827213V" display="A127827213V" xr:uid="{634BB7D3-EAC2-49EE-A670-C223E3C3E0A9}"/>
    <hyperlink ref="Y121" location="A127833161T" display="A127833161T" xr:uid="{494BED3B-A026-44BE-8D91-87AF707E7ED9}"/>
    <hyperlink ref="Z121" location="A127830191A" display="A127830191A" xr:uid="{37A0C03C-7F47-4BD9-A3DB-81E64AC7D099}"/>
    <hyperlink ref="AA121" location="A127827221V" display="A127827221V" xr:uid="{D5A18406-E7C1-4442-937D-2B2DBEAFA66B}"/>
    <hyperlink ref="AB126" location="A127833007V" display="A127833007V" xr:uid="{4FD34982-4118-4403-AC83-6FA5278FAE20}"/>
    <hyperlink ref="AC126" location="A127830037C" display="A127830037C" xr:uid="{9DCBE45F-B7EE-48E1-82D8-B244BD53723F}"/>
    <hyperlink ref="AD126" location="A127827067J" display="A127827067J" xr:uid="{16772EBC-B0AE-4956-87CE-F2B699C5A164}"/>
    <hyperlink ref="AB127" location="A127833009X" display="A127833009X" xr:uid="{71259AF9-8FEA-43B8-90ED-F2640781FC81}"/>
    <hyperlink ref="AC127" location="A127830039J" display="A127830039J" xr:uid="{E169BAA8-37E0-4E21-929B-A4232781A4D3}"/>
    <hyperlink ref="AD127" location="A127827069L" display="A127827069L" xr:uid="{9301E52E-CB84-4A97-951F-E1C0C8A52456}"/>
    <hyperlink ref="AB128" location="A127833008W" display="A127833008W" xr:uid="{D941E446-DB57-4FB7-AA33-84269986FFC3}"/>
    <hyperlink ref="AC128" location="A127830038F" display="A127830038F" xr:uid="{5B569230-8A18-4AA2-8B90-23D9A0CE811E}"/>
    <hyperlink ref="AD128" location="A127827068K" display="A127827068K" xr:uid="{71FF1389-E644-49D9-A129-D7FE5EDE0CDB}"/>
    <hyperlink ref="AB101" location="A127833002J" display="A127833002J" xr:uid="{1AAF1E87-6EFD-4EB6-B6FB-75E2D665ECE9}"/>
    <hyperlink ref="AC101" location="A127830032T" display="A127830032T" xr:uid="{D13E1E26-F13C-446C-8342-15BF79CA21B8}"/>
    <hyperlink ref="AD101" location="A127827062W" display="A127827062W" xr:uid="{E52B1F0C-B20E-40E8-88E5-E3560EF62ACF}"/>
    <hyperlink ref="AB102" location="A127833006T" display="A127833006T" xr:uid="{F6B0C9A9-AEEB-49D2-BBF6-93FCDFBEADD7}"/>
    <hyperlink ref="AC102" location="A127830036A" display="A127830036A" xr:uid="{F6F5D381-CA31-4282-B51E-3BA4296BC981}"/>
    <hyperlink ref="AD102" location="A127827066F" display="A127827066F" xr:uid="{DE1BF7FB-0C47-447C-B3B9-33E0312ABECD}"/>
    <hyperlink ref="AB103" location="A127833001F" display="A127833001F" xr:uid="{61217322-7E11-4D11-AB73-32E41402607A}"/>
    <hyperlink ref="AC103" location="A127830031R" display="A127830031R" xr:uid="{05490463-3D2D-4E3F-A13A-586526AF5EF6}"/>
    <hyperlink ref="AD103" location="A127827061V" display="A127827061V" xr:uid="{D9868219-13F0-48D0-9E51-F3D3A11706FF}"/>
    <hyperlink ref="AB104" location="A127832999C" display="A127832999C" xr:uid="{03382A83-7A02-41DF-BA1A-5975318D99F2}"/>
    <hyperlink ref="AC104" location="A127830029C" display="A127830029C" xr:uid="{FD43142F-CF3D-45BF-870D-F38CEC1C8D5E}"/>
    <hyperlink ref="AD104" location="A127827059J" display="A127827059J" xr:uid="{6B33BF68-AAEB-4EAA-B766-B9F3269B6C70}"/>
    <hyperlink ref="AB105" location="A127833010J" display="A127833010J" xr:uid="{6E0CF4C5-522B-45FE-ADC2-E901218D3F07}"/>
    <hyperlink ref="AC105" location="A127830040T" display="A127830040T" xr:uid="{EB990DE5-B818-4976-BF50-A69A54C5DED0}"/>
    <hyperlink ref="AD105" location="A127827070W" display="A127827070W" xr:uid="{C1519691-E73C-43CF-BE11-533E3E694046}"/>
    <hyperlink ref="AB106" location="A127832998A" display="A127832998A" xr:uid="{92603AA4-B0F7-4204-BA52-BB720D1B9FB6}"/>
    <hyperlink ref="AC106" location="A127830028A" display="A127830028A" xr:uid="{0D41AA13-3C12-4348-B463-04D96F8B5502}"/>
    <hyperlink ref="AD106" location="A127827058F" display="A127827058F" xr:uid="{77E8BFA7-79B4-4542-9B9A-0C7F3608D3DE}"/>
    <hyperlink ref="AB107" location="A127833005R" display="A127833005R" xr:uid="{6E326A2A-CF9D-49C9-9640-B9D3FC248CC9}"/>
    <hyperlink ref="AC107" location="A127830035X" display="A127830035X" xr:uid="{15BF0398-E64F-4E32-8C4B-2FB27F0F7AC3}"/>
    <hyperlink ref="AD107" location="A127827065C" display="A127827065C" xr:uid="{AEB60F1C-20B9-422A-B5A9-6CB1B32A68A0}"/>
    <hyperlink ref="AB108" location="A127833000C" display="A127833000C" xr:uid="{865D2BDC-8574-4ABE-B129-5421E43E027B}"/>
    <hyperlink ref="AC108" location="A127830030L" display="A127830030L" xr:uid="{C6005A10-B284-4DEC-B71E-0413223D79EF}"/>
    <hyperlink ref="AD108" location="A127827060T" display="A127827060T" xr:uid="{2F732110-DFE6-47DC-91AB-A6F63C140127}"/>
    <hyperlink ref="AB109" location="A127832997X" display="A127832997X" xr:uid="{4234233D-C654-4D5C-9267-7EA04F56E057}"/>
    <hyperlink ref="AC109" location="A127830027X" display="A127830027X" xr:uid="{C424BA10-572A-49EB-AB7E-EB98C4FD128A}"/>
    <hyperlink ref="AD109" location="A127827057C" display="A127827057C" xr:uid="{38CE3C3C-9E41-4B85-8395-36DA992BE8AA}"/>
    <hyperlink ref="AB113" location="A127833004L" display="A127833004L" xr:uid="{BBDA5341-6AF6-4665-9666-835287BBC9E9}"/>
    <hyperlink ref="AC113" location="A127830034W" display="A127830034W" xr:uid="{71D93457-C5B6-46A2-98F8-4409BE3CF7C2}"/>
    <hyperlink ref="AD113" location="A127827064A" display="A127827064A" xr:uid="{B446A59D-02FD-450A-AA05-24A2945DE4DC}"/>
    <hyperlink ref="AB116" location="A127833003K" display="A127833003K" xr:uid="{EC691BFC-76EC-46B9-A5C8-478CB167A9D0}"/>
    <hyperlink ref="AC116" location="A127830033V" display="A127830033V" xr:uid="{1162A5A7-4DC0-4538-8BCA-DBFBF37145B7}"/>
    <hyperlink ref="AD116" location="A127827063X" display="A127827063X" xr:uid="{5DBB464D-94B3-46A6-9D51-324281C6400E}"/>
    <hyperlink ref="AB121" location="A127833011K" display="A127833011K" xr:uid="{31CF8D92-78E1-4505-BED2-E28389348BED}"/>
    <hyperlink ref="AC121" location="A127830041V" display="A127830041V" xr:uid="{2E519989-3BF0-4E8A-9E7F-FBB87706F608}"/>
    <hyperlink ref="AD121" location="A127827071X" display="A127827071X" xr:uid="{47FF13F1-D581-4185-B608-ABCDC1D1865D}"/>
    <hyperlink ref="AE126" location="A127832977R" display="A127832977R" xr:uid="{4B8378B7-2869-4067-9E02-2C6237E841F4}"/>
    <hyperlink ref="AF126" location="A127830007R" display="A127830007R" xr:uid="{2FCFBE20-C38C-456E-8E76-48F6728C4799}"/>
    <hyperlink ref="AG126" location="A127827037V" display="A127827037V" xr:uid="{D6EAF98A-F489-42A8-B720-2CE572A34B85}"/>
    <hyperlink ref="AE127" location="A127832979V" display="A127832979V" xr:uid="{D516A68A-27B5-4036-8320-9FF2070D7EA8}"/>
    <hyperlink ref="AF127" location="A127830009V" display="A127830009V" xr:uid="{E8CE66F9-678A-4109-A45B-DECC03DD48ED}"/>
    <hyperlink ref="AG127" location="A127827039X" display="A127827039X" xr:uid="{B8750A5C-B230-44A0-B426-FFEA2A7DF62A}"/>
    <hyperlink ref="AE128" location="A127832978T" display="A127832978T" xr:uid="{2B27B466-912E-442B-931E-97D349874D7A}"/>
    <hyperlink ref="AF128" location="A127830008T" display="A127830008T" xr:uid="{BBE89F78-0BFB-4FE3-A677-2C3A07418CF4}"/>
    <hyperlink ref="AG128" location="A127827038W" display="A127827038W" xr:uid="{FA1BACE0-5DFA-4772-883F-D0D5E454D9A0}"/>
    <hyperlink ref="AE101" location="A127832972C" display="A127832972C" xr:uid="{2EA94E7A-36AB-4CD6-B3EC-D7126EA54397}"/>
    <hyperlink ref="AF101" location="A127830002C" display="A127830002C" xr:uid="{A5F09B84-8AEB-4DE7-A599-CE0FA321996B}"/>
    <hyperlink ref="AG101" location="A127827032J" display="A127827032J" xr:uid="{5A834D7A-99B5-4E54-B7BF-B35E32802B1C}"/>
    <hyperlink ref="AE102" location="A127832976L" display="A127832976L" xr:uid="{9EF18A5A-6A35-4259-B33D-AF263FCCDD53}"/>
    <hyperlink ref="AF102" location="A127830006L" display="A127830006L" xr:uid="{FFBCD11C-9792-4CCE-BF45-61B721D9387D}"/>
    <hyperlink ref="AG102" location="A127827036T" display="A127827036T" xr:uid="{0B00BCD2-6506-44A1-8B90-82A1D56A67F3}"/>
    <hyperlink ref="AE103" location="A127832971A" display="A127832971A" xr:uid="{982B249F-8688-408B-B547-664206D19F9A}"/>
    <hyperlink ref="AF103" location="A127830001A" display="A127830001A" xr:uid="{8AF014F8-0468-4D70-AAE4-2843B97222E3}"/>
    <hyperlink ref="AG103" location="A127827031F" display="A127827031F" xr:uid="{72CC696F-51BE-4DCB-BDA3-0B7DE8F69C8B}"/>
    <hyperlink ref="AE104" location="A127832969R" display="A127832969R" xr:uid="{70576F19-D7C4-4272-AB7E-19C34484BC4F}"/>
    <hyperlink ref="AF104" location="A127829999V" display="A127829999V" xr:uid="{77FFD8D7-71B7-4250-BDD5-AE16F102EFBE}"/>
    <hyperlink ref="AG104" location="A127827029V" display="A127827029V" xr:uid="{FC961F03-5C2C-4D4E-987C-588A2022A099}"/>
    <hyperlink ref="AE105" location="A127832980C" display="A127832980C" xr:uid="{CE5D171D-AF74-4E51-B138-FA3CA2E366AC}"/>
    <hyperlink ref="AF105" location="A127830010C" display="A127830010C" xr:uid="{4B0E260B-718D-4F7D-AE2E-9F4AE270CD44}"/>
    <hyperlink ref="AG105" location="A127827040J" display="A127827040J" xr:uid="{3FCA1813-3C50-4083-8F4A-D6263421536F}"/>
    <hyperlink ref="AE106" location="A127832968L" display="A127832968L" xr:uid="{100D4588-D56E-44B9-B984-3208FD507272}"/>
    <hyperlink ref="AF106" location="A127829998T" display="A127829998T" xr:uid="{BDE2D8B8-AD8A-4679-B345-48DE15718C2F}"/>
    <hyperlink ref="AG106" location="A127827028T" display="A127827028T" xr:uid="{63DC243F-8F75-44F3-BCA9-C36EF13F6D8A}"/>
    <hyperlink ref="AE107" location="A127832975K" display="A127832975K" xr:uid="{9FDA16AD-EE87-4FB4-8D5F-3C222D57E657}"/>
    <hyperlink ref="AF107" location="A127830005K" display="A127830005K" xr:uid="{230731AF-440A-4061-8773-8AAB3DEBC947}"/>
    <hyperlink ref="AG107" location="A127827035R" display="A127827035R" xr:uid="{5F8CBC2E-74B9-40FD-A33A-510DB7925A1A}"/>
    <hyperlink ref="AE108" location="A127832970X" display="A127832970X" xr:uid="{1D28F48F-FA09-446C-ADB1-BC26F389DE47}"/>
    <hyperlink ref="AF108" location="A127830000X" display="A127830000X" xr:uid="{D904AD46-04BE-4AB8-8C5A-34706BA20C81}"/>
    <hyperlink ref="AG108" location="A127827030C" display="A127827030C" xr:uid="{20A834A0-3AEF-4992-80D3-90C738FA3BBC}"/>
    <hyperlink ref="AE109" location="A127832967K" display="A127832967K" xr:uid="{0E9546C9-15FB-4ADC-B5F8-CBF1908ADB73}"/>
    <hyperlink ref="AF109" location="A127829997R" display="A127829997R" xr:uid="{FCF84989-6662-4270-A79F-F234B50BDF51}"/>
    <hyperlink ref="AG109" location="A127827027R" display="A127827027R" xr:uid="{264661D2-DC31-4A53-A01C-9E7FD7FA84A9}"/>
    <hyperlink ref="AE113" location="A127832974J" display="A127832974J" xr:uid="{8C7E3C19-8463-43F7-8BFA-AEFE8E7033A1}"/>
    <hyperlink ref="AF113" location="A127830004J" display="A127830004J" xr:uid="{A23293A0-1C32-46CE-A298-A14398559298}"/>
    <hyperlink ref="AG113" location="A127827034L" display="A127827034L" xr:uid="{5F172246-644A-4D6C-9A3B-04C4CF82E093}"/>
    <hyperlink ref="AE116" location="A127832973F" display="A127832973F" xr:uid="{60DD32E7-8ECE-4B0D-B280-D1558282AA30}"/>
    <hyperlink ref="AF116" location="A127830003F" display="A127830003F" xr:uid="{3C3F4646-9CEE-40EC-86F6-7F9B7A8ABFDD}"/>
    <hyperlink ref="AG116" location="A127827033K" display="A127827033K" xr:uid="{A78812A0-D2F1-4EB8-9251-228F5AFD836D}"/>
    <hyperlink ref="AE121" location="A127832981F" display="A127832981F" xr:uid="{03639785-ED37-4F1A-BB15-EE395AE48BF6}"/>
    <hyperlink ref="AF121" location="A127830011F" display="A127830011F" xr:uid="{14C3288D-B135-4F83-8A5A-78EC83C42903}"/>
    <hyperlink ref="AG121" location="A127827041K" display="A127827041K" xr:uid="{A5D4B02B-E86D-4B42-B5B2-FA05717932A9}"/>
    <hyperlink ref="AH126" location="A127833097K" display="A127833097K" xr:uid="{E9DD8A86-757C-4623-A52C-1247077B0B81}"/>
    <hyperlink ref="AI126" location="A127830127J" display="A127830127J" xr:uid="{B9AB5933-A710-4350-9537-CCA2368742BB}"/>
    <hyperlink ref="AJ126" location="A127827157L" display="A127827157L" xr:uid="{702ACEC0-936C-452F-9AAA-4F4E2E3CF30D}"/>
    <hyperlink ref="AH127" location="A127833099R" display="A127833099R" xr:uid="{9431E835-69C8-4136-BB09-67DD95BC3504}"/>
    <hyperlink ref="AI127" location="A127830129L" display="A127830129L" xr:uid="{2B472EB9-85D2-4435-8A68-B1DCB3B468F2}"/>
    <hyperlink ref="AJ127" location="A127827159T" display="A127827159T" xr:uid="{E438D3F9-0A4C-4142-988C-354AB57B1AEE}"/>
    <hyperlink ref="AH128" location="A127833098L" display="A127833098L" xr:uid="{B58C4674-0AA2-4EA9-B700-726BF31CC3E7}"/>
    <hyperlink ref="AI128" location="A127830128K" display="A127830128K" xr:uid="{5A23FEE1-CC95-4EC1-92CA-71F1C810AA2D}"/>
    <hyperlink ref="AJ128" location="A127827158R" display="A127827158R" xr:uid="{E2681BFF-A8BB-4E35-A25B-5B89F1CEC72A}"/>
    <hyperlink ref="AH101" location="A127833092X" display="A127833092X" xr:uid="{BD240193-E195-49BC-A7CC-0027C8AD9B97}"/>
    <hyperlink ref="AI101" location="A127830122W" display="A127830122W" xr:uid="{87C14C2F-C7D0-42A0-B8BC-E4B461E35915}"/>
    <hyperlink ref="AJ101" location="A127827152A" display="A127827152A" xr:uid="{16CA67A6-77C4-45E1-B085-B0D141ACE286}"/>
    <hyperlink ref="AH102" location="A127833096J" display="A127833096J" xr:uid="{988608AC-98E3-4321-B620-202F2BEAB363}"/>
    <hyperlink ref="AI102" location="A127830126F" display="A127830126F" xr:uid="{FFDC2B4F-DB24-4A04-A10C-557E0C8323B5}"/>
    <hyperlink ref="AJ102" location="A127827156K" display="A127827156K" xr:uid="{4D4B1FAB-C403-4655-B13D-60142B410C68}"/>
    <hyperlink ref="AH103" location="A127833091W" display="A127833091W" xr:uid="{321A4D38-6966-4D13-AC60-C1DD07797E64}"/>
    <hyperlink ref="AI103" location="A127830121V" display="A127830121V" xr:uid="{1B9B5BD2-7024-41AB-A5EC-F2963C79F330}"/>
    <hyperlink ref="AJ103" location="A127827151X" display="A127827151X" xr:uid="{9E1E9076-A71A-4646-B65F-D0B81C1F7149}"/>
    <hyperlink ref="AH104" location="A127833089K" display="A127833089K" xr:uid="{8A97946D-50E3-45A0-B577-286E22D5E262}"/>
    <hyperlink ref="AI104" location="A127830119J" display="A127830119J" xr:uid="{5309982B-15D8-4A2B-8767-4C96DB099361}"/>
    <hyperlink ref="AJ104" location="A127827149L" display="A127827149L" xr:uid="{F4CE9F56-0C9B-48F4-ACCA-EA1377C26F91}"/>
    <hyperlink ref="AH105" location="A127833100L" display="A127833100L" xr:uid="{B7F4279E-D375-460F-BFFA-507FD35C1E2A}"/>
    <hyperlink ref="AI105" location="A127830130W" display="A127830130W" xr:uid="{C10733D9-AFB9-4083-9BC4-F83EF5FB8A78}"/>
    <hyperlink ref="AJ105" location="A127827160A" display="A127827160A" xr:uid="{ED0E7993-CF56-4567-9DE1-20D0197B85E6}"/>
    <hyperlink ref="AH106" location="A127833088J" display="A127833088J" xr:uid="{798A85EA-B5AF-4601-8537-53A63B511D80}"/>
    <hyperlink ref="AI106" location="A127830118F" display="A127830118F" xr:uid="{DBF84D9F-6057-45F6-A413-F6E0F9FAA01F}"/>
    <hyperlink ref="AJ106" location="A127827148K" display="A127827148K" xr:uid="{3357FD0C-E461-4FEB-B62B-1AF519706CF3}"/>
    <hyperlink ref="AH107" location="A127833095F" display="A127833095F" xr:uid="{BB517C01-0A30-4725-9E52-4A7225F3DD99}"/>
    <hyperlink ref="AI107" location="A127830125C" display="A127830125C" xr:uid="{BE110816-A64D-4222-998B-FF1AE589E60C}"/>
    <hyperlink ref="AJ107" location="A127827155J" display="A127827155J" xr:uid="{51B4B86A-29D8-4BDF-895B-865B30D36BE7}"/>
    <hyperlink ref="AH108" location="A127833090V" display="A127833090V" xr:uid="{E188FEE5-5F9E-41F3-B824-D3914CF19089}"/>
    <hyperlink ref="AI108" location="A127830120T" display="A127830120T" xr:uid="{C0BE5826-C8DE-4BAE-8196-E1EDF0AA6316}"/>
    <hyperlink ref="AJ108" location="A127827150W" display="A127827150W" xr:uid="{A16C5FB5-A9C1-41B2-9F71-E7A84C1C00D4}"/>
    <hyperlink ref="AH109" location="A127833087F" display="A127833087F" xr:uid="{764E37ED-7799-4549-9ECB-1C808753925B}"/>
    <hyperlink ref="AI109" location="A127830117C" display="A127830117C" xr:uid="{828206B1-5153-4130-811A-97EDF4E2788F}"/>
    <hyperlink ref="AJ109" location="A127827147J" display="A127827147J" xr:uid="{0F42A0B7-34B7-4A00-A9E6-28E1A70DAC03}"/>
    <hyperlink ref="AH113" location="A127833094C" display="A127833094C" xr:uid="{4ED261B9-AB69-4299-83A1-38C16EB409FF}"/>
    <hyperlink ref="AI113" location="A127830124A" display="A127830124A" xr:uid="{4AA26F82-37AF-465E-A02D-63AF56320FE9}"/>
    <hyperlink ref="AJ113" location="A127827154F" display="A127827154F" xr:uid="{664A77AE-027D-4EC6-9145-081CA4C25123}"/>
    <hyperlink ref="AH116" location="A127833093A" display="A127833093A" xr:uid="{BFD87395-E4ED-4585-9479-3A0D7127896B}"/>
    <hyperlink ref="AI116" location="A127830123X" display="A127830123X" xr:uid="{993F0CF0-143A-4EC6-8585-6C9594F66930}"/>
    <hyperlink ref="AJ116" location="A127827153C" display="A127827153C" xr:uid="{42CEA468-DA11-4E75-8E82-73D811F10F5A}"/>
    <hyperlink ref="AH121" location="A127833101R" display="A127833101R" xr:uid="{704924BD-7DCA-4A09-8E8D-0C55C5BAB823}"/>
    <hyperlink ref="AI121" location="A127830131X" display="A127830131X" xr:uid="{76EB7FF1-E9EF-40F2-BF04-3B085025C109}"/>
    <hyperlink ref="AJ121" location="A127827161C" display="A127827161C" xr:uid="{7C2EDF77-4BB1-4B66-B780-13F0DB22E869}"/>
    <hyperlink ref="D112" location="A127833182C" display="A127833182C" xr:uid="{CA61D472-B257-46C6-9F9D-102323D77301}"/>
    <hyperlink ref="E112" location="A127830212A" display="A127830212A" xr:uid="{40FCDBE5-6A03-4C10-B606-4DDDD4833209}"/>
    <hyperlink ref="F112" location="A127827242F" display="A127827242F" xr:uid="{BE4F0904-E29A-417F-9664-7F680002E4A2}"/>
    <hyperlink ref="G112" location="A127832942R" display="A127832942R" xr:uid="{89A51519-32D0-4EDC-8C1D-5A2B45DCBF43}"/>
    <hyperlink ref="H112" location="A127829972V" display="A127829972V" xr:uid="{75E56BA1-6206-4926-8ACA-1FDED9D1B14D}"/>
    <hyperlink ref="I112" location="A127827002V" display="A127827002V" xr:uid="{FAF33F6B-18C1-44AB-893F-6FD0B71F3222}"/>
    <hyperlink ref="J112" location="A127833122A" display="A127833122A" xr:uid="{7DCA5EA2-8FD4-4E1B-96B3-C5E83384575D}"/>
    <hyperlink ref="K112" location="A127830152K" display="A127830152K" xr:uid="{6565CF1D-93A1-46B6-B1FB-C92C9B4CE6DE}"/>
    <hyperlink ref="L112" location="A127827182R" display="A127827182R" xr:uid="{74429B00-28BD-45BC-A97C-558342348444}"/>
    <hyperlink ref="M112" location="A127833062K" display="A127833062K" xr:uid="{164A2FAE-8586-4CB9-A422-737CE1D1E85D}"/>
    <hyperlink ref="N112" location="A127830092V" display="A127830092V" xr:uid="{83DF849C-8606-4EEF-9E9C-FEDF7E111E1D}"/>
    <hyperlink ref="O112" location="A127827122L" display="A127827122L" xr:uid="{8C7B0C52-3E9A-446C-99A3-CDA0129BEF83}"/>
    <hyperlink ref="P112" location="A127833032W" display="A127833032W" xr:uid="{8CA20BBB-78C8-4AB6-A50B-BE541477D635}"/>
    <hyperlink ref="Q112" location="A127830062F" display="A127830062F" xr:uid="{72A545FA-3619-4680-A617-282A6F3D842E}"/>
    <hyperlink ref="R112" location="A127827092K" display="A127827092K" xr:uid="{FAB42189-1188-4C64-AD56-F6D049794449}"/>
    <hyperlink ref="S112" location="A127833212F" display="A127833212F" xr:uid="{FE81C880-06F5-43EF-AF04-E608AA7A574F}"/>
    <hyperlink ref="T112" location="A127830242R" display="A127830242R" xr:uid="{A2C49FCF-82EF-44C1-85AB-4CD24BD825C0}"/>
    <hyperlink ref="U112" location="A127827272V" display="A127827272V" xr:uid="{218973D1-0734-4022-B933-A57252B36A66}"/>
    <hyperlink ref="V112" location="A127833242V" display="A127833242V" xr:uid="{1C8744EC-24EF-4944-AD41-8B11C6089C5A}"/>
    <hyperlink ref="W112" location="A127830272C" display="A127830272C" xr:uid="{89E94767-3F06-492E-9763-BD4189470F95}"/>
    <hyperlink ref="X112" location="A127827302W" display="A127827302W" xr:uid="{93CDEFB4-46CA-445F-B125-3F9B75B7EB50}"/>
    <hyperlink ref="Y112" location="A127833152R" display="A127833152R" xr:uid="{5F673146-41C9-4EE4-9DD2-8045CF594BBA}"/>
    <hyperlink ref="Z112" location="A127830182X" display="A127830182X" xr:uid="{1F7093C5-2B6B-4371-AA80-2F8F6C3D693C}"/>
    <hyperlink ref="AA112" location="A127827212T" display="A127827212T" xr:uid="{3DEEE632-5857-4B73-8C0D-CC1A80544C79}"/>
    <hyperlink ref="AB112" location="A127833002J" display="A127833002J" xr:uid="{C64CC407-5AFD-4395-B01C-AA3E89903F58}"/>
    <hyperlink ref="AC112" location="A127830032T" display="A127830032T" xr:uid="{F7D9D52E-0EAF-49B3-8706-2A2BE2D0649C}"/>
    <hyperlink ref="AD112" location="A127827062W" display="A127827062W" xr:uid="{62682298-4F4E-4188-AFB4-9B84BBCF6A31}"/>
    <hyperlink ref="AE112" location="A127832972C" display="A127832972C" xr:uid="{DB7BAC0C-2900-4516-8F16-A2A44927201E}"/>
    <hyperlink ref="AF112" location="A127830002C" display="A127830002C" xr:uid="{1DEAC605-7F43-4E35-B8BD-AE19507272B6}"/>
    <hyperlink ref="AG112" location="A127827032J" display="A127827032J" xr:uid="{461B4469-236B-4C28-BE4B-E02578CA0252}"/>
    <hyperlink ref="AH112" location="A127833092X" display="A127833092X" xr:uid="{8CD7E637-1C8A-43C1-821B-B93A31A31B44}"/>
    <hyperlink ref="AI112" location="A127830122W" display="A127830122W" xr:uid="{7A70E594-04A7-456A-89BC-62108E470637}"/>
    <hyperlink ref="AJ112" location="A127827152A" display="A127827152A" xr:uid="{7B103440-9732-4EC3-95FB-1594885E4515}"/>
    <hyperlink ref="D114" location="A127833181A" display="A127833181A" xr:uid="{DE7B0D67-FBB1-44B3-96FC-9664B0AF649E}"/>
    <hyperlink ref="E114" location="A127830211X" display="A127830211X" xr:uid="{49D3F0C6-D1E4-4B67-B70A-90D2A4194A8C}"/>
    <hyperlink ref="F114" location="A127827241C" display="A127827241C" xr:uid="{2A1C45C1-418B-476E-8A1B-8CE194D95A4C}"/>
    <hyperlink ref="G114" location="A127832941L" display="A127832941L" xr:uid="{5B437CB8-A80B-4667-ACC1-9EE1F6A5D1C2}"/>
    <hyperlink ref="H114" location="A127829971T" display="A127829971T" xr:uid="{132E7A91-0F88-4D92-91EF-CB3971CAA363}"/>
    <hyperlink ref="I114" location="A127827001T" display="A127827001T" xr:uid="{133A6084-FADA-4257-819D-FD0E97E56116}"/>
    <hyperlink ref="J114" location="A127833121X" display="A127833121X" xr:uid="{D9272969-8447-4BE6-9A73-BAD384EFED9E}"/>
    <hyperlink ref="K114" location="A127830151J" display="A127830151J" xr:uid="{8E48D286-E810-4DD8-B916-177D0821290D}"/>
    <hyperlink ref="L114" location="A127827181L" display="A127827181L" xr:uid="{5D523BB8-13D1-404A-B7A8-A733BE9DEBA7}"/>
    <hyperlink ref="M114" location="A127833061J" display="A127833061J" xr:uid="{71CD600B-4149-44E3-AFA1-F2731F94125B}"/>
    <hyperlink ref="N114" location="A127830091T" display="A127830091T" xr:uid="{9EF32B56-C6EC-4B0D-9435-9D561EC86809}"/>
    <hyperlink ref="O114" location="A127827121K" display="A127827121K" xr:uid="{97E687EF-5762-4369-8AEB-A51193597ABF}"/>
    <hyperlink ref="P114" location="A127833031V" display="A127833031V" xr:uid="{0E8AA558-64DE-4441-B4D4-AD1A8FB52F5E}"/>
    <hyperlink ref="Q114" location="A127830061C" display="A127830061C" xr:uid="{6258E22E-5515-4780-B625-A457E00C9E4B}"/>
    <hyperlink ref="R114" location="A127827091J" display="A127827091J" xr:uid="{289FD40F-6BBD-46E5-A502-1F8B319D88E6}"/>
    <hyperlink ref="S114" location="A127833211C" display="A127833211C" xr:uid="{CF7A01A1-191C-49D6-8A3C-D557DD801C4E}"/>
    <hyperlink ref="T114" location="A127830241L" display="A127830241L" xr:uid="{F2655B6A-BA50-4F38-9DE7-019EF4ED0AFE}"/>
    <hyperlink ref="U114" location="A127827271T" display="A127827271T" xr:uid="{CF474832-FD65-43BA-B168-25254F3AA146}"/>
    <hyperlink ref="V114" location="A127833241T" display="A127833241T" xr:uid="{055D632C-199D-40E2-8CB2-8FDE076FE7BE}"/>
    <hyperlink ref="W114" location="A127830271A" display="A127830271A" xr:uid="{EFDFFCFE-23E7-47E2-BA1E-9C798CC53EB1}"/>
    <hyperlink ref="X114" location="A127827301V" display="A127827301V" xr:uid="{E931CB73-6F10-4A86-BE3D-6983C695C87F}"/>
    <hyperlink ref="Y114" location="A127833151L" display="A127833151L" xr:uid="{53CF8864-FDEC-4E64-80C7-427DF14EC12E}"/>
    <hyperlink ref="Z114" location="A127830181W" display="A127830181W" xr:uid="{5C582F6A-1617-44B2-974F-2307F38686D2}"/>
    <hyperlink ref="AA114" location="A127827211R" display="A127827211R" xr:uid="{9A79CDC1-9DDE-4866-9B04-D9E44C009340}"/>
    <hyperlink ref="AB114" location="A127833001F" display="A127833001F" xr:uid="{A8AFA4BB-0666-405D-91FB-6B9FA1A81A0F}"/>
    <hyperlink ref="AC114" location="A127830031R" display="A127830031R" xr:uid="{7FB37E40-CBC3-470E-840D-D09FDD4F3E18}"/>
    <hyperlink ref="AD114" location="A127827061V" display="A127827061V" xr:uid="{FA086EA1-813E-494F-A4F8-E4C6F75EFA22}"/>
    <hyperlink ref="AE114" location="A127832971A" display="A127832971A" xr:uid="{4BDB2641-74C7-4878-BF98-6356C7105295}"/>
    <hyperlink ref="AF114" location="A127830001A" display="A127830001A" xr:uid="{CF68CBAE-62D8-4E56-8818-540B9D76FCA3}"/>
    <hyperlink ref="AG114" location="A127827031F" display="A127827031F" xr:uid="{602847C3-0255-4047-ACF7-0EA7C3E0438F}"/>
    <hyperlink ref="AH114" location="A127833091W" display="A127833091W" xr:uid="{7CCA75B0-1C9A-4713-B960-AEA959B9918F}"/>
    <hyperlink ref="AI114" location="A127830121V" display="A127830121V" xr:uid="{4CC1CEB8-E6E3-44C0-B967-2D125E92072E}"/>
    <hyperlink ref="AJ114" location="A127827151X" display="A127827151X" xr:uid="{02AC45E5-7800-4FCD-8A8C-EB26292FC24E}"/>
    <hyperlink ref="D115" location="A127833180X" display="A127833180X" xr:uid="{D6DE2A3A-6B49-4C90-A660-B45CD3B6AB32}"/>
    <hyperlink ref="E115" location="A127830210W" display="A127830210W" xr:uid="{AB066750-E490-442C-80F5-3F6357FEB51F}"/>
    <hyperlink ref="F115" location="A127827240A" display="A127827240A" xr:uid="{5223D6A2-BEF0-49C4-9602-475C866075A9}"/>
    <hyperlink ref="G115" location="A127832940K" display="A127832940K" xr:uid="{A36FC7B8-434B-4960-BA2D-FEA87362B0AF}"/>
    <hyperlink ref="H115" location="A127829970R" display="A127829970R" xr:uid="{D01A363E-CE0C-4486-B246-754115AC4154}"/>
    <hyperlink ref="I115" location="A127827000R" display="A127827000R" xr:uid="{7082A70F-E36B-4B40-B6A7-B4FBB40482F0}"/>
    <hyperlink ref="J115" location="A127833120W" display="A127833120W" xr:uid="{4EFF52BC-A79D-41DB-B05D-61158BC4202C}"/>
    <hyperlink ref="K115" location="A127830150F" display="A127830150F" xr:uid="{522360FF-ABC1-4CB6-8C39-EC67C863040F}"/>
    <hyperlink ref="L115" location="A127827180K" display="A127827180K" xr:uid="{950216C8-F490-425D-B874-AF11BB1050DE}"/>
    <hyperlink ref="M115" location="A127833060F" display="A127833060F" xr:uid="{A4BA3EA3-AFE8-4B8D-8A85-C09D8A05C01A}"/>
    <hyperlink ref="N115" location="A127830090R" display="A127830090R" xr:uid="{514459AD-E5CF-4456-BCA3-D56920295034}"/>
    <hyperlink ref="O115" location="A127827120J" display="A127827120J" xr:uid="{3BB301AD-5139-4A12-8EFA-149293A358C3}"/>
    <hyperlink ref="P115" location="A127833030T" display="A127833030T" xr:uid="{CB15696B-4E18-4493-998E-89248C291770}"/>
    <hyperlink ref="Q115" location="A127830060A" display="A127830060A" xr:uid="{7F1DE2BD-2648-4E15-86C7-BF32617A1D05}"/>
    <hyperlink ref="R115" location="A127827090F" display="A127827090F" xr:uid="{DB886DE6-F6DD-4FAD-8910-D3B99F4DB1E7}"/>
    <hyperlink ref="S115" location="A127833210A" display="A127833210A" xr:uid="{07A57997-EF2C-4F64-BE44-F493A17F2472}"/>
    <hyperlink ref="T115" location="A127830240K" display="A127830240K" xr:uid="{D3FE41A3-83D0-4D57-8FD0-85ABA4B7BE86}"/>
    <hyperlink ref="U115" location="A127827270R" display="A127827270R" xr:uid="{93E78904-DDFE-4E40-9A30-34E360A6DE5F}"/>
    <hyperlink ref="V115" location="A127833240R" display="A127833240R" xr:uid="{649A9687-2884-4F4E-993A-689C177B41BF}"/>
    <hyperlink ref="W115" location="A127830270X" display="A127830270X" xr:uid="{630AAD37-42C2-430E-8B0F-1B2A1721AEA9}"/>
    <hyperlink ref="X115" location="A127827300T" display="A127827300T" xr:uid="{E14B5E92-DAD1-46E9-B648-73E04C6268B6}"/>
    <hyperlink ref="Y115" location="A127833150K" display="A127833150K" xr:uid="{C59394D2-0B6F-42D2-8862-A105BE4D98CC}"/>
    <hyperlink ref="Z115" location="A127830180V" display="A127830180V" xr:uid="{02811578-76FF-4CD0-BF83-5B22732F8DB7}"/>
    <hyperlink ref="AA115" location="A127827210L" display="A127827210L" xr:uid="{C9951FE7-3FFB-408B-95D1-F56D66314DC2}"/>
    <hyperlink ref="AB115" location="A127833000C" display="A127833000C" xr:uid="{746E632C-A628-4647-9285-881A7F7FD10F}"/>
    <hyperlink ref="AC115" location="A127830030L" display="A127830030L" xr:uid="{6BA2237E-7C3A-468F-9ABC-A5896D04548F}"/>
    <hyperlink ref="AD115" location="A127827060T" display="A127827060T" xr:uid="{DA6EA2C0-5EB4-4411-86D6-4DC5A57E47DD}"/>
    <hyperlink ref="AE115" location="A127832970X" display="A127832970X" xr:uid="{7118EED2-33A4-4E31-9ACE-0F8D76777E62}"/>
    <hyperlink ref="AF115" location="A127830000X" display="A127830000X" xr:uid="{CE6796AB-82D1-419A-9D0D-E34AA7D9F394}"/>
    <hyperlink ref="AG115" location="A127827030C" display="A127827030C" xr:uid="{757FA1BF-8221-4BE7-9EDB-021A4D4C09AA}"/>
    <hyperlink ref="AH115" location="A127833090V" display="A127833090V" xr:uid="{88C5238E-F1E4-4BFA-9681-16EFBD270C1B}"/>
    <hyperlink ref="AI115" location="A127830120T" display="A127830120T" xr:uid="{B1ED31B7-E27D-40B8-8DA6-E890775F68CD}"/>
    <hyperlink ref="AJ115" location="A127827150W" display="A127827150W" xr:uid="{73D5A65D-5166-4963-97E2-61E7C077DF8F}"/>
    <hyperlink ref="D117" location="A127833178L" display="A127833178L" xr:uid="{6F626884-D540-4942-86E9-B6EF502863B0}"/>
    <hyperlink ref="E117" location="A127830208K" display="A127830208K" xr:uid="{D7C5C69C-3FA4-468D-91A9-E152165F96EB}"/>
    <hyperlink ref="F117" location="A127827238R" display="A127827238R" xr:uid="{39CC3738-DD22-4734-9173-E304FE8F8557}"/>
    <hyperlink ref="G117" location="A127832938X" display="A127832938X" xr:uid="{23DB2DC8-B0F1-4AC5-B2E0-74792DA228BA}"/>
    <hyperlink ref="H117" location="A127829968C" display="A127829968C" xr:uid="{DDE8283A-2F22-4FE6-AFDD-BC6328AEBD80}"/>
    <hyperlink ref="I117" location="A127826998L" display="A127826998L" xr:uid="{9C5BE310-978A-419E-9569-3B5F4843F62E}"/>
    <hyperlink ref="J117" location="A127833118K" display="A127833118K" xr:uid="{4B36B33A-D1B8-49DC-A1A5-803D87869803}"/>
    <hyperlink ref="K117" location="A127830148V" display="A127830148V" xr:uid="{8EF142FA-4052-4687-8E34-2A2DB05C40FC}"/>
    <hyperlink ref="L117" location="A127827178X" display="A127827178X" xr:uid="{237E7795-1460-4B77-8CBD-59EAC3FFFE93}"/>
    <hyperlink ref="M117" location="A127833058V" display="A127833058V" xr:uid="{75B87C5D-1B11-4AF3-8E27-1FD4E61B2A3A}"/>
    <hyperlink ref="N117" location="A127830088C" display="A127830088C" xr:uid="{B92BB603-C8E5-4CB3-9E0E-341826686CF0}"/>
    <hyperlink ref="O117" location="A127827118W" display="A127827118W" xr:uid="{25530969-9E29-4674-879A-CFEBCA9679FD}"/>
    <hyperlink ref="P117" location="A127833028F" display="A127833028F" xr:uid="{0383918F-FBE0-47DE-8CE7-D47802191B49}"/>
    <hyperlink ref="Q117" location="A127830058R" display="A127830058R" xr:uid="{41BE305F-ADE9-41D6-9D5D-45123464C8C5}"/>
    <hyperlink ref="R117" location="A127827088V" display="A127827088V" xr:uid="{0CB2CF68-AAAB-4D40-AB5B-13DEFC4868E8}"/>
    <hyperlink ref="S117" location="A127833208R" display="A127833208R" xr:uid="{8554450F-F4A2-4A2D-AE25-A60FA99C91F3}"/>
    <hyperlink ref="T117" location="A127830238X" display="A127830238X" xr:uid="{1FD50058-AC8F-4D0F-97E6-4AFBEBC5A0E0}"/>
    <hyperlink ref="U117" location="A127827268C" display="A127827268C" xr:uid="{DF7AA286-23B4-4917-97B9-049F07730A7B}"/>
    <hyperlink ref="V117" location="A127833238C" display="A127833238C" xr:uid="{4B6F6E98-664C-476A-B8AC-308775BCCF51}"/>
    <hyperlink ref="W117" location="A127830268L" display="A127830268L" xr:uid="{9FB399D0-153F-4DE7-BE57-D6384DC6F3AE}"/>
    <hyperlink ref="X117" location="A127827298T" display="A127827298T" xr:uid="{D986444A-071C-44ED-8E35-A6B8081EF117}"/>
    <hyperlink ref="Y117" location="A127833148X" display="A127833148X" xr:uid="{3C960F60-0034-497C-9E08-C9DF3F422B7B}"/>
    <hyperlink ref="Z117" location="A127830178J" display="A127830178J" xr:uid="{4DB61DDA-23C8-433D-A51B-1662F2D59798}"/>
    <hyperlink ref="AA117" location="A127827208A" display="A127827208A" xr:uid="{18317161-E4C1-463A-AAC6-9E43655FCDB0}"/>
    <hyperlink ref="AB117" location="A127832998A" display="A127832998A" xr:uid="{3F6DBB04-6AA7-492A-81AF-92D0EE38F1D8}"/>
    <hyperlink ref="AC117" location="A127830028A" display="A127830028A" xr:uid="{90D57D5A-1E4D-4755-87B7-FD38A416B5B0}"/>
    <hyperlink ref="AD117" location="A127827058F" display="A127827058F" xr:uid="{5C213605-C2FF-4254-852C-70CB3AC59657}"/>
    <hyperlink ref="AE117" location="A127832968L" display="A127832968L" xr:uid="{B7FCBC53-87DF-4885-B1D3-13A4292B7987}"/>
    <hyperlink ref="AF117" location="A127829998T" display="A127829998T" xr:uid="{DA1478EE-6D00-416D-8EF3-C6F30CA3171B}"/>
    <hyperlink ref="AG117" location="A127827028T" display="A127827028T" xr:uid="{53218D45-7E78-4DEE-A250-B4BEB50C0064}"/>
    <hyperlink ref="AH117" location="A127833088J" display="A127833088J" xr:uid="{8A8EFF20-B89D-40DD-BC51-36B6086809BA}"/>
    <hyperlink ref="AI117" location="A127830118F" display="A127830118F" xr:uid="{44E9F521-93EB-4E7A-ABF0-B06627A3B0D1}"/>
    <hyperlink ref="AJ117" location="A127827148K" display="A127827148K" xr:uid="{A0033170-218E-4B91-A94D-D663C45D211B}"/>
    <hyperlink ref="D118" location="A127833177K" display="A127833177K" xr:uid="{289CACEC-76ED-4100-9D6D-705B481F9D4B}"/>
    <hyperlink ref="E118" location="A127830207J" display="A127830207J" xr:uid="{AD79F4C9-A77B-4D68-BA08-310CCC7C8BBC}"/>
    <hyperlink ref="F118" location="A127827237L" display="A127827237L" xr:uid="{31152E30-AFCE-416F-88EE-27965078BA3C}"/>
    <hyperlink ref="G118" location="A127832937W" display="A127832937W" xr:uid="{BEA8443E-DADA-4125-87EB-E366BF179E3E}"/>
    <hyperlink ref="H118" location="A127829967A" display="A127829967A" xr:uid="{5621A4D0-D8B7-464C-B80C-E306D71366DE}"/>
    <hyperlink ref="I118" location="A127826997K" display="A127826997K" xr:uid="{B3407907-AE21-4E6C-9D6A-CCA85841AB12}"/>
    <hyperlink ref="J118" location="A127833117J" display="A127833117J" xr:uid="{7BEAC906-5E3D-4722-8E66-E1341FDE9C26}"/>
    <hyperlink ref="K118" location="A127830147T" display="A127830147T" xr:uid="{BADEA147-7CA4-4973-9F98-3ECDB276B1B0}"/>
    <hyperlink ref="L118" location="A127827177W" display="A127827177W" xr:uid="{CAB3F55D-8A28-476D-A064-D87CAF09588B}"/>
    <hyperlink ref="M118" location="A127833057T" display="A127833057T" xr:uid="{9701A86C-AD12-422F-807E-A0FBB9C47D70}"/>
    <hyperlink ref="N118" location="A127830087A" display="A127830087A" xr:uid="{478E8953-FA44-4EE9-BF14-132BA643B224}"/>
    <hyperlink ref="O118" location="A127827117V" display="A127827117V" xr:uid="{1ABAF4E8-2E73-4874-ABD7-4534720812A4}"/>
    <hyperlink ref="P118" location="A127833027C" display="A127833027C" xr:uid="{AFD0702A-2296-4D7F-8FC2-466B02A90C4F}"/>
    <hyperlink ref="Q118" location="A127830057L" display="A127830057L" xr:uid="{A8F3795A-D501-44FF-9A68-C59EBAE4C643}"/>
    <hyperlink ref="R118" location="A127827087T" display="A127827087T" xr:uid="{417252F8-E4D3-4712-88EF-96651A36E4AA}"/>
    <hyperlink ref="S118" location="A127833207L" display="A127833207L" xr:uid="{E549A58D-6F62-4C74-8B64-AE7F3CED8F09}"/>
    <hyperlink ref="T118" location="A127830237W" display="A127830237W" xr:uid="{839ABE31-2BB0-4962-807F-76BAD8DD712C}"/>
    <hyperlink ref="U118" location="A127827267A" display="A127827267A" xr:uid="{F7316EE7-BEA2-4247-8F2F-D18928D80E62}"/>
    <hyperlink ref="V118" location="A127833237A" display="A127833237A" xr:uid="{E55565F7-B01F-43E6-8278-64B22CA15A19}"/>
    <hyperlink ref="W118" location="A127830267K" display="A127830267K" xr:uid="{D3FCAE76-761D-4CEB-B359-7EAC3DB6279A}"/>
    <hyperlink ref="X118" location="A127827297R" display="A127827297R" xr:uid="{3F3DA80F-35FA-46B2-AB6F-B6013946132D}"/>
    <hyperlink ref="Y118" location="A127833147W" display="A127833147W" xr:uid="{4CFD12A7-9E3E-4AE0-A7D0-2E92C6792496}"/>
    <hyperlink ref="Z118" location="A127830177F" display="A127830177F" xr:uid="{9011B9FC-B6EF-47C4-A664-21AE5A35A16E}"/>
    <hyperlink ref="AA118" location="A127827207X" display="A127827207X" xr:uid="{E16BFDA6-7232-40EC-A3D5-B0DB0636D534}"/>
    <hyperlink ref="AB118" location="A127832997X" display="A127832997X" xr:uid="{F3648AD9-547D-44F4-BFE0-86E264189B9B}"/>
    <hyperlink ref="AC118" location="A127830027X" display="A127830027X" xr:uid="{807DC2C5-AA56-4A01-A233-053B0D22F73F}"/>
    <hyperlink ref="AD118" location="A127827057C" display="A127827057C" xr:uid="{693C1186-A5F5-48FD-A5AB-BD2270C222A4}"/>
    <hyperlink ref="AE118" location="A127832967K" display="A127832967K" xr:uid="{483A4825-2DCE-477F-B494-970ABD0E5048}"/>
    <hyperlink ref="AF118" location="A127829997R" display="A127829997R" xr:uid="{1A034DEB-6B3F-4984-8960-A2077258C29C}"/>
    <hyperlink ref="AG118" location="A127827027R" display="A127827027R" xr:uid="{F797E392-BDA2-4BE6-8A11-606341D16B09}"/>
    <hyperlink ref="AH118" location="A127833087F" display="A127833087F" xr:uid="{63ED60B5-66FD-4F34-9A5A-D8A65B81EF70}"/>
    <hyperlink ref="AI118" location="A127830117C" display="A127830117C" xr:uid="{4323E5A7-C514-45A9-8D28-3CA8ABDE4BF7}"/>
    <hyperlink ref="AJ118" location="A127827147J" display="A127827147J" xr:uid="{0E509A9D-B5E8-4169-B6FB-3333974F843C}"/>
    <hyperlink ref="D122" location="A127833179R" display="A127833179R" xr:uid="{2E51FDB8-63BA-4E69-9540-0BE9B8C54355}"/>
    <hyperlink ref="E122" location="A127830209L" display="A127830209L" xr:uid="{8215C4E4-A337-4A54-B121-36D8AA7EE261}"/>
    <hyperlink ref="F122" location="A127827239T" display="A127827239T" xr:uid="{00E822C2-59D6-48CE-878A-3C87D5C7A619}"/>
    <hyperlink ref="G122" location="A127832939A" display="A127832939A" xr:uid="{CF5D63D7-07E0-4314-B639-B8AAA1E41F1A}"/>
    <hyperlink ref="H122" location="A127829969F" display="A127829969F" xr:uid="{80A393A5-BF87-4DD6-AE6D-31732AA63DA5}"/>
    <hyperlink ref="I122" location="A127826999R" display="A127826999R" xr:uid="{7ACAB9A1-494A-4E7C-9BF5-0E13E0F3D885}"/>
    <hyperlink ref="J122" location="A127833119L" display="A127833119L" xr:uid="{B231B495-A9F2-4BDC-AE0D-9430AFB3B726}"/>
    <hyperlink ref="K122" location="A127830149W" display="A127830149W" xr:uid="{CAEE2D20-3ED8-4482-BD50-EBEF2F7E0204}"/>
    <hyperlink ref="L122" location="A127827179A" display="A127827179A" xr:uid="{76D4793A-07EB-430C-86A0-66306122098A}"/>
    <hyperlink ref="M122" location="A127833059W" display="A127833059W" xr:uid="{6D137AEA-BE09-4637-963D-D8E2B01F0FCD}"/>
    <hyperlink ref="N122" location="A127830089F" display="A127830089F" xr:uid="{A8FA06F4-C6AD-4148-982D-5C95101A908C}"/>
    <hyperlink ref="O122" location="A127827119X" display="A127827119X" xr:uid="{45174028-FB9D-475E-9215-7E95356F064D}"/>
    <hyperlink ref="P122" location="A127833029J" display="A127833029J" xr:uid="{6B00FF61-1E08-4CAE-91FA-39561D007D5E}"/>
    <hyperlink ref="Q122" location="A127830059T" display="A127830059T" xr:uid="{955D9997-B94C-48B5-A82C-1B8C365CF187}"/>
    <hyperlink ref="R122" location="A127827089W" display="A127827089W" xr:uid="{F498AFE0-E742-4370-8FB3-74F7C99AF4FD}"/>
    <hyperlink ref="S122" location="A127833209T" display="A127833209T" xr:uid="{09799D65-18EB-4339-A8DF-05500B2D054B}"/>
    <hyperlink ref="T122" location="A127830239A" display="A127830239A" xr:uid="{0B975807-9BB0-4354-A2AB-B93F95DAFFBC}"/>
    <hyperlink ref="U122" location="A127827269F" display="A127827269F" xr:uid="{C2EEEA45-832F-4FC3-AECE-7676D4AFC2FD}"/>
    <hyperlink ref="V122" location="A127833239F" display="A127833239F" xr:uid="{0A2A4099-7440-4B2B-97E9-9334C9926D8D}"/>
    <hyperlink ref="W122" location="A127830269R" display="A127830269R" xr:uid="{FAA4CFB4-E851-47DA-A588-F7A2BA076DC7}"/>
    <hyperlink ref="X122" location="A127827299V" display="A127827299V" xr:uid="{0DEADC1D-B962-4063-8A97-92A5446DB248}"/>
    <hyperlink ref="Y122" location="A127833149A" display="A127833149A" xr:uid="{BD549C2A-573F-4ECE-8C35-440013514461}"/>
    <hyperlink ref="Z122" location="A127830179K" display="A127830179K" xr:uid="{CD86B60F-F3BA-414D-B279-090E79DF2D44}"/>
    <hyperlink ref="AA122" location="A127827209C" display="A127827209C" xr:uid="{0BA3E467-D3E1-4CED-AFA9-9B2801A484CA}"/>
    <hyperlink ref="AB122" location="A127832999C" display="A127832999C" xr:uid="{AFE26A8C-D105-4429-8434-6B2BEFFA6CA2}"/>
    <hyperlink ref="AC122" location="A127830029C" display="A127830029C" xr:uid="{45D0EB5C-5266-4C6B-B405-E4BD21C2F419}"/>
    <hyperlink ref="AD122" location="A127827059J" display="A127827059J" xr:uid="{288C8362-99B2-42F1-BAEB-91CF3DA29CEF}"/>
    <hyperlink ref="AE122" location="A127832969R" display="A127832969R" xr:uid="{A2869DD3-CA63-4A9D-A235-A89796D3F3F1}"/>
    <hyperlink ref="AF122" location="A127829999V" display="A127829999V" xr:uid="{5034EDAF-0222-4610-9A88-6C2EF50820D5}"/>
    <hyperlink ref="AG122" location="A127827029V" display="A127827029V" xr:uid="{63C242A8-0611-4104-962D-06363B5EF3E2}"/>
    <hyperlink ref="AH122" location="A127833089K" display="A127833089K" xr:uid="{FD34DB57-3748-44F3-BBAC-6C8BBEA69349}"/>
    <hyperlink ref="AI122" location="A127830119J" display="A127830119J" xr:uid="{76DC2288-789F-4230-B9FA-851CA663628E}"/>
    <hyperlink ref="AJ122" location="A127827149L" display="A127827149L" xr:uid="{6AA9729E-B727-42F3-B12A-FE6123F3FE23}"/>
    <hyperlink ref="D123" location="A127833177K" display="A127833177K" xr:uid="{36A9B48E-26F7-4FE7-B13C-54A78EACE290}"/>
    <hyperlink ref="E123" location="A127830207J" display="A127830207J" xr:uid="{D21826D9-F847-49F3-B02A-315C6477ADF2}"/>
    <hyperlink ref="F123" location="A127827237L" display="A127827237L" xr:uid="{DE9F7868-1625-4ECB-82DC-26321DACCA03}"/>
    <hyperlink ref="G123" location="A127832937W" display="A127832937W" xr:uid="{25C13D06-EB76-4C88-B054-24772C17E259}"/>
    <hyperlink ref="H123" location="A127829967A" display="A127829967A" xr:uid="{8A752FA2-5C2E-48E7-BEAB-669B63E4E78A}"/>
    <hyperlink ref="I123" location="A127826997K" display="A127826997K" xr:uid="{FBADE500-0A09-48D6-B14B-230677185C2B}"/>
    <hyperlink ref="J123" location="A127833117J" display="A127833117J" xr:uid="{274280D3-76EC-4909-913D-A7328F35FBAA}"/>
    <hyperlink ref="K123" location="A127830147T" display="A127830147T" xr:uid="{F98342B4-D98F-45AA-888D-DD9F2CC4F0B9}"/>
    <hyperlink ref="L123" location="A127827177W" display="A127827177W" xr:uid="{EF763152-8EAD-41E9-BB6A-AF09CFC298B9}"/>
    <hyperlink ref="M123" location="A127833057T" display="A127833057T" xr:uid="{4F9ECB0A-5355-4396-A4D1-7209D7C7C6A6}"/>
    <hyperlink ref="N123" location="A127830087A" display="A127830087A" xr:uid="{7A24D272-0E9B-464B-913D-E91D28BA5BAC}"/>
    <hyperlink ref="O123" location="A127827117V" display="A127827117V" xr:uid="{AAAAA63A-2826-4FEB-BA07-6032536156E8}"/>
    <hyperlink ref="P123" location="A127833027C" display="A127833027C" xr:uid="{3E99D888-FA4B-4FA3-AA71-DA4F119060C1}"/>
    <hyperlink ref="Q123" location="A127830057L" display="A127830057L" xr:uid="{C2EA95FD-CDE7-4CD6-887C-1084731F375C}"/>
    <hyperlink ref="R123" location="A127827087T" display="A127827087T" xr:uid="{E01FBAE3-FFAC-460B-B98D-2F6C8219A63C}"/>
    <hyperlink ref="S123" location="A127833207L" display="A127833207L" xr:uid="{10DBE899-964C-4839-8FA9-2061AB044A83}"/>
    <hyperlink ref="T123" location="A127830237W" display="A127830237W" xr:uid="{2F5CB909-35BD-4254-A95A-038A88C4B642}"/>
    <hyperlink ref="U123" location="A127827267A" display="A127827267A" xr:uid="{AC3636F2-7ED0-495A-A574-03B50473E9FC}"/>
    <hyperlink ref="V123" location="A127833237A" display="A127833237A" xr:uid="{D0A7600B-2899-4E66-8F22-F96EE2B7BF6F}"/>
    <hyperlink ref="W123" location="A127830267K" display="A127830267K" xr:uid="{190923DD-1A7D-484B-A400-ECD80ADAAF26}"/>
    <hyperlink ref="X123" location="A127827297R" display="A127827297R" xr:uid="{C1F2501E-FC85-4AE7-94EC-20C2E96D6C1F}"/>
    <hyperlink ref="Y123" location="A127833147W" display="A127833147W" xr:uid="{F2AB0F85-F3D6-47E7-A94E-C3AB878476BB}"/>
    <hyperlink ref="Z123" location="A127830177F" display="A127830177F" xr:uid="{78100060-F6C5-4620-9D7F-F81B2A0FDA33}"/>
    <hyperlink ref="AA123" location="A127827207X" display="A127827207X" xr:uid="{BB5E59D2-6903-4B60-BBE5-8CF221504794}"/>
    <hyperlink ref="AB123" location="A127832997X" display="A127832997X" xr:uid="{337C7B21-EAEF-45F2-9478-0CD8E49851E5}"/>
    <hyperlink ref="AC123" location="A127830027X" display="A127830027X" xr:uid="{9F5F7EE0-4289-4B0A-BE35-6BE008F9373E}"/>
    <hyperlink ref="AD123" location="A127827057C" display="A127827057C" xr:uid="{F78E39FF-5468-4784-A633-2FB17FAB953F}"/>
    <hyperlink ref="AE123" location="A127832967K" display="A127832967K" xr:uid="{13ED5FFE-F9DB-4738-BE55-0E6D4FF92FFB}"/>
    <hyperlink ref="AF123" location="A127829997R" display="A127829997R" xr:uid="{77FBD5D6-42C6-4814-A508-89B7AC67BB4A}"/>
    <hyperlink ref="AG123" location="A127827027R" display="A127827027R" xr:uid="{F9A7844D-C609-4CC0-B56C-F43514A3BEC5}"/>
    <hyperlink ref="AH123" location="A127833087F" display="A127833087F" xr:uid="{69282762-5272-4E9B-A6CB-86584CBB20E2}"/>
    <hyperlink ref="AI123" location="A127830117C" display="A127830117C" xr:uid="{58D61434-44FC-4446-9452-41C9474B0DCA}"/>
    <hyperlink ref="AJ123" location="A127827147J" display="A127827147J" xr:uid="{5D1C89F5-4FA3-44A8-B79C-320B830EEC1D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B003-F966-48C5-A0E0-BD255696A355}">
  <sheetPr>
    <pageSetUpPr fitToPage="1"/>
  </sheetPr>
  <dimension ref="A1:AD149"/>
  <sheetViews>
    <sheetView zoomScaleNormal="100" workbookViewId="0">
      <pane ySplit="12" topLeftCell="A13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0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20" ht="15.95" customHeight="1">
      <c r="A2" s="11"/>
      <c r="B2" s="31" t="s">
        <v>1723</v>
      </c>
      <c r="C2" s="12"/>
      <c r="D2" s="12"/>
      <c r="E2" s="12"/>
      <c r="F2" s="12"/>
      <c r="G2" s="12"/>
      <c r="H2" s="12"/>
      <c r="I2" s="12"/>
      <c r="J2" s="12"/>
      <c r="K2" s="12"/>
      <c r="L2" s="31"/>
      <c r="M2" s="12"/>
      <c r="N2" s="12"/>
      <c r="O2" s="12"/>
      <c r="P2" s="12"/>
      <c r="Q2" s="12"/>
      <c r="R2" s="12"/>
      <c r="S2" s="12"/>
      <c r="T2" s="12"/>
    </row>
    <row r="3" spans="1:20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0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0" ht="15.95" customHeight="1">
      <c r="A5" s="30"/>
      <c r="B5" s="32" t="str">
        <f>Contents!B5</f>
        <v>6229.0 Underemployed workers</v>
      </c>
      <c r="C5" s="30"/>
      <c r="D5" s="30"/>
      <c r="E5" s="30"/>
      <c r="F5" s="30"/>
      <c r="G5" s="30"/>
      <c r="H5" s="30"/>
      <c r="I5" s="30"/>
      <c r="J5" s="30"/>
      <c r="K5" s="30"/>
      <c r="L5" s="32"/>
      <c r="M5" s="30"/>
      <c r="N5" s="30"/>
      <c r="O5" s="30"/>
      <c r="P5" s="30"/>
      <c r="Q5" s="30"/>
      <c r="R5" s="30"/>
      <c r="S5" s="30"/>
      <c r="T5" s="30"/>
    </row>
    <row r="6" spans="1:20" ht="15.95" customHeight="1">
      <c r="A6" s="30"/>
      <c r="B6" s="65" t="str">
        <f>Contents!B6</f>
        <v>Table 1. Cyclical and structural underemployment of full-time and part-time workers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</row>
    <row r="7" spans="1:20" ht="15.95" customHeight="1">
      <c r="A7" s="30"/>
      <c r="B7" s="33" t="str">
        <f>Contents!B7</f>
        <v>Released at 11:30 am (Canberra time) Tue 09 July 2024</v>
      </c>
      <c r="C7" s="30"/>
      <c r="D7" s="30"/>
      <c r="E7" s="30"/>
      <c r="F7" s="30"/>
      <c r="G7" s="30"/>
      <c r="H7" s="30"/>
      <c r="I7" s="30"/>
      <c r="J7" s="30"/>
      <c r="K7" s="30"/>
      <c r="L7" s="33"/>
      <c r="M7" s="30"/>
      <c r="N7" s="30"/>
      <c r="O7" s="30"/>
      <c r="P7" s="30"/>
      <c r="Q7" s="30"/>
      <c r="R7" s="30"/>
      <c r="S7" s="30"/>
      <c r="T7" s="30"/>
    </row>
    <row r="8" spans="1:20" ht="15.75" customHeight="1">
      <c r="A8" s="66" t="str">
        <f>Contents!C12</f>
        <v>Table 1.2 - Cyclical and structural underemployment of full-time and part-time workers by state and territory, February 2024</v>
      </c>
      <c r="B8" s="66"/>
      <c r="C8" s="66"/>
      <c r="D8" s="66"/>
      <c r="E8" s="66"/>
      <c r="F8" s="66"/>
      <c r="G8" s="66"/>
      <c r="H8" s="66"/>
      <c r="I8" s="34"/>
      <c r="J8" s="35"/>
      <c r="K8" s="35"/>
      <c r="L8" s="66"/>
      <c r="M8" s="66"/>
      <c r="N8" s="66"/>
      <c r="O8" s="66"/>
      <c r="P8" s="66"/>
      <c r="Q8" s="66"/>
      <c r="R8" s="66"/>
      <c r="S8" s="34"/>
      <c r="T8" s="35"/>
    </row>
    <row r="9" spans="1:20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</row>
    <row r="10" spans="1:20" ht="15" customHeight="1">
      <c r="A10" s="36"/>
      <c r="B10" s="38" t="s">
        <v>1782</v>
      </c>
      <c r="C10" s="67" t="s">
        <v>1783</v>
      </c>
      <c r="D10" s="67"/>
      <c r="E10" s="67"/>
      <c r="F10" s="39"/>
      <c r="G10" s="68" t="s">
        <v>1748</v>
      </c>
      <c r="H10" s="68"/>
      <c r="I10" s="68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</row>
    <row r="11" spans="1:20">
      <c r="A11" s="36"/>
      <c r="B11" s="36"/>
      <c r="C11" s="37" t="s">
        <v>1749</v>
      </c>
      <c r="D11" s="37" t="s">
        <v>1750</v>
      </c>
      <c r="E11" s="37" t="s">
        <v>1751</v>
      </c>
      <c r="F11" s="37"/>
      <c r="G11" s="37" t="s">
        <v>1749</v>
      </c>
      <c r="H11" s="37" t="s">
        <v>1750</v>
      </c>
      <c r="I11" s="37" t="s">
        <v>1751</v>
      </c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</row>
    <row r="12" spans="1:20">
      <c r="A12" s="36"/>
      <c r="B12" s="36"/>
      <c r="C12" s="40" t="s">
        <v>1752</v>
      </c>
      <c r="D12" s="40" t="s">
        <v>1752</v>
      </c>
      <c r="E12" s="40" t="s">
        <v>1752</v>
      </c>
      <c r="F12" s="40"/>
      <c r="G12" s="40" t="s">
        <v>1752</v>
      </c>
      <c r="H12" s="40" t="s">
        <v>1752</v>
      </c>
      <c r="I12" s="40" t="s">
        <v>1752</v>
      </c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</row>
    <row r="13" spans="1:20">
      <c r="A13" s="41" t="s">
        <v>1753</v>
      </c>
      <c r="C13" s="40"/>
      <c r="D13" s="40"/>
      <c r="E13" s="40"/>
      <c r="F13" s="42"/>
      <c r="G13" s="40"/>
      <c r="H13" s="40"/>
      <c r="I13" s="40"/>
    </row>
    <row r="14" spans="1:20">
      <c r="B14" s="11" t="s">
        <v>1754</v>
      </c>
      <c r="C14" s="43" cm="1">
        <f t="array" ref="C14">INDEX($D$64:$AD$91,$C64,C$56)</f>
        <v>1683.4159999999999</v>
      </c>
      <c r="D14" s="43" cm="1">
        <f t="array" ref="D14">INDEX($D$64:$AD$91,$C64,D$56)</f>
        <v>886.03700000000003</v>
      </c>
      <c r="E14" s="43" cm="1">
        <f t="array" ref="E14">INDEX($D$64:$AD$91,$C64,E$56)</f>
        <v>797.38</v>
      </c>
      <c r="F14" s="43"/>
      <c r="G14" s="44" t="str" cm="1">
        <f t="array" ref="G14">HYPERLINK(TEXT("#"&amp;INDEX($D$99:$AD$126,$C99,C$56),),INDEX($D$99:$AD$126,$C99,C$56))</f>
        <v>A127833182C</v>
      </c>
      <c r="H14" s="44" t="str" cm="1">
        <f t="array" ref="H14">HYPERLINK(TEXT("#"&amp;INDEX($D$99:$AD$126,$C99,D$56),),INDEX($D$99:$AD$126,$C99,D$56))</f>
        <v>A127830212A</v>
      </c>
      <c r="I14" s="44" t="str" cm="1">
        <f t="array" ref="I14">HYPERLINK(TEXT("#"&amp;INDEX($D$99:$AD$126,$C99,E$56),),INDEX($D$99:$AD$126,$C99,E$56))</f>
        <v>A127827242F</v>
      </c>
    </row>
    <row r="15" spans="1:20">
      <c r="B15" s="45" t="s">
        <v>1755</v>
      </c>
      <c r="C15" s="43" cm="1">
        <f t="array" ref="C15">INDEX($D$64:$AD$91,$C65,C$56)</f>
        <v>327.96600000000001</v>
      </c>
      <c r="D15" s="43" cm="1">
        <f t="array" ref="D15">INDEX($D$64:$AD$91,$C65,D$56)</f>
        <v>177.374</v>
      </c>
      <c r="E15" s="43" cm="1">
        <f t="array" ref="E15">INDEX($D$64:$AD$91,$C65,E$56)</f>
        <v>150.59200000000001</v>
      </c>
      <c r="F15" s="43"/>
      <c r="G15" s="44" t="str" cm="1">
        <f t="array" ref="G15">HYPERLINK(TEXT("#"&amp;INDEX($D$99:$AD$126,$C100,C$56),),INDEX($D$99:$AD$126,$C100,C$56))</f>
        <v>A127833186L</v>
      </c>
      <c r="H15" s="44" t="str" cm="1">
        <f t="array" ref="H15">HYPERLINK(TEXT("#"&amp;INDEX($D$99:$AD$126,$C100,D$56),),INDEX($D$99:$AD$126,$C100,D$56))</f>
        <v>A127830216K</v>
      </c>
      <c r="I15" s="44" t="str" cm="1">
        <f t="array" ref="I15">HYPERLINK(TEXT("#"&amp;INDEX($D$99:$AD$126,$C100,E$56),),INDEX($D$99:$AD$126,$C100,E$56))</f>
        <v>A127827246R</v>
      </c>
    </row>
    <row r="16" spans="1:20">
      <c r="B16" s="46" t="s">
        <v>1756</v>
      </c>
      <c r="C16" s="43" cm="1">
        <f t="array" ref="C16">INDEX($D$64:$AD$91,$C66,C$56)</f>
        <v>119.679</v>
      </c>
      <c r="D16" s="43" cm="1">
        <f t="array" ref="D16">INDEX($D$64:$AD$91,$C66,D$56)</f>
        <v>92.57</v>
      </c>
      <c r="E16" s="43" cm="1">
        <f t="array" ref="E16">INDEX($D$64:$AD$91,$C66,E$56)</f>
        <v>27.109000000000002</v>
      </c>
      <c r="F16" s="43"/>
      <c r="G16" s="44" t="str" cm="1">
        <f t="array" ref="G16">HYPERLINK(TEXT("#"&amp;INDEX($D$99:$AD$126,$C101,C$56),),INDEX($D$99:$AD$126,$C101,C$56))</f>
        <v>A127833181A</v>
      </c>
      <c r="H16" s="44" t="str" cm="1">
        <f t="array" ref="H16">HYPERLINK(TEXT("#"&amp;INDEX($D$99:$AD$126,$C101,D$56),),INDEX($D$99:$AD$126,$C101,D$56))</f>
        <v>A127830211X</v>
      </c>
      <c r="I16" s="44" t="str" cm="1">
        <f t="array" ref="I16">HYPERLINK(TEXT("#"&amp;INDEX($D$99:$AD$126,$C101,E$56),),INDEX($D$99:$AD$126,$C101,E$56))</f>
        <v>A127827241C</v>
      </c>
    </row>
    <row r="17" spans="1:9">
      <c r="B17" s="47" t="s">
        <v>1757</v>
      </c>
      <c r="C17" s="43" cm="1">
        <f t="array" ref="C17">INDEX($D$64:$AD$91,$C67,C$56)</f>
        <v>65.468000000000004</v>
      </c>
      <c r="D17" s="43" cm="1">
        <f t="array" ref="D17">INDEX($D$64:$AD$91,$C67,D$56)</f>
        <v>52.098999999999997</v>
      </c>
      <c r="E17" s="43" cm="1">
        <f t="array" ref="E17">INDEX($D$64:$AD$91,$C67,E$56)</f>
        <v>13.369</v>
      </c>
      <c r="F17" s="43"/>
      <c r="G17" s="44" t="str" cm="1">
        <f t="array" ref="G17">HYPERLINK(TEXT("#"&amp;INDEX($D$99:$AD$126,$C102,C$56),),INDEX($D$99:$AD$126,$C102,C$56))</f>
        <v>A127833179R</v>
      </c>
      <c r="H17" s="44" t="str" cm="1">
        <f t="array" ref="H17">HYPERLINK(TEXT("#"&amp;INDEX($D$99:$AD$126,$C102,D$56),),INDEX($D$99:$AD$126,$C102,D$56))</f>
        <v>A127830209L</v>
      </c>
      <c r="I17" s="44" t="str" cm="1">
        <f t="array" ref="I17">HYPERLINK(TEXT("#"&amp;INDEX($D$99:$AD$126,$C102,E$56),),INDEX($D$99:$AD$126,$C102,E$56))</f>
        <v>A127827239T</v>
      </c>
    </row>
    <row r="18" spans="1:9">
      <c r="B18" s="47" t="s">
        <v>1758</v>
      </c>
      <c r="C18" s="43" cm="1">
        <f t="array" ref="C18">INDEX($D$64:$AD$91,$C68,C$56)</f>
        <v>54.212000000000003</v>
      </c>
      <c r="D18" s="43" cm="1">
        <f t="array" ref="D18">INDEX($D$64:$AD$91,$C68,D$56)</f>
        <v>40.470999999999997</v>
      </c>
      <c r="E18" s="43" cm="1">
        <f t="array" ref="E18">INDEX($D$64:$AD$91,$C68,E$56)</f>
        <v>13.74</v>
      </c>
      <c r="F18" s="43"/>
      <c r="G18" s="44" t="str" cm="1">
        <f t="array" ref="G18">HYPERLINK(TEXT("#"&amp;INDEX($D$99:$AD$126,$C103,C$56),),INDEX($D$99:$AD$126,$C103,C$56))</f>
        <v>A127833190C</v>
      </c>
      <c r="H18" s="44" t="str" cm="1">
        <f t="array" ref="H18">HYPERLINK(TEXT("#"&amp;INDEX($D$99:$AD$126,$C103,D$56),),INDEX($D$99:$AD$126,$C103,D$56))</f>
        <v>A127830220A</v>
      </c>
      <c r="I18" s="44" t="str" cm="1">
        <f t="array" ref="I18">HYPERLINK(TEXT("#"&amp;INDEX($D$99:$AD$126,$C103,E$56),),INDEX($D$99:$AD$126,$C103,E$56))</f>
        <v>A127827250F</v>
      </c>
    </row>
    <row r="19" spans="1:9">
      <c r="B19" s="46" t="s">
        <v>1759</v>
      </c>
      <c r="C19" s="43" cm="1">
        <f t="array" ref="C19">INDEX($D$64:$AD$91,$C69,C$56)</f>
        <v>208.28700000000001</v>
      </c>
      <c r="D19" s="43" cm="1">
        <f t="array" ref="D19">INDEX($D$64:$AD$91,$C69,D$56)</f>
        <v>84.804000000000002</v>
      </c>
      <c r="E19" s="43" cm="1">
        <f t="array" ref="E19">INDEX($D$64:$AD$91,$C69,E$56)</f>
        <v>123.483</v>
      </c>
      <c r="F19" s="43"/>
      <c r="G19" s="44" t="str" cm="1">
        <f t="array" ref="G19">HYPERLINK(TEXT("#"&amp;INDEX($D$99:$AD$126,$C104,C$56),),INDEX($D$99:$AD$126,$C104,C$56))</f>
        <v>A127833178L</v>
      </c>
      <c r="H19" s="44" t="str" cm="1">
        <f t="array" ref="H19">HYPERLINK(TEXT("#"&amp;INDEX($D$99:$AD$126,$C104,D$56),),INDEX($D$99:$AD$126,$C104,D$56))</f>
        <v>A127830208K</v>
      </c>
      <c r="I19" s="44" t="str" cm="1">
        <f t="array" ref="I19">HYPERLINK(TEXT("#"&amp;INDEX($D$99:$AD$126,$C104,E$56),),INDEX($D$99:$AD$126,$C104,E$56))</f>
        <v>A127827238R</v>
      </c>
    </row>
    <row r="20" spans="1:9">
      <c r="B20" s="45" t="s">
        <v>1760</v>
      </c>
      <c r="C20" s="43" cm="1">
        <f t="array" ref="C20">INDEX($D$64:$AD$91,$C70,C$56)</f>
        <v>1492.848</v>
      </c>
      <c r="D20" s="43" cm="1">
        <f t="array" ref="D20">INDEX($D$64:$AD$91,$C70,D$56)</f>
        <v>780.98800000000006</v>
      </c>
      <c r="E20" s="43" cm="1">
        <f t="array" ref="E20">INDEX($D$64:$AD$91,$C70,E$56)</f>
        <v>711.86</v>
      </c>
      <c r="F20" s="43"/>
      <c r="G20" s="44" t="str" cm="1">
        <f t="array" ref="G20">HYPERLINK(TEXT("#"&amp;INDEX($D$99:$AD$126,$C105,C$56),),INDEX($D$99:$AD$126,$C105,C$56))</f>
        <v>A127833185K</v>
      </c>
      <c r="H20" s="44" t="str" cm="1">
        <f t="array" ref="H20">HYPERLINK(TEXT("#"&amp;INDEX($D$99:$AD$126,$C105,D$56),),INDEX($D$99:$AD$126,$C105,D$56))</f>
        <v>A127830215J</v>
      </c>
      <c r="I20" s="44" t="str" cm="1">
        <f t="array" ref="I20">HYPERLINK(TEXT("#"&amp;INDEX($D$99:$AD$126,$C105,E$56),),INDEX($D$99:$AD$126,$C105,E$56))</f>
        <v>A127827245L</v>
      </c>
    </row>
    <row r="21" spans="1:9">
      <c r="B21" s="46" t="s">
        <v>1761</v>
      </c>
      <c r="C21" s="43" cm="1">
        <f t="array" ref="C21">INDEX($D$64:$AD$91,$C71,C$56)</f>
        <v>586.77599999999995</v>
      </c>
      <c r="D21" s="43" cm="1">
        <f t="array" ref="D21">INDEX($D$64:$AD$91,$C71,D$56)</f>
        <v>428.81900000000002</v>
      </c>
      <c r="E21" s="43" cm="1">
        <f t="array" ref="E21">INDEX($D$64:$AD$91,$C71,E$56)</f>
        <v>157.95699999999999</v>
      </c>
      <c r="F21" s="43"/>
      <c r="G21" s="44" t="str" cm="1">
        <f t="array" ref="G21">HYPERLINK(TEXT("#"&amp;INDEX($D$99:$AD$126,$C106,C$56),),INDEX($D$99:$AD$126,$C106,C$56))</f>
        <v>A127833180X</v>
      </c>
      <c r="H21" s="44" t="str" cm="1">
        <f t="array" ref="H21">HYPERLINK(TEXT("#"&amp;INDEX($D$99:$AD$126,$C106,D$56),),INDEX($D$99:$AD$126,$C106,D$56))</f>
        <v>A127830210W</v>
      </c>
      <c r="I21" s="44" t="str" cm="1">
        <f t="array" ref="I21">HYPERLINK(TEXT("#"&amp;INDEX($D$99:$AD$126,$C106,E$56),),INDEX($D$99:$AD$126,$C106,E$56))</f>
        <v>A127827240A</v>
      </c>
    </row>
    <row r="22" spans="1:9">
      <c r="B22" s="46" t="s">
        <v>1762</v>
      </c>
      <c r="C22" s="43" cm="1">
        <f t="array" ref="C22">INDEX($D$64:$AD$91,$C72,C$56)</f>
        <v>906.072</v>
      </c>
      <c r="D22" s="43" cm="1">
        <f t="array" ref="D22">INDEX($D$64:$AD$91,$C72,D$56)</f>
        <v>352.16899999999998</v>
      </c>
      <c r="E22" s="43" cm="1">
        <f t="array" ref="E22">INDEX($D$64:$AD$91,$C72,E$56)</f>
        <v>553.90300000000002</v>
      </c>
      <c r="F22" s="43"/>
      <c r="G22" s="44" t="str" cm="1">
        <f t="array" ref="G22">HYPERLINK(TEXT("#"&amp;INDEX($D$99:$AD$126,$C107,C$56),),INDEX($D$99:$AD$126,$C107,C$56))</f>
        <v>A127833177K</v>
      </c>
      <c r="H22" s="44" t="str" cm="1">
        <f t="array" ref="H22">HYPERLINK(TEXT("#"&amp;INDEX($D$99:$AD$126,$C107,D$56),),INDEX($D$99:$AD$126,$C107,D$56))</f>
        <v>A127830207J</v>
      </c>
      <c r="I22" s="44" t="str" cm="1">
        <f t="array" ref="I22">HYPERLINK(TEXT("#"&amp;INDEX($D$99:$AD$126,$C107,E$56),),INDEX($D$99:$AD$126,$C107,E$56))</f>
        <v>A127827237L</v>
      </c>
    </row>
    <row r="23" spans="1:9">
      <c r="C23" s="43"/>
      <c r="D23" s="43"/>
      <c r="E23" s="43"/>
      <c r="F23" s="43"/>
      <c r="G23" s="44"/>
      <c r="H23" s="44"/>
      <c r="I23" s="44"/>
    </row>
    <row r="24" spans="1:9">
      <c r="A24" s="41" t="s">
        <v>1763</v>
      </c>
      <c r="C24" s="43"/>
      <c r="D24" s="43"/>
      <c r="E24" s="43"/>
      <c r="F24" s="43"/>
      <c r="G24" s="44"/>
      <c r="H24" s="44"/>
      <c r="I24" s="44"/>
    </row>
    <row r="25" spans="1:9">
      <c r="A25" s="41"/>
      <c r="B25" s="11" t="s">
        <v>1754</v>
      </c>
      <c r="C25" s="43" cm="1">
        <f t="array" ref="C25">INDEX($D$64:$AD$91,$C75,C$56)</f>
        <v>1683.4159999999999</v>
      </c>
      <c r="D25" s="43" cm="1">
        <f t="array" ref="D25">INDEX($D$64:$AD$91,$C75,D$56)</f>
        <v>886.03700000000003</v>
      </c>
      <c r="E25" s="43" cm="1">
        <f t="array" ref="E25">INDEX($D$64:$AD$91,$C75,E$56)</f>
        <v>797.38</v>
      </c>
      <c r="F25" s="43"/>
      <c r="G25" s="44" t="str" cm="1">
        <f t="array" ref="G25">HYPERLINK(TEXT("#"&amp;INDEX($D$99:$AD$126,$C110,C$56),),INDEX($D$99:$AD$126,$C110,C$56))</f>
        <v>A127833182C</v>
      </c>
      <c r="H25" s="44" t="str" cm="1">
        <f t="array" ref="H25">HYPERLINK(TEXT("#"&amp;INDEX($D$99:$AD$126,$C110,D$56),),INDEX($D$99:$AD$126,$C110,D$56))</f>
        <v>A127830212A</v>
      </c>
      <c r="I25" s="44" t="str" cm="1">
        <f t="array" ref="I25">HYPERLINK(TEXT("#"&amp;INDEX($D$99:$AD$126,$C110,E$56),),INDEX($D$99:$AD$126,$C110,E$56))</f>
        <v>A127827242F</v>
      </c>
    </row>
    <row r="26" spans="1:9">
      <c r="B26" s="45" t="s">
        <v>1764</v>
      </c>
      <c r="C26" s="43" cm="1">
        <f t="array" ref="C26">INDEX($D$64:$AD$91,$C76,C$56)</f>
        <v>671.11099999999999</v>
      </c>
      <c r="D26" s="43" cm="1">
        <f t="array" ref="D26">INDEX($D$64:$AD$91,$C76,D$56)</f>
        <v>491.47500000000002</v>
      </c>
      <c r="E26" s="43" cm="1">
        <f t="array" ref="E26">INDEX($D$64:$AD$91,$C76,E$56)</f>
        <v>179.636</v>
      </c>
      <c r="F26" s="43"/>
      <c r="G26" s="44" t="str" cm="1">
        <f t="array" ref="G26">HYPERLINK(TEXT("#"&amp;INDEX($D$99:$AD$126,$C111,C$56),),INDEX($D$99:$AD$126,$C111,C$56))</f>
        <v>A127833184J</v>
      </c>
      <c r="H26" s="44" t="str" cm="1">
        <f t="array" ref="H26">HYPERLINK(TEXT("#"&amp;INDEX($D$99:$AD$126,$C111,D$56),),INDEX($D$99:$AD$126,$C111,D$56))</f>
        <v>A127830214F</v>
      </c>
      <c r="I26" s="44" t="str" cm="1">
        <f t="array" ref="I26">HYPERLINK(TEXT("#"&amp;INDEX($D$99:$AD$126,$C111,E$56),),INDEX($D$99:$AD$126,$C111,E$56))</f>
        <v>A127827244K</v>
      </c>
    </row>
    <row r="27" spans="1:9">
      <c r="B27" s="46" t="s">
        <v>1756</v>
      </c>
      <c r="C27" s="43" cm="1">
        <f t="array" ref="C27">INDEX($D$64:$AD$91,$C77,C$56)</f>
        <v>119.679</v>
      </c>
      <c r="D27" s="43" cm="1">
        <f t="array" ref="D27">INDEX($D$64:$AD$91,$C77,D$56)</f>
        <v>92.57</v>
      </c>
      <c r="E27" s="43" cm="1">
        <f t="array" ref="E27">INDEX($D$64:$AD$91,$C77,E$56)</f>
        <v>27.109000000000002</v>
      </c>
      <c r="F27" s="43"/>
      <c r="G27" s="44" t="str" cm="1">
        <f t="array" ref="G27">HYPERLINK(TEXT("#"&amp;INDEX($D$99:$AD$126,$C112,C$56),),INDEX($D$99:$AD$126,$C112,C$56))</f>
        <v>A127833181A</v>
      </c>
      <c r="H27" s="44" t="str" cm="1">
        <f t="array" ref="H27">HYPERLINK(TEXT("#"&amp;INDEX($D$99:$AD$126,$C112,D$56),),INDEX($D$99:$AD$126,$C112,D$56))</f>
        <v>A127830211X</v>
      </c>
      <c r="I27" s="44" t="str" cm="1">
        <f t="array" ref="I27">HYPERLINK(TEXT("#"&amp;INDEX($D$99:$AD$126,$C112,E$56),),INDEX($D$99:$AD$126,$C112,E$56))</f>
        <v>A127827241C</v>
      </c>
    </row>
    <row r="28" spans="1:9">
      <c r="B28" s="46" t="s">
        <v>1761</v>
      </c>
      <c r="C28" s="43" cm="1">
        <f t="array" ref="C28">INDEX($D$64:$AD$91,$C78,C$56)</f>
        <v>586.77599999999995</v>
      </c>
      <c r="D28" s="43" cm="1">
        <f t="array" ref="D28">INDEX($D$64:$AD$91,$C78,D$56)</f>
        <v>428.81900000000002</v>
      </c>
      <c r="E28" s="43" cm="1">
        <f t="array" ref="E28">INDEX($D$64:$AD$91,$C78,E$56)</f>
        <v>157.95699999999999</v>
      </c>
      <c r="F28" s="43"/>
      <c r="G28" s="44" t="str" cm="1">
        <f t="array" ref="G28">HYPERLINK(TEXT("#"&amp;INDEX($D$99:$AD$126,$C113,C$56),),INDEX($D$99:$AD$126,$C113,C$56))</f>
        <v>A127833180X</v>
      </c>
      <c r="H28" s="44" t="str" cm="1">
        <f t="array" ref="H28">HYPERLINK(TEXT("#"&amp;INDEX($D$99:$AD$126,$C113,D$56),),INDEX($D$99:$AD$126,$C113,D$56))</f>
        <v>A127830210W</v>
      </c>
      <c r="I28" s="44" t="str" cm="1">
        <f t="array" ref="I28">HYPERLINK(TEXT("#"&amp;INDEX($D$99:$AD$126,$C113,E$56),),INDEX($D$99:$AD$126,$C113,E$56))</f>
        <v>A127827240A</v>
      </c>
    </row>
    <row r="29" spans="1:9">
      <c r="B29" s="45" t="s">
        <v>1765</v>
      </c>
      <c r="C29" s="43" cm="1">
        <f t="array" ref="C29">INDEX($D$64:$AD$91,$C79,C$56)</f>
        <v>1012.3049999999999</v>
      </c>
      <c r="D29" s="43" cm="1">
        <f t="array" ref="D29">INDEX($D$64:$AD$91,$C79,D$56)</f>
        <v>394.56099999999998</v>
      </c>
      <c r="E29" s="43" cm="1">
        <f t="array" ref="E29">INDEX($D$64:$AD$91,$C79,E$56)</f>
        <v>617.74400000000003</v>
      </c>
      <c r="F29" s="43"/>
      <c r="G29" s="44" t="str" cm="1">
        <f t="array" ref="G29">HYPERLINK(TEXT("#"&amp;INDEX($D$99:$AD$126,$C114,C$56),),INDEX($D$99:$AD$126,$C114,C$56))</f>
        <v>A127833183F</v>
      </c>
      <c r="H29" s="44" t="str" cm="1">
        <f t="array" ref="H29">HYPERLINK(TEXT("#"&amp;INDEX($D$99:$AD$126,$C114,D$56),),INDEX($D$99:$AD$126,$C114,D$56))</f>
        <v>A127830213C</v>
      </c>
      <c r="I29" s="44" t="str" cm="1">
        <f t="array" ref="I29">HYPERLINK(TEXT("#"&amp;INDEX($D$99:$AD$126,$C114,E$56),),INDEX($D$99:$AD$126,$C114,E$56))</f>
        <v>A127827243J</v>
      </c>
    </row>
    <row r="30" spans="1:9">
      <c r="B30" s="46" t="s">
        <v>1759</v>
      </c>
      <c r="C30" s="43" cm="1">
        <f t="array" ref="C30">INDEX($D$64:$AD$91,$C80,C$56)</f>
        <v>208.28700000000001</v>
      </c>
      <c r="D30" s="43" cm="1">
        <f t="array" ref="D30">INDEX($D$64:$AD$91,$C80,D$56)</f>
        <v>84.804000000000002</v>
      </c>
      <c r="E30" s="43" cm="1">
        <f t="array" ref="E30">INDEX($D$64:$AD$91,$C80,E$56)</f>
        <v>123.483</v>
      </c>
      <c r="F30" s="43"/>
      <c r="G30" s="44" t="str" cm="1">
        <f t="array" ref="G30">HYPERLINK(TEXT("#"&amp;INDEX($D$99:$AD$126,$C115,C$56),),INDEX($D$99:$AD$126,$C115,C$56))</f>
        <v>A127833178L</v>
      </c>
      <c r="H30" s="44" t="str" cm="1">
        <f t="array" ref="H30">HYPERLINK(TEXT("#"&amp;INDEX($D$99:$AD$126,$C115,D$56),),INDEX($D$99:$AD$126,$C115,D$56))</f>
        <v>A127830208K</v>
      </c>
      <c r="I30" s="44" t="str" cm="1">
        <f t="array" ref="I30">HYPERLINK(TEXT("#"&amp;INDEX($D$99:$AD$126,$C115,E$56),),INDEX($D$99:$AD$126,$C115,E$56))</f>
        <v>A127827238R</v>
      </c>
    </row>
    <row r="31" spans="1:9">
      <c r="B31" s="46" t="s">
        <v>1762</v>
      </c>
      <c r="C31" s="43" cm="1">
        <f t="array" ref="C31">INDEX($D$64:$AD$91,$C81,C$56)</f>
        <v>906.072</v>
      </c>
      <c r="D31" s="43" cm="1">
        <f t="array" ref="D31">INDEX($D$64:$AD$91,$C81,D$56)</f>
        <v>352.16899999999998</v>
      </c>
      <c r="E31" s="43" cm="1">
        <f t="array" ref="E31">INDEX($D$64:$AD$91,$C81,E$56)</f>
        <v>553.90300000000002</v>
      </c>
      <c r="F31" s="43"/>
      <c r="G31" s="44" t="str" cm="1">
        <f t="array" ref="G31">HYPERLINK(TEXT("#"&amp;INDEX($D$99:$AD$126,$C116,C$56),),INDEX($D$99:$AD$126,$C116,C$56))</f>
        <v>A127833177K</v>
      </c>
      <c r="H31" s="44" t="str" cm="1">
        <f t="array" ref="H31">HYPERLINK(TEXT("#"&amp;INDEX($D$99:$AD$126,$C116,D$56),),INDEX($D$99:$AD$126,$C116,D$56))</f>
        <v>A127830207J</v>
      </c>
      <c r="I31" s="44" t="str" cm="1">
        <f t="array" ref="I31">HYPERLINK(TEXT("#"&amp;INDEX($D$99:$AD$126,$C116,E$56),),INDEX($D$99:$AD$126,$C116,E$56))</f>
        <v>A127827237L</v>
      </c>
    </row>
    <row r="32" spans="1:9">
      <c r="B32" s="11"/>
      <c r="C32" s="43"/>
      <c r="D32" s="43"/>
      <c r="E32" s="43"/>
      <c r="F32" s="43"/>
      <c r="G32" s="44"/>
      <c r="H32" s="44"/>
      <c r="I32" s="44"/>
    </row>
    <row r="33" spans="1:20">
      <c r="A33" s="41" t="s">
        <v>1766</v>
      </c>
      <c r="C33" s="43"/>
      <c r="D33" s="43"/>
      <c r="E33" s="43"/>
      <c r="F33" s="43"/>
      <c r="G33" s="44"/>
      <c r="H33" s="44"/>
      <c r="I33" s="44"/>
    </row>
    <row r="34" spans="1:20">
      <c r="A34" s="41"/>
      <c r="B34" s="11" t="s">
        <v>1766</v>
      </c>
      <c r="C34" s="43" cm="1">
        <f t="array" ref="C34">INDEX($D$64:$AD$91,$C84,C$56)</f>
        <v>971.54</v>
      </c>
      <c r="D34" s="43" cm="1">
        <f t="array" ref="D34">INDEX($D$64:$AD$91,$C84,D$56)</f>
        <v>404.26799999999997</v>
      </c>
      <c r="E34" s="43" cm="1">
        <f t="array" ref="E34">INDEX($D$64:$AD$91,$C84,E$56)</f>
        <v>567.27200000000005</v>
      </c>
      <c r="F34" s="43"/>
      <c r="G34" s="44" t="str" cm="1">
        <f t="array" ref="G34">HYPERLINK(TEXT("#"&amp;INDEX($D$99:$AD$126,$C119,C$56),),INDEX($D$99:$AD$126,$C119,C$56))</f>
        <v>A127833191F</v>
      </c>
      <c r="H34" s="44" t="str" cm="1">
        <f t="array" ref="H34">HYPERLINK(TEXT("#"&amp;INDEX($D$99:$AD$126,$C119,D$56),),INDEX($D$99:$AD$126,$C119,D$56))</f>
        <v>A127830221C</v>
      </c>
      <c r="I34" s="44" t="str" cm="1">
        <f t="array" ref="I34">HYPERLINK(TEXT("#"&amp;INDEX($D$99:$AD$126,$C119,E$56),),INDEX($D$99:$AD$126,$C119,E$56))</f>
        <v>A127827251J</v>
      </c>
    </row>
    <row r="35" spans="1:20">
      <c r="B35" s="45" t="s">
        <v>1767</v>
      </c>
      <c r="C35" s="43" cm="1">
        <f t="array" ref="C35">INDEX($D$64:$AD$91,$C85,C$56)</f>
        <v>65.468000000000004</v>
      </c>
      <c r="D35" s="43" cm="1">
        <f t="array" ref="D35">INDEX($D$64:$AD$91,$C85,D$56)</f>
        <v>52.098999999999997</v>
      </c>
      <c r="E35" s="43" cm="1">
        <f t="array" ref="E35">INDEX($D$64:$AD$91,$C85,E$56)</f>
        <v>13.369</v>
      </c>
      <c r="F35" s="43"/>
      <c r="G35" s="44" t="str" cm="1">
        <f t="array" ref="G35">HYPERLINK(TEXT("#"&amp;INDEX($D$99:$AD$126,$C120,C$56),),INDEX($D$99:$AD$126,$C120,C$56))</f>
        <v>A127833179R</v>
      </c>
      <c r="H35" s="44" t="str" cm="1">
        <f t="array" ref="H35">HYPERLINK(TEXT("#"&amp;INDEX($D$99:$AD$126,$C120,D$56),),INDEX($D$99:$AD$126,$C120,D$56))</f>
        <v>A127830209L</v>
      </c>
      <c r="I35" s="44" t="str" cm="1">
        <f t="array" ref="I35">HYPERLINK(TEXT("#"&amp;INDEX($D$99:$AD$126,$C120,E$56),),INDEX($D$99:$AD$126,$C120,E$56))</f>
        <v>A127827239T</v>
      </c>
    </row>
    <row r="36" spans="1:20">
      <c r="B36" s="45" t="s">
        <v>1762</v>
      </c>
      <c r="C36" s="43" cm="1">
        <f t="array" ref="C36">INDEX($D$64:$AD$91,$C86,C$56)</f>
        <v>906.072</v>
      </c>
      <c r="D36" s="43" cm="1">
        <f t="array" ref="D36">INDEX($D$64:$AD$91,$C86,D$56)</f>
        <v>352.16899999999998</v>
      </c>
      <c r="E36" s="43" cm="1">
        <f t="array" ref="E36">INDEX($D$64:$AD$91,$C86,E$56)</f>
        <v>553.90300000000002</v>
      </c>
      <c r="F36" s="43"/>
      <c r="G36" s="44" t="str" cm="1">
        <f t="array" ref="G36">HYPERLINK(TEXT("#"&amp;INDEX($D$99:$AD$126,$C121,C$56),),INDEX($D$99:$AD$126,$C121,C$56))</f>
        <v>A127833177K</v>
      </c>
      <c r="H36" s="44" t="str" cm="1">
        <f t="array" ref="H36">HYPERLINK(TEXT("#"&amp;INDEX($D$99:$AD$126,$C121,D$56),),INDEX($D$99:$AD$126,$C121,D$56))</f>
        <v>A127830207J</v>
      </c>
      <c r="I36" s="44" t="str" cm="1">
        <f t="array" ref="I36">HYPERLINK(TEXT("#"&amp;INDEX($D$99:$AD$126,$C121,E$56),),INDEX($D$99:$AD$126,$C121,E$56))</f>
        <v>A127827237L</v>
      </c>
    </row>
    <row r="37" spans="1:20">
      <c r="B37" s="11"/>
      <c r="C37" s="43"/>
      <c r="D37" s="43"/>
      <c r="E37" s="43"/>
      <c r="F37" s="43"/>
      <c r="G37" s="44"/>
      <c r="H37" s="44"/>
      <c r="I37" s="44"/>
    </row>
    <row r="38" spans="1:20">
      <c r="A38" s="41" t="s">
        <v>1768</v>
      </c>
      <c r="C38" s="43"/>
      <c r="D38" s="43"/>
      <c r="E38" s="43"/>
      <c r="F38" s="43"/>
      <c r="G38" s="44"/>
      <c r="H38" s="44"/>
      <c r="I38" s="44"/>
    </row>
    <row r="39" spans="1:20">
      <c r="B39" s="11" t="s">
        <v>1769</v>
      </c>
      <c r="C39" s="43" cm="1">
        <f t="array" ref="C39">INDEX($D$64:$AD$91,$C89,C$56)</f>
        <v>14457.985000000001</v>
      </c>
      <c r="D39" s="43" cm="1">
        <f t="array" ref="D39">INDEX($D$64:$AD$91,$C89,D$56)</f>
        <v>7542.3029999999999</v>
      </c>
      <c r="E39" s="43" cm="1">
        <f t="array" ref="E39">INDEX($D$64:$AD$91,$C89,E$56)</f>
        <v>6915.6819999999998</v>
      </c>
      <c r="F39" s="43"/>
      <c r="G39" s="44" t="str" cm="1">
        <f t="array" ref="G39">HYPERLINK(TEXT("#"&amp;INDEX($D$99:$AD$126,$C124,C$56),),INDEX($D$99:$AD$126,$C124,C$56))</f>
        <v>A127833187R</v>
      </c>
      <c r="H39" s="44" t="str" cm="1">
        <f t="array" ref="H39">HYPERLINK(TEXT("#"&amp;INDEX($D$99:$AD$126,$C124,D$56),),INDEX($D$99:$AD$126,$C124,D$56))</f>
        <v>A127830217L</v>
      </c>
      <c r="I39" s="44" t="str" cm="1">
        <f t="array" ref="I39">HYPERLINK(TEXT("#"&amp;INDEX($D$99:$AD$126,$C124,E$56),),INDEX($D$99:$AD$126,$C124,E$56))</f>
        <v>A127827247T</v>
      </c>
    </row>
    <row r="40" spans="1:20">
      <c r="B40" s="45" t="s">
        <v>1770</v>
      </c>
      <c r="C40" s="43" cm="1">
        <f t="array" ref="C40">INDEX($D$64:$AD$91,$C90,C$56)</f>
        <v>9917.2119999999995</v>
      </c>
      <c r="D40" s="43" cm="1">
        <f t="array" ref="D40">INDEX($D$64:$AD$91,$C90,D$56)</f>
        <v>6029.0540000000001</v>
      </c>
      <c r="E40" s="43" cm="1">
        <f t="array" ref="E40">INDEX($D$64:$AD$91,$C90,E$56)</f>
        <v>3888.1579999999999</v>
      </c>
      <c r="F40" s="43"/>
      <c r="G40" s="44" t="str" cm="1">
        <f t="array" ref="G40">HYPERLINK(TEXT("#"&amp;INDEX($D$99:$AD$126,$C125,C$56),),INDEX($D$99:$AD$126,$C125,C$56))</f>
        <v>A127833189V</v>
      </c>
      <c r="H40" s="44" t="str" cm="1">
        <f t="array" ref="H40">HYPERLINK(TEXT("#"&amp;INDEX($D$99:$AD$126,$C125,D$56),),INDEX($D$99:$AD$126,$C125,D$56))</f>
        <v>A127830219T</v>
      </c>
      <c r="I40" s="44" t="str" cm="1">
        <f t="array" ref="I40">HYPERLINK(TEXT("#"&amp;INDEX($D$99:$AD$126,$C125,E$56),),INDEX($D$99:$AD$126,$C125,E$56))</f>
        <v>A127827249W</v>
      </c>
    </row>
    <row r="41" spans="1:20">
      <c r="B41" s="45" t="s">
        <v>1771</v>
      </c>
      <c r="C41" s="43" cm="1">
        <f t="array" ref="C41">INDEX($D$64:$AD$91,$C91,C$56)</f>
        <v>4540.7730000000001</v>
      </c>
      <c r="D41" s="43" cm="1">
        <f t="array" ref="D41">INDEX($D$64:$AD$91,$C91,D$56)</f>
        <v>1513.249</v>
      </c>
      <c r="E41" s="43" cm="1">
        <f t="array" ref="E41">INDEX($D$64:$AD$91,$C91,E$56)</f>
        <v>3027.5239999999999</v>
      </c>
      <c r="F41" s="43"/>
      <c r="G41" s="44" t="str" cm="1">
        <f t="array" ref="G41">HYPERLINK(TEXT("#"&amp;INDEX($D$99:$AD$126,$C126,C$56),),INDEX($D$99:$AD$126,$C126,C$56))</f>
        <v>A127833188T</v>
      </c>
      <c r="H41" s="44" t="str" cm="1">
        <f t="array" ref="H41">HYPERLINK(TEXT("#"&amp;INDEX($D$99:$AD$126,$C126,D$56),),INDEX($D$99:$AD$126,$C126,D$56))</f>
        <v>A127830218R</v>
      </c>
      <c r="I41" s="44" t="str" cm="1">
        <f t="array" ref="I41">HYPERLINK(TEXT("#"&amp;INDEX($D$99:$AD$126,$C126,E$56),),INDEX($D$99:$AD$126,$C126,E$56))</f>
        <v>A127827248V</v>
      </c>
    </row>
    <row r="42" spans="1:20">
      <c r="B42" s="11"/>
      <c r="C42" s="43"/>
      <c r="D42" s="43"/>
      <c r="E42" s="43"/>
      <c r="F42" s="43"/>
      <c r="G42" s="44"/>
      <c r="H42" s="44"/>
      <c r="I42" s="44"/>
    </row>
    <row r="43" spans="1:20">
      <c r="B43" s="11"/>
      <c r="C43" s="43"/>
      <c r="D43" s="43"/>
      <c r="E43" s="43"/>
      <c r="F43" s="43"/>
      <c r="G43" s="44"/>
      <c r="H43" s="44"/>
      <c r="I43" s="44"/>
    </row>
    <row r="44" spans="1:20">
      <c r="A44" s="48" t="str">
        <f ca="1">Contents!B27</f>
        <v>© Commonwealth of Australia 2024</v>
      </c>
      <c r="B44" s="49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</row>
    <row r="45" spans="1:20">
      <c r="A45" s="48"/>
      <c r="B45" s="49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</row>
    <row r="46" spans="1:20" hidden="1">
      <c r="A46" s="50"/>
      <c r="B46" s="51" t="s">
        <v>1783</v>
      </c>
      <c r="C46" s="52">
        <v>1</v>
      </c>
      <c r="D46" s="53"/>
      <c r="E46" s="5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</row>
    <row r="47" spans="1:20" hidden="1">
      <c r="A47" s="50"/>
      <c r="B47" s="51" t="s">
        <v>1784</v>
      </c>
      <c r="C47" s="52">
        <f>C46+3</f>
        <v>4</v>
      </c>
      <c r="D47" s="53"/>
      <c r="E47" s="5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</row>
    <row r="48" spans="1:20" hidden="1">
      <c r="A48" s="50"/>
      <c r="B48" s="51" t="s">
        <v>1785</v>
      </c>
      <c r="C48" s="52">
        <f t="shared" ref="C48:C54" si="0">C47+3</f>
        <v>7</v>
      </c>
      <c r="D48" s="53"/>
      <c r="E48" s="5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</row>
    <row r="49" spans="1:30" hidden="1">
      <c r="A49" s="50"/>
      <c r="B49" s="51" t="s">
        <v>1786</v>
      </c>
      <c r="C49" s="52">
        <f t="shared" si="0"/>
        <v>10</v>
      </c>
      <c r="D49" s="53"/>
      <c r="E49" s="5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</row>
    <row r="50" spans="1:30" hidden="1">
      <c r="A50" s="50"/>
      <c r="B50" s="51" t="s">
        <v>1787</v>
      </c>
      <c r="C50" s="52">
        <f t="shared" si="0"/>
        <v>13</v>
      </c>
      <c r="D50" s="53"/>
      <c r="E50" s="5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</row>
    <row r="51" spans="1:30" hidden="1">
      <c r="A51" s="50"/>
      <c r="B51" s="51" t="s">
        <v>1788</v>
      </c>
      <c r="C51" s="52">
        <f t="shared" si="0"/>
        <v>16</v>
      </c>
      <c r="D51" s="53"/>
      <c r="E51" s="5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</row>
    <row r="52" spans="1:30" hidden="1">
      <c r="A52" s="50"/>
      <c r="B52" s="51" t="s">
        <v>1789</v>
      </c>
      <c r="C52" s="52">
        <f t="shared" si="0"/>
        <v>19</v>
      </c>
      <c r="D52" s="53"/>
      <c r="E52" s="5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</row>
    <row r="53" spans="1:30" hidden="1">
      <c r="A53" s="50"/>
      <c r="B53" s="51" t="s">
        <v>1790</v>
      </c>
      <c r="C53" s="52">
        <f t="shared" si="0"/>
        <v>22</v>
      </c>
      <c r="D53" s="53"/>
      <c r="E53" s="5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</row>
    <row r="54" spans="1:30" hidden="1">
      <c r="A54" s="50"/>
      <c r="B54" s="51" t="s">
        <v>1791</v>
      </c>
      <c r="C54" s="52">
        <f t="shared" si="0"/>
        <v>25</v>
      </c>
      <c r="D54" s="53"/>
      <c r="E54" s="5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</row>
    <row r="55" spans="1:30" hidden="1">
      <c r="A55" s="50"/>
      <c r="B55" s="54"/>
      <c r="C55" s="53"/>
      <c r="D55" s="53"/>
      <c r="E55" s="5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</row>
    <row r="56" spans="1:30" hidden="1">
      <c r="A56" s="50"/>
      <c r="B56" s="55"/>
      <c r="C56" s="52">
        <f>VLOOKUP(C10,B46:C54,2,FALSE)</f>
        <v>1</v>
      </c>
      <c r="D56" s="52">
        <f>C56+1</f>
        <v>2</v>
      </c>
      <c r="E56" s="52">
        <f>D56+1</f>
        <v>3</v>
      </c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</row>
    <row r="57" spans="1:30" hidden="1">
      <c r="A57" s="50"/>
      <c r="B57" s="49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</row>
    <row r="58" spans="1:30" hidden="1">
      <c r="A58" s="50"/>
      <c r="B58" s="49"/>
      <c r="C58" s="49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</row>
    <row r="59" spans="1:30" hidden="1">
      <c r="A59" s="50"/>
      <c r="B59" s="49"/>
      <c r="C59" s="49"/>
      <c r="D59" s="52">
        <v>1</v>
      </c>
      <c r="E59" s="52">
        <v>2</v>
      </c>
      <c r="F59" s="52">
        <v>3</v>
      </c>
      <c r="G59" s="52">
        <v>4</v>
      </c>
      <c r="H59" s="52">
        <v>5</v>
      </c>
      <c r="I59" s="52">
        <v>6</v>
      </c>
      <c r="J59" s="52">
        <v>7</v>
      </c>
      <c r="K59" s="52">
        <v>8</v>
      </c>
      <c r="L59" s="52">
        <v>9</v>
      </c>
      <c r="M59" s="52">
        <v>10</v>
      </c>
      <c r="N59" s="52">
        <v>11</v>
      </c>
      <c r="O59" s="52">
        <v>12</v>
      </c>
      <c r="P59" s="52">
        <v>13</v>
      </c>
      <c r="Q59" s="52">
        <v>14</v>
      </c>
      <c r="R59" s="52">
        <v>15</v>
      </c>
      <c r="S59" s="52">
        <v>16</v>
      </c>
      <c r="T59" s="52">
        <v>17</v>
      </c>
      <c r="U59" s="52">
        <v>18</v>
      </c>
      <c r="V59" s="52">
        <v>19</v>
      </c>
      <c r="W59" s="52">
        <v>20</v>
      </c>
      <c r="X59" s="52">
        <v>21</v>
      </c>
      <c r="Y59" s="52">
        <v>22</v>
      </c>
      <c r="Z59" s="52">
        <v>23</v>
      </c>
      <c r="AA59" s="52">
        <v>24</v>
      </c>
      <c r="AB59" s="52">
        <v>25</v>
      </c>
      <c r="AC59" s="52">
        <v>26</v>
      </c>
      <c r="AD59" s="52">
        <v>27</v>
      </c>
    </row>
    <row r="60" spans="1:30" ht="15" hidden="1" customHeight="1">
      <c r="A60" s="36"/>
      <c r="B60" s="36"/>
      <c r="C60" s="36"/>
      <c r="D60" s="64" t="s">
        <v>1792</v>
      </c>
      <c r="E60" s="64"/>
      <c r="F60" s="64"/>
      <c r="G60" s="64" t="s">
        <v>1793</v>
      </c>
      <c r="H60" s="64"/>
      <c r="I60" s="64"/>
      <c r="J60" s="64" t="s">
        <v>1794</v>
      </c>
      <c r="K60" s="64"/>
      <c r="L60" s="64"/>
      <c r="M60" s="64" t="s">
        <v>1795</v>
      </c>
      <c r="N60" s="64"/>
      <c r="O60" s="64"/>
      <c r="P60" s="64" t="s">
        <v>1796</v>
      </c>
      <c r="Q60" s="64"/>
      <c r="R60" s="64"/>
      <c r="S60" s="64" t="s">
        <v>1797</v>
      </c>
      <c r="T60" s="64"/>
      <c r="U60" s="64"/>
      <c r="V60" s="64" t="s">
        <v>1798</v>
      </c>
      <c r="W60" s="64"/>
      <c r="X60" s="64"/>
      <c r="Y60" s="64" t="s">
        <v>1799</v>
      </c>
      <c r="Z60" s="64"/>
      <c r="AA60" s="64"/>
      <c r="AB60" s="64" t="s">
        <v>1800</v>
      </c>
      <c r="AC60" s="64"/>
      <c r="AD60" s="64"/>
    </row>
    <row r="61" spans="1:30" hidden="1">
      <c r="A61" s="36"/>
      <c r="B61" s="36"/>
      <c r="C61" s="36"/>
      <c r="D61" s="37" t="s">
        <v>1749</v>
      </c>
      <c r="E61" s="37" t="s">
        <v>1750</v>
      </c>
      <c r="F61" s="37" t="s">
        <v>1751</v>
      </c>
      <c r="G61" s="37" t="s">
        <v>1749</v>
      </c>
      <c r="H61" s="37" t="s">
        <v>1750</v>
      </c>
      <c r="I61" s="37" t="s">
        <v>1751</v>
      </c>
      <c r="J61" s="37" t="s">
        <v>1749</v>
      </c>
      <c r="K61" s="37" t="s">
        <v>1750</v>
      </c>
      <c r="L61" s="37" t="s">
        <v>1751</v>
      </c>
      <c r="M61" s="37" t="s">
        <v>1749</v>
      </c>
      <c r="N61" s="37" t="s">
        <v>1750</v>
      </c>
      <c r="O61" s="37" t="s">
        <v>1751</v>
      </c>
      <c r="P61" s="37" t="s">
        <v>1749</v>
      </c>
      <c r="Q61" s="37" t="s">
        <v>1750</v>
      </c>
      <c r="R61" s="37" t="s">
        <v>1751</v>
      </c>
      <c r="S61" s="37" t="s">
        <v>1749</v>
      </c>
      <c r="T61" s="37" t="s">
        <v>1750</v>
      </c>
      <c r="U61" s="37" t="s">
        <v>1751</v>
      </c>
      <c r="V61" s="37" t="s">
        <v>1749</v>
      </c>
      <c r="W61" s="37" t="s">
        <v>1750</v>
      </c>
      <c r="X61" s="37" t="s">
        <v>1751</v>
      </c>
      <c r="Y61" s="37" t="s">
        <v>1749</v>
      </c>
      <c r="Z61" s="37" t="s">
        <v>1750</v>
      </c>
      <c r="AA61" s="37" t="s">
        <v>1751</v>
      </c>
      <c r="AB61" s="37" t="s">
        <v>1749</v>
      </c>
      <c r="AC61" s="37" t="s">
        <v>1750</v>
      </c>
      <c r="AD61" s="37" t="s">
        <v>1751</v>
      </c>
    </row>
    <row r="62" spans="1:30" hidden="1">
      <c r="A62" s="36"/>
      <c r="B62" s="36"/>
      <c r="C62" s="36"/>
      <c r="D62" s="40" t="s">
        <v>1752</v>
      </c>
      <c r="E62" s="40" t="s">
        <v>1752</v>
      </c>
      <c r="F62" s="40" t="s">
        <v>1752</v>
      </c>
      <c r="G62" s="40" t="s">
        <v>1752</v>
      </c>
      <c r="H62" s="40" t="s">
        <v>1752</v>
      </c>
      <c r="I62" s="40" t="s">
        <v>1752</v>
      </c>
      <c r="J62" s="40" t="s">
        <v>1752</v>
      </c>
      <c r="K62" s="40" t="s">
        <v>1752</v>
      </c>
      <c r="L62" s="40" t="s">
        <v>1752</v>
      </c>
      <c r="M62" s="40" t="s">
        <v>1752</v>
      </c>
      <c r="N62" s="40" t="s">
        <v>1752</v>
      </c>
      <c r="O62" s="40" t="s">
        <v>1752</v>
      </c>
      <c r="P62" s="40" t="s">
        <v>1752</v>
      </c>
      <c r="Q62" s="40" t="s">
        <v>1752</v>
      </c>
      <c r="R62" s="40" t="s">
        <v>1752</v>
      </c>
      <c r="S62" s="40" t="s">
        <v>1752</v>
      </c>
      <c r="T62" s="40" t="s">
        <v>1752</v>
      </c>
      <c r="U62" s="40" t="s">
        <v>1752</v>
      </c>
      <c r="V62" s="40" t="s">
        <v>1752</v>
      </c>
      <c r="W62" s="40" t="s">
        <v>1752</v>
      </c>
      <c r="X62" s="40" t="s">
        <v>1752</v>
      </c>
      <c r="Y62" s="40" t="s">
        <v>1752</v>
      </c>
      <c r="Z62" s="40" t="s">
        <v>1752</v>
      </c>
      <c r="AA62" s="40" t="s">
        <v>1752</v>
      </c>
      <c r="AB62" s="40" t="s">
        <v>1752</v>
      </c>
      <c r="AC62" s="40" t="s">
        <v>1752</v>
      </c>
      <c r="AD62" s="40" t="s">
        <v>1752</v>
      </c>
    </row>
    <row r="63" spans="1:30" hidden="1">
      <c r="A63" s="41" t="s">
        <v>1753</v>
      </c>
      <c r="C63" s="36"/>
      <c r="D63" s="40"/>
      <c r="E63" s="40"/>
      <c r="F63" s="40"/>
      <c r="G63" s="42"/>
      <c r="H63" s="56"/>
      <c r="I63" s="56"/>
    </row>
    <row r="64" spans="1:30" hidden="1">
      <c r="B64" s="11" t="s">
        <v>1754</v>
      </c>
      <c r="C64" s="51">
        <v>1</v>
      </c>
      <c r="D64" s="43">
        <f>_xlfn.SINGLE(A127833182C_Latest)</f>
        <v>1683.4159999999999</v>
      </c>
      <c r="E64" s="43">
        <f>_xlfn.SINGLE(A127830212A_Latest)</f>
        <v>886.03700000000003</v>
      </c>
      <c r="F64" s="43">
        <f>_xlfn.SINGLE(A127827242F_Latest)</f>
        <v>797.38</v>
      </c>
      <c r="G64" s="43">
        <f>_xlfn.SINGLE(A127834832L_Latest)</f>
        <v>530.70699999999999</v>
      </c>
      <c r="H64" s="43">
        <f>_xlfn.SINGLE(A127831862W_Latest)</f>
        <v>291.00599999999997</v>
      </c>
      <c r="I64" s="43">
        <f>_xlfn.SINGLE(A127828892A_Latest)</f>
        <v>239.70099999999999</v>
      </c>
      <c r="J64" s="43">
        <f>_xlfn.SINGLE(A127833512J_Latest)</f>
        <v>441.85599999999999</v>
      </c>
      <c r="K64" s="43">
        <f>_xlfn.SINGLE(A127830542T_Latest)</f>
        <v>231.63800000000001</v>
      </c>
      <c r="L64" s="43">
        <f>_xlfn.SINGLE(A127827572W_Latest)</f>
        <v>210.21799999999999</v>
      </c>
      <c r="M64" s="43">
        <f>_xlfn.SINGLE(A127835162F_Latest)</f>
        <v>345.75700000000001</v>
      </c>
      <c r="N64" s="43">
        <f>_xlfn.SINGLE(A127832192R_Latest)</f>
        <v>181.20599999999999</v>
      </c>
      <c r="O64" s="43">
        <f>_xlfn.SINGLE(A127829222J_Latest)</f>
        <v>164.55099999999999</v>
      </c>
      <c r="P64" s="43">
        <f>_xlfn.SINGLE(A127835492W_Latest)</f>
        <v>118.4</v>
      </c>
      <c r="Q64" s="43">
        <f>_xlfn.SINGLE(A127832522V_Latest)</f>
        <v>59.267000000000003</v>
      </c>
      <c r="R64" s="43">
        <f>_xlfn.SINGLE(A127829552X_Latest)</f>
        <v>59.134</v>
      </c>
      <c r="S64" s="43">
        <f>_xlfn.SINGLE(A127833842X_Latest)</f>
        <v>171.13499999999999</v>
      </c>
      <c r="T64" s="43">
        <f>_xlfn.SINGLE(A127830872J_Latest)</f>
        <v>85.436999999999998</v>
      </c>
      <c r="U64" s="43">
        <f>_xlfn.SINGLE(A127827902A_Latest)</f>
        <v>85.697000000000003</v>
      </c>
      <c r="V64" s="43">
        <f>_xlfn.SINGLE(A127834172T_Latest)</f>
        <v>37.009</v>
      </c>
      <c r="W64" s="43">
        <f>_xlfn.SINGLE(A127831202R_Latest)</f>
        <v>17.594999999999999</v>
      </c>
      <c r="X64" s="43">
        <f>_xlfn.SINGLE(A127828232V_Latest)</f>
        <v>19.414999999999999</v>
      </c>
      <c r="Y64" s="43">
        <f>_xlfn.SINGLE(A127834502W_Latest)</f>
        <v>13.739000000000001</v>
      </c>
      <c r="Z64" s="43">
        <f>_xlfn.SINGLE(A127831532F_Latest)</f>
        <v>7.1470000000000002</v>
      </c>
      <c r="AA64" s="43">
        <f>_xlfn.SINGLE(A127828562K_Latest)</f>
        <v>6.5910000000000002</v>
      </c>
      <c r="AB64" s="43">
        <f>_xlfn.SINGLE(A127832852K_Latest)</f>
        <v>24.812999999999999</v>
      </c>
      <c r="AC64" s="43">
        <f>_xlfn.SINGLE(A127829882R_Latest)</f>
        <v>12.741</v>
      </c>
      <c r="AD64" s="43">
        <f>_xlfn.SINGLE(A127826912L_Latest)</f>
        <v>12.073</v>
      </c>
    </row>
    <row r="65" spans="1:30" hidden="1">
      <c r="B65" s="45" t="s">
        <v>1755</v>
      </c>
      <c r="C65" s="51">
        <v>2</v>
      </c>
      <c r="D65" s="43">
        <f>_xlfn.SINGLE(A127833186L_Latest)</f>
        <v>327.96600000000001</v>
      </c>
      <c r="E65" s="43">
        <f>_xlfn.SINGLE(A127830216K_Latest)</f>
        <v>177.374</v>
      </c>
      <c r="F65" s="43">
        <f>_xlfn.SINGLE(A127827246R_Latest)</f>
        <v>150.59200000000001</v>
      </c>
      <c r="G65" s="43">
        <f>_xlfn.SINGLE(A127834836W_Latest)</f>
        <v>99.581999999999994</v>
      </c>
      <c r="H65" s="43">
        <f>_xlfn.SINGLE(A127831866F_Latest)</f>
        <v>57.783999999999999</v>
      </c>
      <c r="I65" s="43">
        <f>_xlfn.SINGLE(A127828896K_Latest)</f>
        <v>41.796999999999997</v>
      </c>
      <c r="J65" s="43">
        <f>_xlfn.SINGLE(A127833516T_Latest)</f>
        <v>88.691000000000003</v>
      </c>
      <c r="K65" s="43">
        <f>_xlfn.SINGLE(A127830546A_Latest)</f>
        <v>47.985999999999997</v>
      </c>
      <c r="L65" s="43">
        <f>_xlfn.SINGLE(A127827576F_Latest)</f>
        <v>40.704999999999998</v>
      </c>
      <c r="M65" s="43">
        <f>_xlfn.SINGLE(A127835166R_Latest)</f>
        <v>64.483999999999995</v>
      </c>
      <c r="N65" s="43">
        <f>_xlfn.SINGLE(A127832196X_Latest)</f>
        <v>32.232999999999997</v>
      </c>
      <c r="O65" s="43">
        <f>_xlfn.SINGLE(A127829226T_Latest)</f>
        <v>32.250999999999998</v>
      </c>
      <c r="P65" s="43">
        <f>_xlfn.SINGLE(A127835496F_Latest)</f>
        <v>20.707999999999998</v>
      </c>
      <c r="Q65" s="43">
        <f>_xlfn.SINGLE(A127832526C_Latest)</f>
        <v>10.797000000000001</v>
      </c>
      <c r="R65" s="43">
        <f>_xlfn.SINGLE(A127829556J_Latest)</f>
        <v>9.9109999999999996</v>
      </c>
      <c r="S65" s="43">
        <f>_xlfn.SINGLE(A127833846J_Latest)</f>
        <v>40.887999999999998</v>
      </c>
      <c r="T65" s="43">
        <f>_xlfn.SINGLE(A127830876T_Latest)</f>
        <v>21.332000000000001</v>
      </c>
      <c r="U65" s="43">
        <f>_xlfn.SINGLE(A127827906K_Latest)</f>
        <v>19.555</v>
      </c>
      <c r="V65" s="43">
        <f>_xlfn.SINGLE(A127834176A_Latest)</f>
        <v>7.1849999999999996</v>
      </c>
      <c r="W65" s="43">
        <f>_xlfn.SINGLE(A127831206X_Latest)</f>
        <v>3.952</v>
      </c>
      <c r="X65" s="43">
        <f>_xlfn.SINGLE(A127828236C_Latest)</f>
        <v>3.2320000000000002</v>
      </c>
      <c r="Y65" s="43">
        <f>_xlfn.SINGLE(A127834506F_Latest)</f>
        <v>2.34</v>
      </c>
      <c r="Z65" s="43">
        <f>_xlfn.SINGLE(A127831536R_Latest)</f>
        <v>1.022</v>
      </c>
      <c r="AA65" s="43">
        <f>_xlfn.SINGLE(A127828566V_Latest)</f>
        <v>1.3180000000000001</v>
      </c>
      <c r="AB65" s="43">
        <f>_xlfn.SINGLE(A127832856V_Latest)</f>
        <v>4.0910000000000002</v>
      </c>
      <c r="AC65" s="43">
        <f>_xlfn.SINGLE(A127829886X_Latest)</f>
        <v>2.2679999999999998</v>
      </c>
      <c r="AD65" s="43">
        <f>_xlfn.SINGLE(A127826916W_Latest)</f>
        <v>1.8220000000000001</v>
      </c>
    </row>
    <row r="66" spans="1:30" hidden="1">
      <c r="B66" s="46" t="s">
        <v>1756</v>
      </c>
      <c r="C66" s="51">
        <v>3</v>
      </c>
      <c r="D66" s="43">
        <f>_xlfn.SINGLE(A127833181A_Latest)</f>
        <v>119.679</v>
      </c>
      <c r="E66" s="43">
        <f>_xlfn.SINGLE(A127830211X_Latest)</f>
        <v>92.57</v>
      </c>
      <c r="F66" s="43">
        <f>_xlfn.SINGLE(A127827241C_Latest)</f>
        <v>27.109000000000002</v>
      </c>
      <c r="G66" s="43">
        <f>_xlfn.SINGLE(A127834831K_Latest)</f>
        <v>43.198</v>
      </c>
      <c r="H66" s="43">
        <f>_xlfn.SINGLE(A127831861V_Latest)</f>
        <v>34.031999999999996</v>
      </c>
      <c r="I66" s="43">
        <f>_xlfn.SINGLE(A127828891X_Latest)</f>
        <v>9.1660000000000004</v>
      </c>
      <c r="J66" s="43">
        <f>_xlfn.SINGLE(A127833511F_Latest)</f>
        <v>30.436</v>
      </c>
      <c r="K66" s="43">
        <f>_xlfn.SINGLE(A127830541R_Latest)</f>
        <v>23.393000000000001</v>
      </c>
      <c r="L66" s="43">
        <f>_xlfn.SINGLE(A127827571V_Latest)</f>
        <v>7.0430000000000001</v>
      </c>
      <c r="M66" s="43">
        <f>_xlfn.SINGLE(A127835161C_Latest)</f>
        <v>23.856999999999999</v>
      </c>
      <c r="N66" s="43">
        <f>_xlfn.SINGLE(A127832191L_Latest)</f>
        <v>16.440000000000001</v>
      </c>
      <c r="O66" s="43">
        <f>_xlfn.SINGLE(A127829221F_Latest)</f>
        <v>7.4160000000000004</v>
      </c>
      <c r="P66" s="43">
        <f>_xlfn.SINGLE(A127835491V_Latest)</f>
        <v>5.8540000000000001</v>
      </c>
      <c r="Q66" s="43">
        <f>_xlfn.SINGLE(A127832521T_Latest)</f>
        <v>5.101</v>
      </c>
      <c r="R66" s="43">
        <f>_xlfn.SINGLE(A127829551W_Latest)</f>
        <v>0.753</v>
      </c>
      <c r="S66" s="43">
        <f>_xlfn.SINGLE(A127833841W_Latest)</f>
        <v>13.291</v>
      </c>
      <c r="T66" s="43">
        <f>_xlfn.SINGLE(A127830871F_Latest)</f>
        <v>11.394</v>
      </c>
      <c r="U66" s="43">
        <f>_xlfn.SINGLE(A127827901X_Latest)</f>
        <v>1.8979999999999999</v>
      </c>
      <c r="V66" s="43">
        <f>_xlfn.SINGLE(A127834171R_Latest)</f>
        <v>2.0470000000000002</v>
      </c>
      <c r="W66" s="43">
        <f>_xlfn.SINGLE(A127831201L_Latest)</f>
        <v>1.7669999999999999</v>
      </c>
      <c r="X66" s="43">
        <f>_xlfn.SINGLE(A127828231T_Latest)</f>
        <v>0.28000000000000003</v>
      </c>
      <c r="Y66" s="43">
        <f>_xlfn.SINGLE(A127834501V_Latest)</f>
        <v>0.64700000000000002</v>
      </c>
      <c r="Z66" s="43">
        <f>_xlfn.SINGLE(A127831531C_Latest)</f>
        <v>0.42199999999999999</v>
      </c>
      <c r="AA66" s="43">
        <f>_xlfn.SINGLE(A127828561J_Latest)</f>
        <v>0.22500000000000001</v>
      </c>
      <c r="AB66" s="43">
        <f>_xlfn.SINGLE(A127832851J_Latest)</f>
        <v>0.35</v>
      </c>
      <c r="AC66" s="43">
        <f>_xlfn.SINGLE(A127829881L_Latest)</f>
        <v>2.1999999999999999E-2</v>
      </c>
      <c r="AD66" s="43">
        <f>_xlfn.SINGLE(A127826911K_Latest)</f>
        <v>0.32800000000000001</v>
      </c>
    </row>
    <row r="67" spans="1:30" hidden="1">
      <c r="B67" s="47" t="s">
        <v>1757</v>
      </c>
      <c r="C67" s="51">
        <v>4</v>
      </c>
      <c r="D67" s="43">
        <f>_xlfn.SINGLE(A127833179R_Latest)</f>
        <v>65.468000000000004</v>
      </c>
      <c r="E67" s="43">
        <f>_xlfn.SINGLE(A127830209L_Latest)</f>
        <v>52.098999999999997</v>
      </c>
      <c r="F67" s="43">
        <f>_xlfn.SINGLE(A127827239T_Latest)</f>
        <v>13.369</v>
      </c>
      <c r="G67" s="43">
        <f>_xlfn.SINGLE(A127834829X_Latest)</f>
        <v>23.247</v>
      </c>
      <c r="H67" s="43">
        <f>_xlfn.SINGLE(A127831859J_Latest)</f>
        <v>19.64</v>
      </c>
      <c r="I67" s="43">
        <f>_xlfn.SINGLE(A127828889L_Latest)</f>
        <v>3.6070000000000002</v>
      </c>
      <c r="J67" s="43">
        <f>_xlfn.SINGLE(A127833509V_Latest)</f>
        <v>19.289000000000001</v>
      </c>
      <c r="K67" s="43">
        <f>_xlfn.SINGLE(A127830539C_Latest)</f>
        <v>15.294</v>
      </c>
      <c r="L67" s="43">
        <f>_xlfn.SINGLE(A127827569J_Latest)</f>
        <v>3.9950000000000001</v>
      </c>
      <c r="M67" s="43">
        <f>_xlfn.SINGLE(A127835159T_Latest)</f>
        <v>12.89</v>
      </c>
      <c r="N67" s="43">
        <f>_xlfn.SINGLE(A127832189A_Latest)</f>
        <v>8.625</v>
      </c>
      <c r="O67" s="43">
        <f>_xlfn.SINGLE(A127829219V_Latest)</f>
        <v>4.2649999999999997</v>
      </c>
      <c r="P67" s="43">
        <f>_xlfn.SINGLE(A127835489J_Latest)</f>
        <v>2.8180000000000001</v>
      </c>
      <c r="Q67" s="43">
        <f>_xlfn.SINGLE(A127832519F_Latest)</f>
        <v>2.33</v>
      </c>
      <c r="R67" s="43">
        <f>_xlfn.SINGLE(A127829549K_Latest)</f>
        <v>0.48899999999999999</v>
      </c>
      <c r="S67" s="43">
        <f>_xlfn.SINGLE(A127833839K_Latest)</f>
        <v>5.7110000000000003</v>
      </c>
      <c r="T67" s="43">
        <f>_xlfn.SINGLE(A127830869V_Latest)</f>
        <v>5.0060000000000002</v>
      </c>
      <c r="U67" s="43">
        <f>_xlfn.SINGLE(A127827899X_Latest)</f>
        <v>0.70499999999999996</v>
      </c>
      <c r="V67" s="43">
        <f>_xlfn.SINGLE(A127834169C_Latest)</f>
        <v>1.2</v>
      </c>
      <c r="W67" s="43">
        <f>_xlfn.SINGLE(A127831199L_Latest)</f>
        <v>1.05</v>
      </c>
      <c r="X67" s="43">
        <f>_xlfn.SINGLE(A127828229F_Latest)</f>
        <v>0.15</v>
      </c>
      <c r="Y67" s="43">
        <f>_xlfn.SINGLE(A127834499V_Latest)</f>
        <v>0.153</v>
      </c>
      <c r="Z67" s="43">
        <f>_xlfn.SINGLE(A127831529T_Latest)</f>
        <v>0.14899999999999999</v>
      </c>
      <c r="AA67" s="43">
        <f>_xlfn.SINGLE(A127828559W_Latest)</f>
        <v>3.0000000000000001E-3</v>
      </c>
      <c r="AB67" s="43">
        <f>_xlfn.SINGLE(A127832849W_Latest)</f>
        <v>0.16</v>
      </c>
      <c r="AC67" s="43">
        <f>_xlfn.SINGLE(A127829879A_Latest)</f>
        <v>5.0000000000000001E-3</v>
      </c>
      <c r="AD67" s="43">
        <f>_xlfn.SINGLE(A127826909X_Latest)</f>
        <v>0.155</v>
      </c>
    </row>
    <row r="68" spans="1:30" hidden="1">
      <c r="B68" s="47" t="s">
        <v>1758</v>
      </c>
      <c r="C68" s="51">
        <v>5</v>
      </c>
      <c r="D68" s="43">
        <f>_xlfn.SINGLE(A127833190C_Latest)</f>
        <v>54.212000000000003</v>
      </c>
      <c r="E68" s="43">
        <f>_xlfn.SINGLE(A127830220A_Latest)</f>
        <v>40.470999999999997</v>
      </c>
      <c r="F68" s="43">
        <f>_xlfn.SINGLE(A127827250F_Latest)</f>
        <v>13.74</v>
      </c>
      <c r="G68" s="43">
        <f>_xlfn.SINGLE(A127834840L_Latest)</f>
        <v>19.951000000000001</v>
      </c>
      <c r="H68" s="43">
        <f>_xlfn.SINGLE(A127831870W_Latest)</f>
        <v>14.391999999999999</v>
      </c>
      <c r="I68" s="43">
        <f>_xlfn.SINGLE(A127828900R_Latest)</f>
        <v>5.5579999999999998</v>
      </c>
      <c r="J68" s="43">
        <f>_xlfn.SINGLE(A127833520J_Latest)</f>
        <v>11.147</v>
      </c>
      <c r="K68" s="43">
        <f>_xlfn.SINGLE(A127830550T_Latest)</f>
        <v>8.0990000000000002</v>
      </c>
      <c r="L68" s="43">
        <f>_xlfn.SINGLE(A127827580W_Latest)</f>
        <v>3.048</v>
      </c>
      <c r="M68" s="43">
        <f>_xlfn.SINGLE(A127835170F_Latest)</f>
        <v>10.967000000000001</v>
      </c>
      <c r="N68" s="43">
        <f>_xlfn.SINGLE(A127832200C_Latest)</f>
        <v>7.8159999999999998</v>
      </c>
      <c r="O68" s="43">
        <f>_xlfn.SINGLE(A127829230J_Latest)</f>
        <v>3.1509999999999998</v>
      </c>
      <c r="P68" s="43">
        <f>_xlfn.SINGLE(A127835500K_Latest)</f>
        <v>3.036</v>
      </c>
      <c r="Q68" s="43">
        <f>_xlfn.SINGLE(A127832530V_Latest)</f>
        <v>2.7709999999999999</v>
      </c>
      <c r="R68" s="43">
        <f>_xlfn.SINGLE(A127829560X_Latest)</f>
        <v>0.26500000000000001</v>
      </c>
      <c r="S68" s="43">
        <f>_xlfn.SINGLE(A127833850X_Latest)</f>
        <v>7.58</v>
      </c>
      <c r="T68" s="43">
        <f>_xlfn.SINGLE(A127830880J_Latest)</f>
        <v>6.3869999999999996</v>
      </c>
      <c r="U68" s="43">
        <f>_xlfn.SINGLE(A127827910A_Latest)</f>
        <v>1.1930000000000001</v>
      </c>
      <c r="V68" s="43">
        <f>_xlfn.SINGLE(A127834180T_Latest)</f>
        <v>0.84699999999999998</v>
      </c>
      <c r="W68" s="43">
        <f>_xlfn.SINGLE(A127831210R_Latest)</f>
        <v>0.71699999999999997</v>
      </c>
      <c r="X68" s="43">
        <f>_xlfn.SINGLE(A127828240V_Latest)</f>
        <v>0.13</v>
      </c>
      <c r="Y68" s="43">
        <f>_xlfn.SINGLE(A127834510W_Latest)</f>
        <v>0.49399999999999999</v>
      </c>
      <c r="Z68" s="43">
        <f>_xlfn.SINGLE(A127831540F_Latest)</f>
        <v>0.27300000000000002</v>
      </c>
      <c r="AA68" s="43">
        <f>_xlfn.SINGLE(A127828570K_Latest)</f>
        <v>0.222</v>
      </c>
      <c r="AB68" s="43">
        <f>_xlfn.SINGLE(A127832860K_Latest)</f>
        <v>0.19</v>
      </c>
      <c r="AC68" s="43">
        <f>_xlfn.SINGLE(A127829890R_Latest)</f>
        <v>1.6E-2</v>
      </c>
      <c r="AD68" s="43">
        <f>_xlfn.SINGLE(A127826920L_Latest)</f>
        <v>0.17299999999999999</v>
      </c>
    </row>
    <row r="69" spans="1:30" hidden="1">
      <c r="B69" s="46" t="s">
        <v>1759</v>
      </c>
      <c r="C69" s="51">
        <v>6</v>
      </c>
      <c r="D69" s="43">
        <f>_xlfn.SINGLE(A127833178L_Latest)</f>
        <v>208.28700000000001</v>
      </c>
      <c r="E69" s="43">
        <f>_xlfn.SINGLE(A127830208K_Latest)</f>
        <v>84.804000000000002</v>
      </c>
      <c r="F69" s="43">
        <f>_xlfn.SINGLE(A127827238R_Latest)</f>
        <v>123.483</v>
      </c>
      <c r="G69" s="43">
        <f>_xlfn.SINGLE(A127834828W_Latest)</f>
        <v>56.384</v>
      </c>
      <c r="H69" s="43">
        <f>_xlfn.SINGLE(A127831858F_Latest)</f>
        <v>23.751999999999999</v>
      </c>
      <c r="I69" s="43">
        <f>_xlfn.SINGLE(A127828888K_Latest)</f>
        <v>32.631999999999998</v>
      </c>
      <c r="J69" s="43">
        <f>_xlfn.SINGLE(A127833508T_Latest)</f>
        <v>58.253999999999998</v>
      </c>
      <c r="K69" s="43">
        <f>_xlfn.SINGLE(A127830538A_Latest)</f>
        <v>24.593</v>
      </c>
      <c r="L69" s="43">
        <f>_xlfn.SINGLE(A127827568F_Latest)</f>
        <v>33.661999999999999</v>
      </c>
      <c r="M69" s="43">
        <f>_xlfn.SINGLE(A127835158R_Latest)</f>
        <v>40.627000000000002</v>
      </c>
      <c r="N69" s="43">
        <f>_xlfn.SINGLE(A127832188X_Latest)</f>
        <v>15.792</v>
      </c>
      <c r="O69" s="43">
        <f>_xlfn.SINGLE(A127829218T_Latest)</f>
        <v>24.835000000000001</v>
      </c>
      <c r="P69" s="43">
        <f>_xlfn.SINGLE(A127835488F_Latest)</f>
        <v>14.853</v>
      </c>
      <c r="Q69" s="43">
        <f>_xlfn.SINGLE(A127832518C_Latest)</f>
        <v>5.6959999999999997</v>
      </c>
      <c r="R69" s="43">
        <f>_xlfn.SINGLE(A127829548J_Latest)</f>
        <v>9.157</v>
      </c>
      <c r="S69" s="43">
        <f>_xlfn.SINGLE(A127833838J_Latest)</f>
        <v>27.596</v>
      </c>
      <c r="T69" s="43">
        <f>_xlfn.SINGLE(A127830868T_Latest)</f>
        <v>9.9390000000000001</v>
      </c>
      <c r="U69" s="43">
        <f>_xlfn.SINGLE(A127827898W_Latest)</f>
        <v>17.658000000000001</v>
      </c>
      <c r="V69" s="43">
        <f>_xlfn.SINGLE(A127834168A_Latest)</f>
        <v>5.1379999999999999</v>
      </c>
      <c r="W69" s="43">
        <f>_xlfn.SINGLE(A127831198K_Latest)</f>
        <v>2.1850000000000001</v>
      </c>
      <c r="X69" s="43">
        <f>_xlfn.SINGLE(A127828228C_Latest)</f>
        <v>2.952</v>
      </c>
      <c r="Y69" s="43">
        <f>_xlfn.SINGLE(A127834498T_Latest)</f>
        <v>1.6919999999999999</v>
      </c>
      <c r="Z69" s="43">
        <f>_xlfn.SINGLE(A127831528R_Latest)</f>
        <v>0.6</v>
      </c>
      <c r="AA69" s="43">
        <f>_xlfn.SINGLE(A127828558V_Latest)</f>
        <v>1.093</v>
      </c>
      <c r="AB69" s="43">
        <f>_xlfn.SINGLE(A127832848V_Latest)</f>
        <v>3.7410000000000001</v>
      </c>
      <c r="AC69" s="43">
        <f>_xlfn.SINGLE(A127829878X_Latest)</f>
        <v>2.2469999999999999</v>
      </c>
      <c r="AD69" s="43">
        <f>_xlfn.SINGLE(A127826908W_Latest)</f>
        <v>1.494</v>
      </c>
    </row>
    <row r="70" spans="1:30" hidden="1">
      <c r="B70" s="45" t="s">
        <v>1760</v>
      </c>
      <c r="C70" s="51">
        <v>7</v>
      </c>
      <c r="D70" s="43">
        <f>_xlfn.SINGLE(A127833185K_Latest)</f>
        <v>1492.848</v>
      </c>
      <c r="E70" s="43">
        <f>_xlfn.SINGLE(A127830215J_Latest)</f>
        <v>780.98800000000006</v>
      </c>
      <c r="F70" s="43">
        <f>_xlfn.SINGLE(A127827245L_Latest)</f>
        <v>711.86</v>
      </c>
      <c r="G70" s="43">
        <f>_xlfn.SINGLE(A127834835V_Latest)</f>
        <v>472.08600000000001</v>
      </c>
      <c r="H70" s="43">
        <f>_xlfn.SINGLE(A127831865C_Latest)</f>
        <v>255.74799999999999</v>
      </c>
      <c r="I70" s="43">
        <f>_xlfn.SINGLE(A127828895J_Latest)</f>
        <v>216.339</v>
      </c>
      <c r="J70" s="43">
        <f>_xlfn.SINGLE(A127833515R_Latest)</f>
        <v>394.01600000000002</v>
      </c>
      <c r="K70" s="43">
        <f>_xlfn.SINGLE(A127830545X_Latest)</f>
        <v>204.08699999999999</v>
      </c>
      <c r="L70" s="43">
        <f>_xlfn.SINGLE(A127827575C_Latest)</f>
        <v>189.929</v>
      </c>
      <c r="M70" s="43">
        <f>_xlfn.SINGLE(A127835165L_Latest)</f>
        <v>308.755</v>
      </c>
      <c r="N70" s="43">
        <f>_xlfn.SINGLE(A127832195W_Latest)</f>
        <v>162.68799999999999</v>
      </c>
      <c r="O70" s="43">
        <f>_xlfn.SINGLE(A127829225R_Latest)</f>
        <v>146.066</v>
      </c>
      <c r="P70" s="43">
        <f>_xlfn.SINGLE(A127835495C_Latest)</f>
        <v>106.011</v>
      </c>
      <c r="Q70" s="43">
        <f>_xlfn.SINGLE(A127832525A_Latest)</f>
        <v>51.856000000000002</v>
      </c>
      <c r="R70" s="43">
        <f>_xlfn.SINGLE(A127829555F_Latest)</f>
        <v>54.155000000000001</v>
      </c>
      <c r="S70" s="43">
        <f>_xlfn.SINGLE(A127833845F_Latest)</f>
        <v>145.36199999999999</v>
      </c>
      <c r="T70" s="43">
        <f>_xlfn.SINGLE(A127830875R_Latest)</f>
        <v>73.533000000000001</v>
      </c>
      <c r="U70" s="43">
        <f>_xlfn.SINGLE(A127827905J_Latest)</f>
        <v>71.828999999999994</v>
      </c>
      <c r="V70" s="43">
        <f>_xlfn.SINGLE(A127834175X_Latest)</f>
        <v>32.478999999999999</v>
      </c>
      <c r="W70" s="43">
        <f>_xlfn.SINGLE(A127831205W_Latest)</f>
        <v>15.349</v>
      </c>
      <c r="X70" s="43">
        <f>_xlfn.SINGLE(A127828235A_Latest)</f>
        <v>17.129000000000001</v>
      </c>
      <c r="Y70" s="43">
        <f>_xlfn.SINGLE(A127834505C_Latest)</f>
        <v>12.138999999999999</v>
      </c>
      <c r="Z70" s="43">
        <f>_xlfn.SINGLE(A127831535L_Latest)</f>
        <v>6.4660000000000002</v>
      </c>
      <c r="AA70" s="43">
        <f>_xlfn.SINGLE(A127828565T_Latest)</f>
        <v>5.6740000000000004</v>
      </c>
      <c r="AB70" s="43">
        <f>_xlfn.SINGLE(A127832855T_Latest)</f>
        <v>22</v>
      </c>
      <c r="AC70" s="43">
        <f>_xlfn.SINGLE(A127829885W_Latest)</f>
        <v>11.260999999999999</v>
      </c>
      <c r="AD70" s="43">
        <f>_xlfn.SINGLE(A127826915V_Latest)</f>
        <v>10.739000000000001</v>
      </c>
    </row>
    <row r="71" spans="1:30" hidden="1">
      <c r="B71" s="46" t="s">
        <v>1761</v>
      </c>
      <c r="C71" s="51">
        <v>8</v>
      </c>
      <c r="D71" s="43">
        <f>_xlfn.SINGLE(A127833180X_Latest)</f>
        <v>586.77599999999995</v>
      </c>
      <c r="E71" s="43">
        <f>_xlfn.SINGLE(A127830210W_Latest)</f>
        <v>428.81900000000002</v>
      </c>
      <c r="F71" s="43">
        <f>_xlfn.SINGLE(A127827240A_Latest)</f>
        <v>157.95699999999999</v>
      </c>
      <c r="G71" s="43">
        <f>_xlfn.SINGLE(A127834830J_Latest)</f>
        <v>208.05199999999999</v>
      </c>
      <c r="H71" s="43">
        <f>_xlfn.SINGLE(A127831860T_Latest)</f>
        <v>151.25399999999999</v>
      </c>
      <c r="I71" s="43">
        <f>_xlfn.SINGLE(A127828890W_Latest)</f>
        <v>56.798000000000002</v>
      </c>
      <c r="J71" s="43">
        <f>_xlfn.SINGLE(A127833510C_Latest)</f>
        <v>149.60599999999999</v>
      </c>
      <c r="K71" s="43">
        <f>_xlfn.SINGLE(A127830540L_Latest)</f>
        <v>111.816</v>
      </c>
      <c r="L71" s="43">
        <f>_xlfn.SINGLE(A127827570T_Latest)</f>
        <v>37.790999999999997</v>
      </c>
      <c r="M71" s="43">
        <f>_xlfn.SINGLE(A127835160A_Latest)</f>
        <v>110.949</v>
      </c>
      <c r="N71" s="43">
        <f>_xlfn.SINGLE(A127832190K_Latest)</f>
        <v>85.111000000000004</v>
      </c>
      <c r="O71" s="43">
        <f>_xlfn.SINGLE(A127829220C_Latest)</f>
        <v>25.838999999999999</v>
      </c>
      <c r="P71" s="43">
        <f>_xlfn.SINGLE(A127835490T_Latest)</f>
        <v>35.75</v>
      </c>
      <c r="Q71" s="43">
        <f>_xlfn.SINGLE(A127832520R_Latest)</f>
        <v>24.227</v>
      </c>
      <c r="R71" s="43">
        <f>_xlfn.SINGLE(A127829550V_Latest)</f>
        <v>11.523</v>
      </c>
      <c r="S71" s="43">
        <f>_xlfn.SINGLE(A127833840V_Latest)</f>
        <v>55.335000000000001</v>
      </c>
      <c r="T71" s="43">
        <f>_xlfn.SINGLE(A127830870C_Latest)</f>
        <v>38.883000000000003</v>
      </c>
      <c r="U71" s="43">
        <f>_xlfn.SINGLE(A127827900W_Latest)</f>
        <v>16.451000000000001</v>
      </c>
      <c r="V71" s="43">
        <f>_xlfn.SINGLE(A127834170L_Latest)</f>
        <v>10.397</v>
      </c>
      <c r="W71" s="43">
        <f>_xlfn.SINGLE(A127831200K_Latest)</f>
        <v>6.4379999999999997</v>
      </c>
      <c r="X71" s="43">
        <f>_xlfn.SINGLE(A127828230R_Latest)</f>
        <v>3.9590000000000001</v>
      </c>
      <c r="Y71" s="43">
        <f>_xlfn.SINGLE(A127834500T_Latest)</f>
        <v>6.9119999999999999</v>
      </c>
      <c r="Z71" s="43">
        <f>_xlfn.SINGLE(A127831530A_Latest)</f>
        <v>4.4950000000000001</v>
      </c>
      <c r="AA71" s="43">
        <f>_xlfn.SINGLE(A127828560F_Latest)</f>
        <v>2.4169999999999998</v>
      </c>
      <c r="AB71" s="43">
        <f>_xlfn.SINGLE(A127832850F_Latest)</f>
        <v>9.7750000000000004</v>
      </c>
      <c r="AC71" s="43">
        <f>_xlfn.SINGLE(A127829880K_Latest)</f>
        <v>6.5949999999999998</v>
      </c>
      <c r="AD71" s="43">
        <f>_xlfn.SINGLE(A127826910J_Latest)</f>
        <v>3.18</v>
      </c>
    </row>
    <row r="72" spans="1:30" hidden="1">
      <c r="B72" s="46" t="s">
        <v>1762</v>
      </c>
      <c r="C72" s="51">
        <v>9</v>
      </c>
      <c r="D72" s="43">
        <f>_xlfn.SINGLE(A127833177K_Latest)</f>
        <v>906.072</v>
      </c>
      <c r="E72" s="43">
        <f>_xlfn.SINGLE(A127830207J_Latest)</f>
        <v>352.16899999999998</v>
      </c>
      <c r="F72" s="43">
        <f>_xlfn.SINGLE(A127827237L_Latest)</f>
        <v>553.90300000000002</v>
      </c>
      <c r="G72" s="43">
        <f>_xlfn.SINGLE(A127834827V_Latest)</f>
        <v>264.03399999999999</v>
      </c>
      <c r="H72" s="43">
        <f>_xlfn.SINGLE(A127831857C_Latest)</f>
        <v>104.49299999999999</v>
      </c>
      <c r="I72" s="43">
        <f>_xlfn.SINGLE(A127828887J_Latest)</f>
        <v>159.541</v>
      </c>
      <c r="J72" s="43">
        <f>_xlfn.SINGLE(A127833507R_Latest)</f>
        <v>244.41</v>
      </c>
      <c r="K72" s="43">
        <f>_xlfn.SINGLE(A127830537X_Latest)</f>
        <v>92.271000000000001</v>
      </c>
      <c r="L72" s="43">
        <f>_xlfn.SINGLE(A127827567C_Latest)</f>
        <v>152.13800000000001</v>
      </c>
      <c r="M72" s="43">
        <f>_xlfn.SINGLE(A127835157L_Latest)</f>
        <v>197.80600000000001</v>
      </c>
      <c r="N72" s="43">
        <f>_xlfn.SINGLE(A127832187W_Latest)</f>
        <v>77.578000000000003</v>
      </c>
      <c r="O72" s="43">
        <f>_xlfn.SINGLE(A127829217R_Latest)</f>
        <v>120.22799999999999</v>
      </c>
      <c r="P72" s="43">
        <f>_xlfn.SINGLE(A127835487C_Latest)</f>
        <v>70.260999999999996</v>
      </c>
      <c r="Q72" s="43">
        <f>_xlfn.SINGLE(A127832517A_Latest)</f>
        <v>27.629000000000001</v>
      </c>
      <c r="R72" s="43">
        <f>_xlfn.SINGLE(A127829547F_Latest)</f>
        <v>42.631999999999998</v>
      </c>
      <c r="S72" s="43">
        <f>_xlfn.SINGLE(A127833837F_Latest)</f>
        <v>90.027000000000001</v>
      </c>
      <c r="T72" s="43">
        <f>_xlfn.SINGLE(A127830867R_Latest)</f>
        <v>34.65</v>
      </c>
      <c r="U72" s="43">
        <f>_xlfn.SINGLE(A127827897V_Latest)</f>
        <v>55.377000000000002</v>
      </c>
      <c r="V72" s="43">
        <f>_xlfn.SINGLE(A127834167X_Latest)</f>
        <v>22.082000000000001</v>
      </c>
      <c r="W72" s="43">
        <f>_xlfn.SINGLE(A127831197J_Latest)</f>
        <v>8.9109999999999996</v>
      </c>
      <c r="X72" s="43">
        <f>_xlfn.SINGLE(A127828227A_Latest)</f>
        <v>13.170999999999999</v>
      </c>
      <c r="Y72" s="43">
        <f>_xlfn.SINGLE(A127834497R_Latest)</f>
        <v>5.2279999999999998</v>
      </c>
      <c r="Z72" s="43">
        <f>_xlfn.SINGLE(A127831527L_Latest)</f>
        <v>1.9710000000000001</v>
      </c>
      <c r="AA72" s="43">
        <f>_xlfn.SINGLE(A127828557T_Latest)</f>
        <v>3.2570000000000001</v>
      </c>
      <c r="AB72" s="43">
        <f>_xlfn.SINGLE(A127832847T_Latest)</f>
        <v>12.224</v>
      </c>
      <c r="AC72" s="43">
        <f>_xlfn.SINGLE(A127829877W_Latest)</f>
        <v>4.6660000000000004</v>
      </c>
      <c r="AD72" s="43">
        <f>_xlfn.SINGLE(A127826907V_Latest)</f>
        <v>7.5579999999999998</v>
      </c>
    </row>
    <row r="73" spans="1:30" hidden="1">
      <c r="C73" s="51">
        <v>10</v>
      </c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</row>
    <row r="74" spans="1:30" hidden="1">
      <c r="A74" s="41" t="s">
        <v>1763</v>
      </c>
      <c r="C74" s="51">
        <v>11</v>
      </c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</row>
    <row r="75" spans="1:30" hidden="1">
      <c r="A75" s="41"/>
      <c r="B75" s="11" t="s">
        <v>1754</v>
      </c>
      <c r="C75" s="51">
        <v>12</v>
      </c>
      <c r="D75" s="43">
        <f>_xlfn.SINGLE(A127833182C_Latest)</f>
        <v>1683.4159999999999</v>
      </c>
      <c r="E75" s="43">
        <f>_xlfn.SINGLE(A127830212A_Latest)</f>
        <v>886.03700000000003</v>
      </c>
      <c r="F75" s="43">
        <f>_xlfn.SINGLE(A127827242F_Latest)</f>
        <v>797.38</v>
      </c>
      <c r="G75" s="43">
        <f>_xlfn.SINGLE(A127834832L_Latest)</f>
        <v>530.70699999999999</v>
      </c>
      <c r="H75" s="43">
        <f>_xlfn.SINGLE(A127831862W_Latest)</f>
        <v>291.00599999999997</v>
      </c>
      <c r="I75" s="43">
        <f>_xlfn.SINGLE(A127828892A_Latest)</f>
        <v>239.70099999999999</v>
      </c>
      <c r="J75" s="43">
        <f>_xlfn.SINGLE(A127833512J_Latest)</f>
        <v>441.85599999999999</v>
      </c>
      <c r="K75" s="43">
        <f>_xlfn.SINGLE(A127830542T_Latest)</f>
        <v>231.63800000000001</v>
      </c>
      <c r="L75" s="43">
        <f>_xlfn.SINGLE(A127827572W_Latest)</f>
        <v>210.21799999999999</v>
      </c>
      <c r="M75" s="43">
        <f>_xlfn.SINGLE(A127835162F_Latest)</f>
        <v>345.75700000000001</v>
      </c>
      <c r="N75" s="43">
        <f>_xlfn.SINGLE(A127832192R_Latest)</f>
        <v>181.20599999999999</v>
      </c>
      <c r="O75" s="43">
        <f>_xlfn.SINGLE(A127829222J_Latest)</f>
        <v>164.55099999999999</v>
      </c>
      <c r="P75" s="43">
        <f>_xlfn.SINGLE(A127835492W_Latest)</f>
        <v>118.4</v>
      </c>
      <c r="Q75" s="43">
        <f>_xlfn.SINGLE(A127832522V_Latest)</f>
        <v>59.267000000000003</v>
      </c>
      <c r="R75" s="43">
        <f>_xlfn.SINGLE(A127829552X_Latest)</f>
        <v>59.134</v>
      </c>
      <c r="S75" s="43">
        <f>_xlfn.SINGLE(A127833842X_Latest)</f>
        <v>171.13499999999999</v>
      </c>
      <c r="T75" s="43">
        <f>_xlfn.SINGLE(A127830872J_Latest)</f>
        <v>85.436999999999998</v>
      </c>
      <c r="U75" s="43">
        <f>_xlfn.SINGLE(A127827902A_Latest)</f>
        <v>85.697000000000003</v>
      </c>
      <c r="V75" s="43">
        <f>_xlfn.SINGLE(A127834172T_Latest)</f>
        <v>37.009</v>
      </c>
      <c r="W75" s="43">
        <f>_xlfn.SINGLE(A127831202R_Latest)</f>
        <v>17.594999999999999</v>
      </c>
      <c r="X75" s="43">
        <f>_xlfn.SINGLE(A127828232V_Latest)</f>
        <v>19.414999999999999</v>
      </c>
      <c r="Y75" s="43">
        <f>_xlfn.SINGLE(A127834502W_Latest)</f>
        <v>13.739000000000001</v>
      </c>
      <c r="Z75" s="43">
        <f>_xlfn.SINGLE(A127831532F_Latest)</f>
        <v>7.1470000000000002</v>
      </c>
      <c r="AA75" s="43">
        <f>_xlfn.SINGLE(A127828562K_Latest)</f>
        <v>6.5910000000000002</v>
      </c>
      <c r="AB75" s="43">
        <f>_xlfn.SINGLE(A127832852K_Latest)</f>
        <v>24.812999999999999</v>
      </c>
      <c r="AC75" s="43">
        <f>_xlfn.SINGLE(A127829882R_Latest)</f>
        <v>12.741</v>
      </c>
      <c r="AD75" s="43">
        <f>_xlfn.SINGLE(A127826912L_Latest)</f>
        <v>12.073</v>
      </c>
    </row>
    <row r="76" spans="1:30" ht="15.75" hidden="1" customHeight="1">
      <c r="B76" s="45" t="s">
        <v>1764</v>
      </c>
      <c r="C76" s="51">
        <v>13</v>
      </c>
      <c r="D76" s="43">
        <f>_xlfn.SINGLE(A127833184J_Latest)</f>
        <v>671.11099999999999</v>
      </c>
      <c r="E76" s="43">
        <f>_xlfn.SINGLE(A127830214F_Latest)</f>
        <v>491.47500000000002</v>
      </c>
      <c r="F76" s="43">
        <f>_xlfn.SINGLE(A127827244K_Latest)</f>
        <v>179.636</v>
      </c>
      <c r="G76" s="43">
        <f>_xlfn.SINGLE(A127834834T_Latest)</f>
        <v>237.042</v>
      </c>
      <c r="H76" s="43">
        <f>_xlfn.SINGLE(A127831864A_Latest)</f>
        <v>174.751</v>
      </c>
      <c r="I76" s="43">
        <f>_xlfn.SINGLE(A127828894F_Latest)</f>
        <v>62.290999999999997</v>
      </c>
      <c r="J76" s="43">
        <f>_xlfn.SINGLE(A127833514L_Latest)</f>
        <v>172.41300000000001</v>
      </c>
      <c r="K76" s="43">
        <f>_xlfn.SINGLE(A127830544W_Latest)</f>
        <v>128.09299999999999</v>
      </c>
      <c r="L76" s="43">
        <f>_xlfn.SINGLE(A127827574A_Latest)</f>
        <v>44.32</v>
      </c>
      <c r="M76" s="43">
        <f>_xlfn.SINGLE(A127835164K_Latest)</f>
        <v>128.57900000000001</v>
      </c>
      <c r="N76" s="43">
        <f>_xlfn.SINGLE(A127832194V_Latest)</f>
        <v>96.272000000000006</v>
      </c>
      <c r="O76" s="43">
        <f>_xlfn.SINGLE(A127829224L_Latest)</f>
        <v>32.307000000000002</v>
      </c>
      <c r="P76" s="43">
        <f>_xlfn.SINGLE(A127835494A_Latest)</f>
        <v>40.183</v>
      </c>
      <c r="Q76" s="43">
        <f>_xlfn.SINGLE(A127832524X_Latest)</f>
        <v>28.138999999999999</v>
      </c>
      <c r="R76" s="43">
        <f>_xlfn.SINGLE(A127829554C_Latest)</f>
        <v>12.042999999999999</v>
      </c>
      <c r="S76" s="43">
        <f>_xlfn.SINGLE(A127833844C_Latest)</f>
        <v>63.441000000000003</v>
      </c>
      <c r="T76" s="43">
        <f>_xlfn.SINGLE(A127830874L_Latest)</f>
        <v>45.098999999999997</v>
      </c>
      <c r="U76" s="43">
        <f>_xlfn.SINGLE(A127827904F_Latest)</f>
        <v>18.341999999999999</v>
      </c>
      <c r="V76" s="43">
        <f>_xlfn.SINGLE(A127834174W_Latest)</f>
        <v>11.917</v>
      </c>
      <c r="W76" s="43">
        <f>_xlfn.SINGLE(A127831204V_Latest)</f>
        <v>7.6790000000000003</v>
      </c>
      <c r="X76" s="43">
        <f>_xlfn.SINGLE(A127828234X_Latest)</f>
        <v>4.2380000000000004</v>
      </c>
      <c r="Y76" s="43">
        <f>_xlfn.SINGLE(A127834504A_Latest)</f>
        <v>7.4320000000000004</v>
      </c>
      <c r="Z76" s="43">
        <f>_xlfn.SINGLE(A127831534K_Latest)</f>
        <v>4.8310000000000004</v>
      </c>
      <c r="AA76" s="43">
        <f>_xlfn.SINGLE(A127828564R_Latest)</f>
        <v>2.601</v>
      </c>
      <c r="AB76" s="43">
        <f>_xlfn.SINGLE(A127832854R_Latest)</f>
        <v>10.105</v>
      </c>
      <c r="AC76" s="43">
        <f>_xlfn.SINGLE(A127829884V_Latest)</f>
        <v>6.6120000000000001</v>
      </c>
      <c r="AD76" s="43">
        <f>_xlfn.SINGLE(A127826914T_Latest)</f>
        <v>3.4929999999999999</v>
      </c>
    </row>
    <row r="77" spans="1:30" ht="15.75" hidden="1" customHeight="1">
      <c r="B77" s="46" t="s">
        <v>1756</v>
      </c>
      <c r="C77" s="51">
        <v>14</v>
      </c>
      <c r="D77" s="43">
        <f>_xlfn.SINGLE(A127833181A_Latest)</f>
        <v>119.679</v>
      </c>
      <c r="E77" s="43">
        <f>_xlfn.SINGLE(A127830211X_Latest)</f>
        <v>92.57</v>
      </c>
      <c r="F77" s="43">
        <f>_xlfn.SINGLE(A127827241C_Latest)</f>
        <v>27.109000000000002</v>
      </c>
      <c r="G77" s="43">
        <f>_xlfn.SINGLE(A127834831K_Latest)</f>
        <v>43.198</v>
      </c>
      <c r="H77" s="43">
        <f>_xlfn.SINGLE(A127831861V_Latest)</f>
        <v>34.031999999999996</v>
      </c>
      <c r="I77" s="43">
        <f>_xlfn.SINGLE(A127828891X_Latest)</f>
        <v>9.1660000000000004</v>
      </c>
      <c r="J77" s="43">
        <f>_xlfn.SINGLE(A127833511F_Latest)</f>
        <v>30.436</v>
      </c>
      <c r="K77" s="43">
        <f>_xlfn.SINGLE(A127830541R_Latest)</f>
        <v>23.393000000000001</v>
      </c>
      <c r="L77" s="43">
        <f>_xlfn.SINGLE(A127827571V_Latest)</f>
        <v>7.0430000000000001</v>
      </c>
      <c r="M77" s="43">
        <f>_xlfn.SINGLE(A127835161C_Latest)</f>
        <v>23.856999999999999</v>
      </c>
      <c r="N77" s="43">
        <f>_xlfn.SINGLE(A127832191L_Latest)</f>
        <v>16.440000000000001</v>
      </c>
      <c r="O77" s="43">
        <f>_xlfn.SINGLE(A127829221F_Latest)</f>
        <v>7.4160000000000004</v>
      </c>
      <c r="P77" s="43">
        <f>_xlfn.SINGLE(A127835491V_Latest)</f>
        <v>5.8540000000000001</v>
      </c>
      <c r="Q77" s="43">
        <f>_xlfn.SINGLE(A127832521T_Latest)</f>
        <v>5.101</v>
      </c>
      <c r="R77" s="43">
        <f>_xlfn.SINGLE(A127829551W_Latest)</f>
        <v>0.753</v>
      </c>
      <c r="S77" s="43">
        <f>_xlfn.SINGLE(A127833841W_Latest)</f>
        <v>13.291</v>
      </c>
      <c r="T77" s="43">
        <f>_xlfn.SINGLE(A127830871F_Latest)</f>
        <v>11.394</v>
      </c>
      <c r="U77" s="43">
        <f>_xlfn.SINGLE(A127827901X_Latest)</f>
        <v>1.8979999999999999</v>
      </c>
      <c r="V77" s="43">
        <f>_xlfn.SINGLE(A127834171R_Latest)</f>
        <v>2.0470000000000002</v>
      </c>
      <c r="W77" s="43">
        <f>_xlfn.SINGLE(A127831201L_Latest)</f>
        <v>1.7669999999999999</v>
      </c>
      <c r="X77" s="43">
        <f>_xlfn.SINGLE(A127828231T_Latest)</f>
        <v>0.28000000000000003</v>
      </c>
      <c r="Y77" s="43">
        <f>_xlfn.SINGLE(A127834501V_Latest)</f>
        <v>0.64700000000000002</v>
      </c>
      <c r="Z77" s="43">
        <f>_xlfn.SINGLE(A127831531C_Latest)</f>
        <v>0.42199999999999999</v>
      </c>
      <c r="AA77" s="43">
        <f>_xlfn.SINGLE(A127828561J_Latest)</f>
        <v>0.22500000000000001</v>
      </c>
      <c r="AB77" s="43">
        <f>_xlfn.SINGLE(A127832851J_Latest)</f>
        <v>0.35</v>
      </c>
      <c r="AC77" s="43">
        <f>_xlfn.SINGLE(A127829881L_Latest)</f>
        <v>2.1999999999999999E-2</v>
      </c>
      <c r="AD77" s="43">
        <f>_xlfn.SINGLE(A127826911K_Latest)</f>
        <v>0.32800000000000001</v>
      </c>
    </row>
    <row r="78" spans="1:30" ht="15.75" hidden="1" customHeight="1">
      <c r="B78" s="46" t="s">
        <v>1761</v>
      </c>
      <c r="C78" s="51">
        <v>15</v>
      </c>
      <c r="D78" s="43">
        <f>_xlfn.SINGLE(A127833180X_Latest)</f>
        <v>586.77599999999995</v>
      </c>
      <c r="E78" s="43">
        <f>_xlfn.SINGLE(A127830210W_Latest)</f>
        <v>428.81900000000002</v>
      </c>
      <c r="F78" s="43">
        <f>_xlfn.SINGLE(A127827240A_Latest)</f>
        <v>157.95699999999999</v>
      </c>
      <c r="G78" s="43">
        <f>_xlfn.SINGLE(A127834830J_Latest)</f>
        <v>208.05199999999999</v>
      </c>
      <c r="H78" s="43">
        <f>_xlfn.SINGLE(A127831860T_Latest)</f>
        <v>151.25399999999999</v>
      </c>
      <c r="I78" s="43">
        <f>_xlfn.SINGLE(A127828890W_Latest)</f>
        <v>56.798000000000002</v>
      </c>
      <c r="J78" s="43">
        <f>_xlfn.SINGLE(A127833510C_Latest)</f>
        <v>149.60599999999999</v>
      </c>
      <c r="K78" s="43">
        <f>_xlfn.SINGLE(A127830540L_Latest)</f>
        <v>111.816</v>
      </c>
      <c r="L78" s="43">
        <f>_xlfn.SINGLE(A127827570T_Latest)</f>
        <v>37.790999999999997</v>
      </c>
      <c r="M78" s="43">
        <f>_xlfn.SINGLE(A127835160A_Latest)</f>
        <v>110.949</v>
      </c>
      <c r="N78" s="43">
        <f>_xlfn.SINGLE(A127832190K_Latest)</f>
        <v>85.111000000000004</v>
      </c>
      <c r="O78" s="43">
        <f>_xlfn.SINGLE(A127829220C_Latest)</f>
        <v>25.838999999999999</v>
      </c>
      <c r="P78" s="43">
        <f>_xlfn.SINGLE(A127835490T_Latest)</f>
        <v>35.75</v>
      </c>
      <c r="Q78" s="43">
        <f>_xlfn.SINGLE(A127832520R_Latest)</f>
        <v>24.227</v>
      </c>
      <c r="R78" s="43">
        <f>_xlfn.SINGLE(A127829550V_Latest)</f>
        <v>11.523</v>
      </c>
      <c r="S78" s="43">
        <f>_xlfn.SINGLE(A127833840V_Latest)</f>
        <v>55.335000000000001</v>
      </c>
      <c r="T78" s="43">
        <f>_xlfn.SINGLE(A127830870C_Latest)</f>
        <v>38.883000000000003</v>
      </c>
      <c r="U78" s="43">
        <f>_xlfn.SINGLE(A127827900W_Latest)</f>
        <v>16.451000000000001</v>
      </c>
      <c r="V78" s="43">
        <f>_xlfn.SINGLE(A127834170L_Latest)</f>
        <v>10.397</v>
      </c>
      <c r="W78" s="43">
        <f>_xlfn.SINGLE(A127831200K_Latest)</f>
        <v>6.4379999999999997</v>
      </c>
      <c r="X78" s="43">
        <f>_xlfn.SINGLE(A127828230R_Latest)</f>
        <v>3.9590000000000001</v>
      </c>
      <c r="Y78" s="43">
        <f>_xlfn.SINGLE(A127834500T_Latest)</f>
        <v>6.9119999999999999</v>
      </c>
      <c r="Z78" s="43">
        <f>_xlfn.SINGLE(A127831530A_Latest)</f>
        <v>4.4950000000000001</v>
      </c>
      <c r="AA78" s="43">
        <f>_xlfn.SINGLE(A127828560F_Latest)</f>
        <v>2.4169999999999998</v>
      </c>
      <c r="AB78" s="43">
        <f>_xlfn.SINGLE(A127832850F_Latest)</f>
        <v>9.7750000000000004</v>
      </c>
      <c r="AC78" s="43">
        <f>_xlfn.SINGLE(A127829880K_Latest)</f>
        <v>6.5949999999999998</v>
      </c>
      <c r="AD78" s="43">
        <f>_xlfn.SINGLE(A127826910J_Latest)</f>
        <v>3.18</v>
      </c>
    </row>
    <row r="79" spans="1:30" hidden="1">
      <c r="B79" s="45" t="s">
        <v>1765</v>
      </c>
      <c r="C79" s="51">
        <v>16</v>
      </c>
      <c r="D79" s="43">
        <f>_xlfn.SINGLE(A127833183F_Latest)</f>
        <v>1012.3049999999999</v>
      </c>
      <c r="E79" s="43">
        <f>_xlfn.SINGLE(A127830213C_Latest)</f>
        <v>394.56099999999998</v>
      </c>
      <c r="F79" s="43">
        <f>_xlfn.SINGLE(A127827243J_Latest)</f>
        <v>617.74400000000003</v>
      </c>
      <c r="G79" s="43">
        <f>_xlfn.SINGLE(A127834833R_Latest)</f>
        <v>293.66500000000002</v>
      </c>
      <c r="H79" s="43">
        <f>_xlfn.SINGLE(A127831863X_Latest)</f>
        <v>116.255</v>
      </c>
      <c r="I79" s="43">
        <f>_xlfn.SINGLE(A127828893C_Latest)</f>
        <v>177.41</v>
      </c>
      <c r="J79" s="43">
        <f>_xlfn.SINGLE(A127833513K_Latest)</f>
        <v>269.44299999999998</v>
      </c>
      <c r="K79" s="43">
        <f>_xlfn.SINGLE(A127830543V_Latest)</f>
        <v>103.545</v>
      </c>
      <c r="L79" s="43">
        <f>_xlfn.SINGLE(A127827573X_Latest)</f>
        <v>165.898</v>
      </c>
      <c r="M79" s="43">
        <f>_xlfn.SINGLE(A127835163J_Latest)</f>
        <v>217.178</v>
      </c>
      <c r="N79" s="43">
        <f>_xlfn.SINGLE(A127832193T_Latest)</f>
        <v>84.933999999999997</v>
      </c>
      <c r="O79" s="43">
        <f>_xlfn.SINGLE(A127829223K_Latest)</f>
        <v>132.244</v>
      </c>
      <c r="P79" s="43">
        <f>_xlfn.SINGLE(A127835493X_Latest)</f>
        <v>78.218000000000004</v>
      </c>
      <c r="Q79" s="43">
        <f>_xlfn.SINGLE(A127832523W_Latest)</f>
        <v>31.128</v>
      </c>
      <c r="R79" s="43">
        <f>_xlfn.SINGLE(A127829553A_Latest)</f>
        <v>47.09</v>
      </c>
      <c r="S79" s="43">
        <f>_xlfn.SINGLE(A127833843A_Latest)</f>
        <v>107.694</v>
      </c>
      <c r="T79" s="43">
        <f>_xlfn.SINGLE(A127830873K_Latest)</f>
        <v>40.338999999999999</v>
      </c>
      <c r="U79" s="43">
        <f>_xlfn.SINGLE(A127827903C_Latest)</f>
        <v>67.355000000000004</v>
      </c>
      <c r="V79" s="43">
        <f>_xlfn.SINGLE(A127834173V_Latest)</f>
        <v>25.093</v>
      </c>
      <c r="W79" s="43">
        <f>_xlfn.SINGLE(A127831203T_Latest)</f>
        <v>9.9160000000000004</v>
      </c>
      <c r="X79" s="43">
        <f>_xlfn.SINGLE(A127828233W_Latest)</f>
        <v>15.177</v>
      </c>
      <c r="Y79" s="43">
        <f>_xlfn.SINGLE(A127834503X_Latest)</f>
        <v>6.3070000000000004</v>
      </c>
      <c r="Z79" s="43">
        <f>_xlfn.SINGLE(A127831533J_Latest)</f>
        <v>2.3159999999999998</v>
      </c>
      <c r="AA79" s="43">
        <f>_xlfn.SINGLE(A127828563L_Latest)</f>
        <v>3.9910000000000001</v>
      </c>
      <c r="AB79" s="43">
        <f>_xlfn.SINGLE(A127832853L_Latest)</f>
        <v>14.709</v>
      </c>
      <c r="AC79" s="43">
        <f>_xlfn.SINGLE(A127829883T_Latest)</f>
        <v>6.1289999999999996</v>
      </c>
      <c r="AD79" s="43">
        <f>_xlfn.SINGLE(A127826913R_Latest)</f>
        <v>8.58</v>
      </c>
    </row>
    <row r="80" spans="1:30" hidden="1">
      <c r="B80" s="46" t="s">
        <v>1759</v>
      </c>
      <c r="C80" s="51">
        <v>17</v>
      </c>
      <c r="D80" s="43">
        <f>_xlfn.SINGLE(A127833178L_Latest)</f>
        <v>208.28700000000001</v>
      </c>
      <c r="E80" s="43">
        <f>_xlfn.SINGLE(A127830208K_Latest)</f>
        <v>84.804000000000002</v>
      </c>
      <c r="F80" s="43">
        <f>_xlfn.SINGLE(A127827238R_Latest)</f>
        <v>123.483</v>
      </c>
      <c r="G80" s="43">
        <f>_xlfn.SINGLE(A127834828W_Latest)</f>
        <v>56.384</v>
      </c>
      <c r="H80" s="43">
        <f>_xlfn.SINGLE(A127831858F_Latest)</f>
        <v>23.751999999999999</v>
      </c>
      <c r="I80" s="43">
        <f>_xlfn.SINGLE(A127828888K_Latest)</f>
        <v>32.631999999999998</v>
      </c>
      <c r="J80" s="43">
        <f>_xlfn.SINGLE(A127833508T_Latest)</f>
        <v>58.253999999999998</v>
      </c>
      <c r="K80" s="43">
        <f>_xlfn.SINGLE(A127830538A_Latest)</f>
        <v>24.593</v>
      </c>
      <c r="L80" s="43">
        <f>_xlfn.SINGLE(A127827568F_Latest)</f>
        <v>33.661999999999999</v>
      </c>
      <c r="M80" s="43">
        <f>_xlfn.SINGLE(A127835158R_Latest)</f>
        <v>40.627000000000002</v>
      </c>
      <c r="N80" s="43">
        <f>_xlfn.SINGLE(A127832188X_Latest)</f>
        <v>15.792</v>
      </c>
      <c r="O80" s="43">
        <f>_xlfn.SINGLE(A127829218T_Latest)</f>
        <v>24.835000000000001</v>
      </c>
      <c r="P80" s="43">
        <f>_xlfn.SINGLE(A127835488F_Latest)</f>
        <v>14.853</v>
      </c>
      <c r="Q80" s="43">
        <f>_xlfn.SINGLE(A127832518C_Latest)</f>
        <v>5.6959999999999997</v>
      </c>
      <c r="R80" s="43">
        <f>_xlfn.SINGLE(A127829548J_Latest)</f>
        <v>9.157</v>
      </c>
      <c r="S80" s="43">
        <f>_xlfn.SINGLE(A127833838J_Latest)</f>
        <v>27.596</v>
      </c>
      <c r="T80" s="43">
        <f>_xlfn.SINGLE(A127830868T_Latest)</f>
        <v>9.9390000000000001</v>
      </c>
      <c r="U80" s="43">
        <f>_xlfn.SINGLE(A127827898W_Latest)</f>
        <v>17.658000000000001</v>
      </c>
      <c r="V80" s="43">
        <f>_xlfn.SINGLE(A127834168A_Latest)</f>
        <v>5.1379999999999999</v>
      </c>
      <c r="W80" s="43">
        <f>_xlfn.SINGLE(A127831198K_Latest)</f>
        <v>2.1850000000000001</v>
      </c>
      <c r="X80" s="43">
        <f>_xlfn.SINGLE(A127828228C_Latest)</f>
        <v>2.952</v>
      </c>
      <c r="Y80" s="43">
        <f>_xlfn.SINGLE(A127834498T_Latest)</f>
        <v>1.6919999999999999</v>
      </c>
      <c r="Z80" s="43">
        <f>_xlfn.SINGLE(A127831528R_Latest)</f>
        <v>0.6</v>
      </c>
      <c r="AA80" s="43">
        <f>_xlfn.SINGLE(A127828558V_Latest)</f>
        <v>1.093</v>
      </c>
      <c r="AB80" s="43">
        <f>_xlfn.SINGLE(A127832848V_Latest)</f>
        <v>3.7410000000000001</v>
      </c>
      <c r="AC80" s="43">
        <f>_xlfn.SINGLE(A127829878X_Latest)</f>
        <v>2.2469999999999999</v>
      </c>
      <c r="AD80" s="43">
        <f>_xlfn.SINGLE(A127826908W_Latest)</f>
        <v>1.494</v>
      </c>
    </row>
    <row r="81" spans="1:30" hidden="1">
      <c r="B81" s="46" t="s">
        <v>1762</v>
      </c>
      <c r="C81" s="51">
        <v>18</v>
      </c>
      <c r="D81" s="43">
        <f>_xlfn.SINGLE(A127833177K_Latest)</f>
        <v>906.072</v>
      </c>
      <c r="E81" s="43">
        <f>_xlfn.SINGLE(A127830207J_Latest)</f>
        <v>352.16899999999998</v>
      </c>
      <c r="F81" s="43">
        <f>_xlfn.SINGLE(A127827237L_Latest)</f>
        <v>553.90300000000002</v>
      </c>
      <c r="G81" s="43">
        <f>_xlfn.SINGLE(A127834827V_Latest)</f>
        <v>264.03399999999999</v>
      </c>
      <c r="H81" s="43">
        <f>_xlfn.SINGLE(A127831857C_Latest)</f>
        <v>104.49299999999999</v>
      </c>
      <c r="I81" s="43">
        <f>_xlfn.SINGLE(A127828887J_Latest)</f>
        <v>159.541</v>
      </c>
      <c r="J81" s="43">
        <f>_xlfn.SINGLE(A127833507R_Latest)</f>
        <v>244.41</v>
      </c>
      <c r="K81" s="43">
        <f>_xlfn.SINGLE(A127830537X_Latest)</f>
        <v>92.271000000000001</v>
      </c>
      <c r="L81" s="43">
        <f>_xlfn.SINGLE(A127827567C_Latest)</f>
        <v>152.13800000000001</v>
      </c>
      <c r="M81" s="43">
        <f>_xlfn.SINGLE(A127835157L_Latest)</f>
        <v>197.80600000000001</v>
      </c>
      <c r="N81" s="43">
        <f>_xlfn.SINGLE(A127832187W_Latest)</f>
        <v>77.578000000000003</v>
      </c>
      <c r="O81" s="43">
        <f>_xlfn.SINGLE(A127829217R_Latest)</f>
        <v>120.22799999999999</v>
      </c>
      <c r="P81" s="43">
        <f>_xlfn.SINGLE(A127835487C_Latest)</f>
        <v>70.260999999999996</v>
      </c>
      <c r="Q81" s="43">
        <f>_xlfn.SINGLE(A127832517A_Latest)</f>
        <v>27.629000000000001</v>
      </c>
      <c r="R81" s="43">
        <f>_xlfn.SINGLE(A127829547F_Latest)</f>
        <v>42.631999999999998</v>
      </c>
      <c r="S81" s="43">
        <f>_xlfn.SINGLE(A127833837F_Latest)</f>
        <v>90.027000000000001</v>
      </c>
      <c r="T81" s="43">
        <f>_xlfn.SINGLE(A127830867R_Latest)</f>
        <v>34.65</v>
      </c>
      <c r="U81" s="43">
        <f>_xlfn.SINGLE(A127827897V_Latest)</f>
        <v>55.377000000000002</v>
      </c>
      <c r="V81" s="43">
        <f>_xlfn.SINGLE(A127834167X_Latest)</f>
        <v>22.082000000000001</v>
      </c>
      <c r="W81" s="43">
        <f>_xlfn.SINGLE(A127831197J_Latest)</f>
        <v>8.9109999999999996</v>
      </c>
      <c r="X81" s="43">
        <f>_xlfn.SINGLE(A127828227A_Latest)</f>
        <v>13.170999999999999</v>
      </c>
      <c r="Y81" s="43">
        <f>_xlfn.SINGLE(A127834497R_Latest)</f>
        <v>5.2279999999999998</v>
      </c>
      <c r="Z81" s="43">
        <f>_xlfn.SINGLE(A127831527L_Latest)</f>
        <v>1.9710000000000001</v>
      </c>
      <c r="AA81" s="43">
        <f>_xlfn.SINGLE(A127828557T_Latest)</f>
        <v>3.2570000000000001</v>
      </c>
      <c r="AB81" s="43">
        <f>_xlfn.SINGLE(A127832847T_Latest)</f>
        <v>12.224</v>
      </c>
      <c r="AC81" s="43">
        <f>_xlfn.SINGLE(A127829877W_Latest)</f>
        <v>4.6660000000000004</v>
      </c>
      <c r="AD81" s="43">
        <f>_xlfn.SINGLE(A127826907V_Latest)</f>
        <v>7.5579999999999998</v>
      </c>
    </row>
    <row r="82" spans="1:30" hidden="1">
      <c r="B82" s="11"/>
      <c r="C82" s="51">
        <v>19</v>
      </c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</row>
    <row r="83" spans="1:30" hidden="1">
      <c r="A83" s="41" t="s">
        <v>1766</v>
      </c>
      <c r="C83" s="51">
        <v>20</v>
      </c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</row>
    <row r="84" spans="1:30" hidden="1">
      <c r="A84" s="41"/>
      <c r="B84" s="11" t="s">
        <v>1766</v>
      </c>
      <c r="C84" s="51">
        <v>21</v>
      </c>
      <c r="D84" s="43">
        <f>_xlfn.SINGLE(A127833191F_Latest)</f>
        <v>971.54</v>
      </c>
      <c r="E84" s="43">
        <f>_xlfn.SINGLE(A127830221C_Latest)</f>
        <v>404.26799999999997</v>
      </c>
      <c r="F84" s="43">
        <f>_xlfn.SINGLE(A127827251J_Latest)</f>
        <v>567.27200000000005</v>
      </c>
      <c r="G84" s="43">
        <f>_xlfn.SINGLE(A127834841R_Latest)</f>
        <v>287.28199999999998</v>
      </c>
      <c r="H84" s="43">
        <f>_xlfn.SINGLE(A127831871X_Latest)</f>
        <v>124.133</v>
      </c>
      <c r="I84" s="43">
        <f>_xlfn.SINGLE(A127828901T_Latest)</f>
        <v>163.149</v>
      </c>
      <c r="J84" s="43">
        <f>_xlfn.SINGLE(A127833521K_Latest)</f>
        <v>263.69900000000001</v>
      </c>
      <c r="K84" s="43">
        <f>_xlfn.SINGLE(A127830551V_Latest)</f>
        <v>107.565</v>
      </c>
      <c r="L84" s="43">
        <f>_xlfn.SINGLE(A127827581X_Latest)</f>
        <v>156.13399999999999</v>
      </c>
      <c r="M84" s="43">
        <f>_xlfn.SINGLE(A127835171J_Latest)</f>
        <v>210.69499999999999</v>
      </c>
      <c r="N84" s="43">
        <f>_xlfn.SINGLE(A127832201F_Latest)</f>
        <v>86.201999999999998</v>
      </c>
      <c r="O84" s="43">
        <f>_xlfn.SINGLE(A127829231K_Latest)</f>
        <v>124.49299999999999</v>
      </c>
      <c r="P84" s="43">
        <f>_xlfn.SINGLE(A127835501L_Latest)</f>
        <v>73.08</v>
      </c>
      <c r="Q84" s="43">
        <f>_xlfn.SINGLE(A127832531W_Latest)</f>
        <v>29.959</v>
      </c>
      <c r="R84" s="43">
        <f>_xlfn.SINGLE(A127829561A_Latest)</f>
        <v>43.121000000000002</v>
      </c>
      <c r="S84" s="43">
        <f>_xlfn.SINGLE(A127833851A_Latest)</f>
        <v>95.738</v>
      </c>
      <c r="T84" s="43">
        <f>_xlfn.SINGLE(A127830881K_Latest)</f>
        <v>39.655999999999999</v>
      </c>
      <c r="U84" s="43">
        <f>_xlfn.SINGLE(A127827911C_Latest)</f>
        <v>56.082000000000001</v>
      </c>
      <c r="V84" s="43">
        <f>_xlfn.SINGLE(A127834181V_Latest)</f>
        <v>23.282</v>
      </c>
      <c r="W84" s="43">
        <f>_xlfn.SINGLE(A127831211T_Latest)</f>
        <v>9.9610000000000003</v>
      </c>
      <c r="X84" s="43">
        <f>_xlfn.SINGLE(A127828241W_Latest)</f>
        <v>13.32</v>
      </c>
      <c r="Y84" s="43">
        <f>_xlfn.SINGLE(A127834511X_Latest)</f>
        <v>5.38</v>
      </c>
      <c r="Z84" s="43">
        <f>_xlfn.SINGLE(A127831541J_Latest)</f>
        <v>2.12</v>
      </c>
      <c r="AA84" s="43">
        <f>_xlfn.SINGLE(A127828571L_Latest)</f>
        <v>3.26</v>
      </c>
      <c r="AB84" s="43">
        <f>_xlfn.SINGLE(A127832861L_Latest)</f>
        <v>12.384</v>
      </c>
      <c r="AC84" s="43">
        <f>_xlfn.SINGLE(A127829891T_Latest)</f>
        <v>4.6710000000000003</v>
      </c>
      <c r="AD84" s="43">
        <f>_xlfn.SINGLE(A127826921R_Latest)</f>
        <v>7.7130000000000001</v>
      </c>
    </row>
    <row r="85" spans="1:30" hidden="1">
      <c r="B85" s="45" t="s">
        <v>1767</v>
      </c>
      <c r="C85" s="51">
        <v>22</v>
      </c>
      <c r="D85" s="43">
        <f>_xlfn.SINGLE(A127833179R_Latest)</f>
        <v>65.468000000000004</v>
      </c>
      <c r="E85" s="43">
        <f>_xlfn.SINGLE(A127830209L_Latest)</f>
        <v>52.098999999999997</v>
      </c>
      <c r="F85" s="43">
        <f>_xlfn.SINGLE(A127827239T_Latest)</f>
        <v>13.369</v>
      </c>
      <c r="G85" s="43">
        <f>_xlfn.SINGLE(A127834829X_Latest)</f>
        <v>23.247</v>
      </c>
      <c r="H85" s="43">
        <f>_xlfn.SINGLE(A127831859J_Latest)</f>
        <v>19.64</v>
      </c>
      <c r="I85" s="43">
        <f>_xlfn.SINGLE(A127828889L_Latest)</f>
        <v>3.6070000000000002</v>
      </c>
      <c r="J85" s="43">
        <f>_xlfn.SINGLE(A127833509V_Latest)</f>
        <v>19.289000000000001</v>
      </c>
      <c r="K85" s="43">
        <f>_xlfn.SINGLE(A127830539C_Latest)</f>
        <v>15.294</v>
      </c>
      <c r="L85" s="43">
        <f>_xlfn.SINGLE(A127827569J_Latest)</f>
        <v>3.9950000000000001</v>
      </c>
      <c r="M85" s="43">
        <f>_xlfn.SINGLE(A127835159T_Latest)</f>
        <v>12.89</v>
      </c>
      <c r="N85" s="43">
        <f>_xlfn.SINGLE(A127832189A_Latest)</f>
        <v>8.625</v>
      </c>
      <c r="O85" s="43">
        <f>_xlfn.SINGLE(A127829219V_Latest)</f>
        <v>4.2649999999999997</v>
      </c>
      <c r="P85" s="43">
        <f>_xlfn.SINGLE(A127835489J_Latest)</f>
        <v>2.8180000000000001</v>
      </c>
      <c r="Q85" s="43">
        <f>_xlfn.SINGLE(A127832519F_Latest)</f>
        <v>2.33</v>
      </c>
      <c r="R85" s="43">
        <f>_xlfn.SINGLE(A127829549K_Latest)</f>
        <v>0.48899999999999999</v>
      </c>
      <c r="S85" s="43">
        <f>_xlfn.SINGLE(A127833839K_Latest)</f>
        <v>5.7110000000000003</v>
      </c>
      <c r="T85" s="43">
        <f>_xlfn.SINGLE(A127830869V_Latest)</f>
        <v>5.0060000000000002</v>
      </c>
      <c r="U85" s="43">
        <f>_xlfn.SINGLE(A127827899X_Latest)</f>
        <v>0.70499999999999996</v>
      </c>
      <c r="V85" s="43">
        <f>_xlfn.SINGLE(A127834169C_Latest)</f>
        <v>1.2</v>
      </c>
      <c r="W85" s="43">
        <f>_xlfn.SINGLE(A127831199L_Latest)</f>
        <v>1.05</v>
      </c>
      <c r="X85" s="43">
        <f>_xlfn.SINGLE(A127828229F_Latest)</f>
        <v>0.15</v>
      </c>
      <c r="Y85" s="43">
        <f>_xlfn.SINGLE(A127834499V_Latest)</f>
        <v>0.153</v>
      </c>
      <c r="Z85" s="43">
        <f>_xlfn.SINGLE(A127831529T_Latest)</f>
        <v>0.14899999999999999</v>
      </c>
      <c r="AA85" s="43">
        <f>_xlfn.SINGLE(A127828559W_Latest)</f>
        <v>3.0000000000000001E-3</v>
      </c>
      <c r="AB85" s="43">
        <f>_xlfn.SINGLE(A127832849W_Latest)</f>
        <v>0.16</v>
      </c>
      <c r="AC85" s="43">
        <f>_xlfn.SINGLE(A127829879A_Latest)</f>
        <v>5.0000000000000001E-3</v>
      </c>
      <c r="AD85" s="43">
        <f>_xlfn.SINGLE(A127826909X_Latest)</f>
        <v>0.155</v>
      </c>
    </row>
    <row r="86" spans="1:30" hidden="1">
      <c r="B86" s="45" t="s">
        <v>1762</v>
      </c>
      <c r="C86" s="51">
        <v>23</v>
      </c>
      <c r="D86" s="43">
        <f>_xlfn.SINGLE(A127833177K_Latest)</f>
        <v>906.072</v>
      </c>
      <c r="E86" s="43">
        <f>_xlfn.SINGLE(A127830207J_Latest)</f>
        <v>352.16899999999998</v>
      </c>
      <c r="F86" s="43">
        <f>_xlfn.SINGLE(A127827237L_Latest)</f>
        <v>553.90300000000002</v>
      </c>
      <c r="G86" s="43">
        <f>_xlfn.SINGLE(A127834827V_Latest)</f>
        <v>264.03399999999999</v>
      </c>
      <c r="H86" s="43">
        <f>_xlfn.SINGLE(A127831857C_Latest)</f>
        <v>104.49299999999999</v>
      </c>
      <c r="I86" s="43">
        <f>_xlfn.SINGLE(A127828887J_Latest)</f>
        <v>159.541</v>
      </c>
      <c r="J86" s="43">
        <f>_xlfn.SINGLE(A127833507R_Latest)</f>
        <v>244.41</v>
      </c>
      <c r="K86" s="43">
        <f>_xlfn.SINGLE(A127830537X_Latest)</f>
        <v>92.271000000000001</v>
      </c>
      <c r="L86" s="43">
        <f>_xlfn.SINGLE(A127827567C_Latest)</f>
        <v>152.13800000000001</v>
      </c>
      <c r="M86" s="43">
        <f>_xlfn.SINGLE(A127835157L_Latest)</f>
        <v>197.80600000000001</v>
      </c>
      <c r="N86" s="43">
        <f>_xlfn.SINGLE(A127832187W_Latest)</f>
        <v>77.578000000000003</v>
      </c>
      <c r="O86" s="43">
        <f>_xlfn.SINGLE(A127829217R_Latest)</f>
        <v>120.22799999999999</v>
      </c>
      <c r="P86" s="43">
        <f>_xlfn.SINGLE(A127835487C_Latest)</f>
        <v>70.260999999999996</v>
      </c>
      <c r="Q86" s="43">
        <f>_xlfn.SINGLE(A127832517A_Latest)</f>
        <v>27.629000000000001</v>
      </c>
      <c r="R86" s="43">
        <f>_xlfn.SINGLE(A127829547F_Latest)</f>
        <v>42.631999999999998</v>
      </c>
      <c r="S86" s="43">
        <f>_xlfn.SINGLE(A127833837F_Latest)</f>
        <v>90.027000000000001</v>
      </c>
      <c r="T86" s="43">
        <f>_xlfn.SINGLE(A127830867R_Latest)</f>
        <v>34.65</v>
      </c>
      <c r="U86" s="43">
        <f>_xlfn.SINGLE(A127827897V_Latest)</f>
        <v>55.377000000000002</v>
      </c>
      <c r="V86" s="43">
        <f>_xlfn.SINGLE(A127834167X_Latest)</f>
        <v>22.082000000000001</v>
      </c>
      <c r="W86" s="43">
        <f>_xlfn.SINGLE(A127831197J_Latest)</f>
        <v>8.9109999999999996</v>
      </c>
      <c r="X86" s="43">
        <f>_xlfn.SINGLE(A127828227A_Latest)</f>
        <v>13.170999999999999</v>
      </c>
      <c r="Y86" s="43">
        <f>_xlfn.SINGLE(A127834497R_Latest)</f>
        <v>5.2279999999999998</v>
      </c>
      <c r="Z86" s="43">
        <f>_xlfn.SINGLE(A127831527L_Latest)</f>
        <v>1.9710000000000001</v>
      </c>
      <c r="AA86" s="43">
        <f>_xlfn.SINGLE(A127828557T_Latest)</f>
        <v>3.2570000000000001</v>
      </c>
      <c r="AB86" s="43">
        <f>_xlfn.SINGLE(A127832847T_Latest)</f>
        <v>12.224</v>
      </c>
      <c r="AC86" s="43">
        <f>_xlfn.SINGLE(A127829877W_Latest)</f>
        <v>4.6660000000000004</v>
      </c>
      <c r="AD86" s="43">
        <f>_xlfn.SINGLE(A127826907V_Latest)</f>
        <v>7.5579999999999998</v>
      </c>
    </row>
    <row r="87" spans="1:30" hidden="1">
      <c r="B87" s="11"/>
      <c r="C87" s="51">
        <v>24</v>
      </c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</row>
    <row r="88" spans="1:30" hidden="1">
      <c r="A88" s="41" t="s">
        <v>1768</v>
      </c>
      <c r="C88" s="51">
        <v>25</v>
      </c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</row>
    <row r="89" spans="1:30" hidden="1">
      <c r="B89" s="11" t="s">
        <v>1769</v>
      </c>
      <c r="C89" s="51">
        <v>26</v>
      </c>
      <c r="D89" s="43">
        <f>_xlfn.SINGLE(A127833187R_Latest)</f>
        <v>14457.985000000001</v>
      </c>
      <c r="E89" s="43">
        <f>_xlfn.SINGLE(A127830217L_Latest)</f>
        <v>7542.3029999999999</v>
      </c>
      <c r="F89" s="43">
        <f>_xlfn.SINGLE(A127827247T_Latest)</f>
        <v>6915.6819999999998</v>
      </c>
      <c r="G89" s="43">
        <f>_xlfn.SINGLE(A127834837X_Latest)</f>
        <v>4470.4970000000003</v>
      </c>
      <c r="H89" s="43">
        <f>_xlfn.SINGLE(A127831867J_Latest)</f>
        <v>2330.4279999999999</v>
      </c>
      <c r="I89" s="43">
        <f>_xlfn.SINGLE(A127828897L_Latest)</f>
        <v>2140.0700000000002</v>
      </c>
      <c r="J89" s="43">
        <f>_xlfn.SINGLE(A127833517V_Latest)</f>
        <v>3763.72</v>
      </c>
      <c r="K89" s="43">
        <f>_xlfn.SINGLE(A127830547C_Latest)</f>
        <v>1982.261</v>
      </c>
      <c r="L89" s="43">
        <f>_xlfn.SINGLE(A127827577J_Latest)</f>
        <v>1781.4590000000001</v>
      </c>
      <c r="M89" s="43">
        <f>_xlfn.SINGLE(A127835167T_Latest)</f>
        <v>2963.192</v>
      </c>
      <c r="N89" s="43">
        <f>_xlfn.SINGLE(A127832197A_Latest)</f>
        <v>1513.864</v>
      </c>
      <c r="O89" s="43">
        <f>_xlfn.SINGLE(A127829227V_Latest)</f>
        <v>1449.328</v>
      </c>
      <c r="P89" s="43">
        <f>_xlfn.SINGLE(A127835497J_Latest)</f>
        <v>938.57100000000003</v>
      </c>
      <c r="Q89" s="43">
        <f>_xlfn.SINGLE(A127832527F_Latest)</f>
        <v>497.32400000000001</v>
      </c>
      <c r="R89" s="43">
        <f>_xlfn.SINGLE(A127829557K_Latest)</f>
        <v>441.24799999999999</v>
      </c>
      <c r="S89" s="43">
        <f>_xlfn.SINGLE(A127833847K_Latest)</f>
        <v>1624.271</v>
      </c>
      <c r="T89" s="43">
        <f>_xlfn.SINGLE(A127830877V_Latest)</f>
        <v>864.952</v>
      </c>
      <c r="U89" s="43">
        <f>_xlfn.SINGLE(A127827907L_Latest)</f>
        <v>759.31899999999996</v>
      </c>
      <c r="V89" s="43">
        <f>_xlfn.SINGLE(A127834177C_Latest)</f>
        <v>286.56900000000002</v>
      </c>
      <c r="W89" s="43">
        <f>_xlfn.SINGLE(A127831207A_Latest)</f>
        <v>146.46299999999999</v>
      </c>
      <c r="X89" s="43">
        <f>_xlfn.SINGLE(A127828237F_Latest)</f>
        <v>140.107</v>
      </c>
      <c r="Y89" s="43">
        <f>_xlfn.SINGLE(A127834507J_Latest)</f>
        <v>139.21299999999999</v>
      </c>
      <c r="Z89" s="43">
        <f>_xlfn.SINGLE(A127831537T_Latest)</f>
        <v>69.334000000000003</v>
      </c>
      <c r="AA89" s="43">
        <f>_xlfn.SINGLE(A127828567W_Latest)</f>
        <v>69.878</v>
      </c>
      <c r="AB89" s="43">
        <f>_xlfn.SINGLE(A127832857W_Latest)</f>
        <v>271.95100000000002</v>
      </c>
      <c r="AC89" s="43">
        <f>_xlfn.SINGLE(A127829887A_Latest)</f>
        <v>137.678</v>
      </c>
      <c r="AD89" s="43">
        <f>_xlfn.SINGLE(A127826917X_Latest)</f>
        <v>134.274</v>
      </c>
    </row>
    <row r="90" spans="1:30" hidden="1">
      <c r="B90" s="45" t="s">
        <v>1770</v>
      </c>
      <c r="C90" s="51">
        <v>27</v>
      </c>
      <c r="D90" s="43">
        <f>_xlfn.SINGLE(A127833189V_Latest)</f>
        <v>9917.2119999999995</v>
      </c>
      <c r="E90" s="43">
        <f>_xlfn.SINGLE(A127830219T_Latest)</f>
        <v>6029.0540000000001</v>
      </c>
      <c r="F90" s="43">
        <f>_xlfn.SINGLE(A127827249W_Latest)</f>
        <v>3888.1579999999999</v>
      </c>
      <c r="G90" s="43">
        <f>_xlfn.SINGLE(A127834839C_Latest)</f>
        <v>3126.489</v>
      </c>
      <c r="H90" s="43">
        <f>_xlfn.SINGLE(A127831869L_Latest)</f>
        <v>1859.732</v>
      </c>
      <c r="I90" s="43">
        <f>_xlfn.SINGLE(A127828899T_Latest)</f>
        <v>1266.7570000000001</v>
      </c>
      <c r="J90" s="43">
        <f>_xlfn.SINGLE(A127833519X_Latest)</f>
        <v>2551.1480000000001</v>
      </c>
      <c r="K90" s="43">
        <f>_xlfn.SINGLE(A127830549J_Latest)</f>
        <v>1579.731</v>
      </c>
      <c r="L90" s="43">
        <f>_xlfn.SINGLE(A127827579L_Latest)</f>
        <v>971.41700000000003</v>
      </c>
      <c r="M90" s="43">
        <f>_xlfn.SINGLE(A127835169W_Latest)</f>
        <v>2026.46</v>
      </c>
      <c r="N90" s="43">
        <f>_xlfn.SINGLE(A127832199F_Latest)</f>
        <v>1221.2260000000001</v>
      </c>
      <c r="O90" s="43">
        <f>_xlfn.SINGLE(A127829229X_Latest)</f>
        <v>805.23400000000004</v>
      </c>
      <c r="P90" s="43">
        <f>_xlfn.SINGLE(A127835499L_Latest)</f>
        <v>598.49199999999996</v>
      </c>
      <c r="Q90" s="43">
        <f>_xlfn.SINGLE(A127832529K_Latest)</f>
        <v>383.13900000000001</v>
      </c>
      <c r="R90" s="43">
        <f>_xlfn.SINGLE(A127829559R_Latest)</f>
        <v>215.352</v>
      </c>
      <c r="S90" s="43">
        <f>_xlfn.SINGLE(A127833849R_Latest)</f>
        <v>1117.3579999999999</v>
      </c>
      <c r="T90" s="43">
        <f>_xlfn.SINGLE(A127830879X_Latest)</f>
        <v>701.51</v>
      </c>
      <c r="U90" s="43">
        <f>_xlfn.SINGLE(A127827909T_Latest)</f>
        <v>415.84899999999999</v>
      </c>
      <c r="V90" s="43">
        <f>_xlfn.SINGLE(A127834179J_Latest)</f>
        <v>181.41800000000001</v>
      </c>
      <c r="W90" s="43">
        <f>_xlfn.SINGLE(A127831209F_Latest)</f>
        <v>112.86499999999999</v>
      </c>
      <c r="X90" s="43">
        <f>_xlfn.SINGLE(A127828239K_Latest)</f>
        <v>68.552999999999997</v>
      </c>
      <c r="Y90" s="43">
        <f>_xlfn.SINGLE(A127834509L_Latest)</f>
        <v>109.172</v>
      </c>
      <c r="Z90" s="43">
        <f>_xlfn.SINGLE(A127831539W_Latest)</f>
        <v>58.226999999999997</v>
      </c>
      <c r="AA90" s="43">
        <f>_xlfn.SINGLE(A127828569A_Latest)</f>
        <v>50.944000000000003</v>
      </c>
      <c r="AB90" s="43">
        <f>_xlfn.SINGLE(A127832859A_Latest)</f>
        <v>206.67500000000001</v>
      </c>
      <c r="AC90" s="43">
        <f>_xlfn.SINGLE(A127829889F_Latest)</f>
        <v>112.624</v>
      </c>
      <c r="AD90" s="43">
        <f>_xlfn.SINGLE(A127826919C_Latest)</f>
        <v>94.051000000000002</v>
      </c>
    </row>
    <row r="91" spans="1:30" hidden="1">
      <c r="B91" s="45" t="s">
        <v>1771</v>
      </c>
      <c r="C91" s="51">
        <v>28</v>
      </c>
      <c r="D91" s="43">
        <f>_xlfn.SINGLE(A127833188T_Latest)</f>
        <v>4540.7730000000001</v>
      </c>
      <c r="E91" s="43">
        <f>_xlfn.SINGLE(A127830218R_Latest)</f>
        <v>1513.249</v>
      </c>
      <c r="F91" s="43">
        <f>_xlfn.SINGLE(A127827248V_Latest)</f>
        <v>3027.5239999999999</v>
      </c>
      <c r="G91" s="43">
        <f>_xlfn.SINGLE(A127834838A_Latest)</f>
        <v>1344.009</v>
      </c>
      <c r="H91" s="43">
        <f>_xlfn.SINGLE(A127831868K_Latest)</f>
        <v>470.69600000000003</v>
      </c>
      <c r="I91" s="43">
        <f>_xlfn.SINGLE(A127828898R_Latest)</f>
        <v>873.31299999999999</v>
      </c>
      <c r="J91" s="43">
        <f>_xlfn.SINGLE(A127833518W_Latest)</f>
        <v>1212.5719999999999</v>
      </c>
      <c r="K91" s="43">
        <f>_xlfn.SINGLE(A127830548F_Latest)</f>
        <v>402.53</v>
      </c>
      <c r="L91" s="43">
        <f>_xlfn.SINGLE(A127827578K_Latest)</f>
        <v>810.04200000000003</v>
      </c>
      <c r="M91" s="43">
        <f>_xlfn.SINGLE(A127835168V_Latest)</f>
        <v>936.73199999999997</v>
      </c>
      <c r="N91" s="43">
        <f>_xlfn.SINGLE(A127832198C_Latest)</f>
        <v>292.63799999999998</v>
      </c>
      <c r="O91" s="43">
        <f>_xlfn.SINGLE(A127829228W_Latest)</f>
        <v>644.09400000000005</v>
      </c>
      <c r="P91" s="43">
        <f>_xlfn.SINGLE(A127835498K_Latest)</f>
        <v>340.08</v>
      </c>
      <c r="Q91" s="43">
        <f>_xlfn.SINGLE(A127832528J_Latest)</f>
        <v>114.184</v>
      </c>
      <c r="R91" s="43">
        <f>_xlfn.SINGLE(A127829558L_Latest)</f>
        <v>225.89500000000001</v>
      </c>
      <c r="S91" s="43">
        <f>_xlfn.SINGLE(A127833848L_Latest)</f>
        <v>506.91300000000001</v>
      </c>
      <c r="T91" s="43">
        <f>_xlfn.SINGLE(A127830878W_Latest)</f>
        <v>163.44200000000001</v>
      </c>
      <c r="U91" s="43">
        <f>_xlfn.SINGLE(A127827908R_Latest)</f>
        <v>343.47</v>
      </c>
      <c r="V91" s="43">
        <f>_xlfn.SINGLE(A127834178F_Latest)</f>
        <v>105.151</v>
      </c>
      <c r="W91" s="43">
        <f>_xlfn.SINGLE(A127831208C_Latest)</f>
        <v>33.597999999999999</v>
      </c>
      <c r="X91" s="43">
        <f>_xlfn.SINGLE(A127828238J_Latest)</f>
        <v>71.554000000000002</v>
      </c>
      <c r="Y91" s="43">
        <f>_xlfn.SINGLE(A127834508K_Latest)</f>
        <v>30.041</v>
      </c>
      <c r="Z91" s="43">
        <f>_xlfn.SINGLE(A127831538V_Latest)</f>
        <v>11.106999999999999</v>
      </c>
      <c r="AA91" s="43">
        <f>_xlfn.SINGLE(A127828568X_Latest)</f>
        <v>18.934000000000001</v>
      </c>
      <c r="AB91" s="43">
        <f>_xlfn.SINGLE(A127832858X_Latest)</f>
        <v>65.275999999999996</v>
      </c>
      <c r="AC91" s="43">
        <f>_xlfn.SINGLE(A127829888C_Latest)</f>
        <v>25.053999999999998</v>
      </c>
      <c r="AD91" s="43">
        <f>_xlfn.SINGLE(A127826918A_Latest)</f>
        <v>40.222000000000001</v>
      </c>
    </row>
    <row r="92" spans="1:30" hidden="1">
      <c r="A92" s="57"/>
      <c r="B92" s="58"/>
      <c r="C92" s="58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</row>
    <row r="93" spans="1:30" hidden="1">
      <c r="A93" s="57"/>
      <c r="B93" s="58"/>
      <c r="C93" s="58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</row>
    <row r="94" spans="1:30" hidden="1">
      <c r="A94" s="50"/>
      <c r="B94" s="49"/>
      <c r="C94" s="49"/>
      <c r="D94" s="52">
        <v>1</v>
      </c>
      <c r="E94" s="52">
        <v>2</v>
      </c>
      <c r="F94" s="52">
        <v>3</v>
      </c>
      <c r="G94" s="52">
        <v>4</v>
      </c>
      <c r="H94" s="52">
        <v>5</v>
      </c>
      <c r="I94" s="52">
        <v>6</v>
      </c>
      <c r="J94" s="52">
        <v>7</v>
      </c>
      <c r="K94" s="52">
        <v>8</v>
      </c>
      <c r="L94" s="52">
        <v>9</v>
      </c>
      <c r="M94" s="52">
        <v>10</v>
      </c>
      <c r="N94" s="52">
        <v>11</v>
      </c>
      <c r="O94" s="52">
        <v>12</v>
      </c>
      <c r="P94" s="52">
        <v>13</v>
      </c>
      <c r="Q94" s="52">
        <v>14</v>
      </c>
      <c r="R94" s="52">
        <v>15</v>
      </c>
      <c r="S94" s="52">
        <v>16</v>
      </c>
      <c r="T94" s="52">
        <v>17</v>
      </c>
      <c r="U94" s="52">
        <v>18</v>
      </c>
      <c r="V94" s="52">
        <v>19</v>
      </c>
      <c r="W94" s="52">
        <v>20</v>
      </c>
      <c r="X94" s="52">
        <v>21</v>
      </c>
      <c r="Y94" s="52">
        <v>22</v>
      </c>
      <c r="Z94" s="52">
        <v>23</v>
      </c>
      <c r="AA94" s="52">
        <v>24</v>
      </c>
      <c r="AB94" s="52">
        <v>25</v>
      </c>
      <c r="AC94" s="52">
        <v>26</v>
      </c>
      <c r="AD94" s="52">
        <v>27</v>
      </c>
    </row>
    <row r="95" spans="1:30" ht="15" hidden="1" customHeight="1">
      <c r="A95" s="36"/>
      <c r="B95" s="36"/>
      <c r="C95" s="36"/>
      <c r="D95" s="64" t="s">
        <v>1747</v>
      </c>
      <c r="E95" s="64"/>
      <c r="F95" s="64"/>
      <c r="G95" s="64" t="s">
        <v>1772</v>
      </c>
      <c r="H95" s="64"/>
      <c r="I95" s="64"/>
      <c r="J95" s="64" t="s">
        <v>1773</v>
      </c>
      <c r="K95" s="64"/>
      <c r="L95" s="64"/>
      <c r="M95" s="64" t="s">
        <v>1774</v>
      </c>
      <c r="N95" s="64"/>
      <c r="O95" s="64"/>
      <c r="P95" s="64" t="s">
        <v>1775</v>
      </c>
      <c r="Q95" s="64"/>
      <c r="R95" s="64"/>
      <c r="S95" s="64" t="s">
        <v>1776</v>
      </c>
      <c r="T95" s="64"/>
      <c r="U95" s="64"/>
      <c r="V95" s="64" t="s">
        <v>1777</v>
      </c>
      <c r="W95" s="64"/>
      <c r="X95" s="64"/>
      <c r="Y95" s="64" t="s">
        <v>1778</v>
      </c>
      <c r="Z95" s="64"/>
      <c r="AA95" s="64"/>
      <c r="AB95" s="64" t="s">
        <v>1779</v>
      </c>
      <c r="AC95" s="64"/>
      <c r="AD95" s="64"/>
    </row>
    <row r="96" spans="1:30" hidden="1">
      <c r="A96" s="36"/>
      <c r="B96" s="36"/>
      <c r="C96" s="36"/>
      <c r="D96" s="37" t="s">
        <v>1749</v>
      </c>
      <c r="E96" s="37" t="s">
        <v>1750</v>
      </c>
      <c r="F96" s="37" t="s">
        <v>1751</v>
      </c>
      <c r="G96" s="37" t="s">
        <v>1749</v>
      </c>
      <c r="H96" s="37" t="s">
        <v>1750</v>
      </c>
      <c r="I96" s="37" t="s">
        <v>1751</v>
      </c>
      <c r="J96" s="37" t="s">
        <v>1749</v>
      </c>
      <c r="K96" s="37" t="s">
        <v>1750</v>
      </c>
      <c r="L96" s="37" t="s">
        <v>1751</v>
      </c>
      <c r="M96" s="37" t="s">
        <v>1749</v>
      </c>
      <c r="N96" s="37" t="s">
        <v>1750</v>
      </c>
      <c r="O96" s="37" t="s">
        <v>1751</v>
      </c>
      <c r="P96" s="37" t="s">
        <v>1749</v>
      </c>
      <c r="Q96" s="37" t="s">
        <v>1750</v>
      </c>
      <c r="R96" s="37" t="s">
        <v>1751</v>
      </c>
      <c r="S96" s="37" t="s">
        <v>1749</v>
      </c>
      <c r="T96" s="37" t="s">
        <v>1750</v>
      </c>
      <c r="U96" s="37" t="s">
        <v>1751</v>
      </c>
      <c r="V96" s="37" t="s">
        <v>1749</v>
      </c>
      <c r="W96" s="37" t="s">
        <v>1750</v>
      </c>
      <c r="X96" s="37" t="s">
        <v>1751</v>
      </c>
      <c r="Y96" s="37" t="s">
        <v>1749</v>
      </c>
      <c r="Z96" s="37" t="s">
        <v>1750</v>
      </c>
      <c r="AA96" s="37" t="s">
        <v>1751</v>
      </c>
      <c r="AB96" s="37" t="s">
        <v>1749</v>
      </c>
      <c r="AC96" s="37" t="s">
        <v>1750</v>
      </c>
      <c r="AD96" s="37" t="s">
        <v>1751</v>
      </c>
    </row>
    <row r="97" spans="1:30" hidden="1">
      <c r="A97" s="36"/>
      <c r="B97" s="36"/>
      <c r="C97" s="36"/>
      <c r="D97" s="40" t="s">
        <v>1752</v>
      </c>
      <c r="E97" s="40" t="s">
        <v>1752</v>
      </c>
      <c r="F97" s="40" t="s">
        <v>1752</v>
      </c>
      <c r="G97" s="40" t="s">
        <v>1752</v>
      </c>
      <c r="H97" s="40" t="s">
        <v>1752</v>
      </c>
      <c r="I97" s="40" t="s">
        <v>1752</v>
      </c>
      <c r="J97" s="40" t="s">
        <v>1752</v>
      </c>
      <c r="K97" s="40" t="s">
        <v>1752</v>
      </c>
      <c r="L97" s="40" t="s">
        <v>1752</v>
      </c>
      <c r="M97" s="40" t="s">
        <v>1752</v>
      </c>
      <c r="N97" s="40" t="s">
        <v>1752</v>
      </c>
      <c r="O97" s="40" t="s">
        <v>1752</v>
      </c>
      <c r="P97" s="40" t="s">
        <v>1752</v>
      </c>
      <c r="Q97" s="40" t="s">
        <v>1752</v>
      </c>
      <c r="R97" s="40" t="s">
        <v>1752</v>
      </c>
      <c r="S97" s="40" t="s">
        <v>1752</v>
      </c>
      <c r="T97" s="40" t="s">
        <v>1752</v>
      </c>
      <c r="U97" s="40" t="s">
        <v>1752</v>
      </c>
      <c r="V97" s="40" t="s">
        <v>1752</v>
      </c>
      <c r="W97" s="40" t="s">
        <v>1752</v>
      </c>
      <c r="X97" s="40" t="s">
        <v>1752</v>
      </c>
      <c r="Y97" s="40" t="s">
        <v>1752</v>
      </c>
      <c r="Z97" s="40" t="s">
        <v>1752</v>
      </c>
      <c r="AA97" s="40" t="s">
        <v>1752</v>
      </c>
      <c r="AB97" s="40" t="s">
        <v>1752</v>
      </c>
      <c r="AC97" s="40" t="s">
        <v>1752</v>
      </c>
      <c r="AD97" s="40" t="s">
        <v>1752</v>
      </c>
    </row>
    <row r="98" spans="1:30" hidden="1">
      <c r="A98" s="41" t="s">
        <v>1753</v>
      </c>
      <c r="C98" s="36"/>
      <c r="D98" s="40"/>
      <c r="E98" s="40"/>
      <c r="F98" s="40"/>
      <c r="G98" s="42"/>
      <c r="H98" s="56"/>
      <c r="I98" s="56"/>
    </row>
    <row r="99" spans="1:30" hidden="1">
      <c r="B99" s="11" t="s">
        <v>1754</v>
      </c>
      <c r="C99" s="51">
        <v>1</v>
      </c>
      <c r="D99" s="44" t="s">
        <v>272</v>
      </c>
      <c r="E99" s="44" t="s">
        <v>273</v>
      </c>
      <c r="F99" s="44" t="s">
        <v>274</v>
      </c>
      <c r="G99" s="44" t="s">
        <v>1267</v>
      </c>
      <c r="H99" s="44" t="s">
        <v>1268</v>
      </c>
      <c r="I99" s="44" t="s">
        <v>1269</v>
      </c>
      <c r="J99" s="44" t="s">
        <v>1312</v>
      </c>
      <c r="K99" s="44" t="s">
        <v>1313</v>
      </c>
      <c r="L99" s="44" t="s">
        <v>1314</v>
      </c>
      <c r="M99" s="44" t="s">
        <v>1357</v>
      </c>
      <c r="N99" s="44" t="s">
        <v>1358</v>
      </c>
      <c r="O99" s="44" t="s">
        <v>1359</v>
      </c>
      <c r="P99" s="44" t="s">
        <v>1402</v>
      </c>
      <c r="Q99" s="44" t="s">
        <v>1403</v>
      </c>
      <c r="R99" s="44" t="s">
        <v>1404</v>
      </c>
      <c r="S99" s="44" t="s">
        <v>1447</v>
      </c>
      <c r="T99" s="44" t="s">
        <v>1448</v>
      </c>
      <c r="U99" s="44" t="s">
        <v>1449</v>
      </c>
      <c r="V99" s="44" t="s">
        <v>1492</v>
      </c>
      <c r="W99" s="44" t="s">
        <v>1493</v>
      </c>
      <c r="X99" s="44" t="s">
        <v>1494</v>
      </c>
      <c r="Y99" s="44" t="s">
        <v>1642</v>
      </c>
      <c r="Z99" s="44" t="s">
        <v>1643</v>
      </c>
      <c r="AA99" s="44" t="s">
        <v>1644</v>
      </c>
      <c r="AB99" s="44" t="s">
        <v>1687</v>
      </c>
      <c r="AC99" s="44" t="s">
        <v>1688</v>
      </c>
      <c r="AD99" s="44" t="s">
        <v>1689</v>
      </c>
    </row>
    <row r="100" spans="1:30" hidden="1">
      <c r="B100" s="45" t="s">
        <v>1755</v>
      </c>
      <c r="C100" s="51">
        <v>2</v>
      </c>
      <c r="D100" s="44" t="s">
        <v>275</v>
      </c>
      <c r="E100" s="44" t="s">
        <v>276</v>
      </c>
      <c r="F100" s="44" t="s">
        <v>277</v>
      </c>
      <c r="G100" s="44" t="s">
        <v>1270</v>
      </c>
      <c r="H100" s="44" t="s">
        <v>1271</v>
      </c>
      <c r="I100" s="44" t="s">
        <v>1272</v>
      </c>
      <c r="J100" s="44" t="s">
        <v>1315</v>
      </c>
      <c r="K100" s="44" t="s">
        <v>1316</v>
      </c>
      <c r="L100" s="44" t="s">
        <v>1317</v>
      </c>
      <c r="M100" s="44" t="s">
        <v>1360</v>
      </c>
      <c r="N100" s="44" t="s">
        <v>1361</v>
      </c>
      <c r="O100" s="44" t="s">
        <v>1362</v>
      </c>
      <c r="P100" s="44" t="s">
        <v>1405</v>
      </c>
      <c r="Q100" s="44" t="s">
        <v>1406</v>
      </c>
      <c r="R100" s="44" t="s">
        <v>1407</v>
      </c>
      <c r="S100" s="44" t="s">
        <v>1450</v>
      </c>
      <c r="T100" s="44" t="s">
        <v>1451</v>
      </c>
      <c r="U100" s="44" t="s">
        <v>1452</v>
      </c>
      <c r="V100" s="44" t="s">
        <v>1495</v>
      </c>
      <c r="W100" s="44" t="s">
        <v>1496</v>
      </c>
      <c r="X100" s="44" t="s">
        <v>1497</v>
      </c>
      <c r="Y100" s="44" t="s">
        <v>1645</v>
      </c>
      <c r="Z100" s="44" t="s">
        <v>1646</v>
      </c>
      <c r="AA100" s="44" t="s">
        <v>1647</v>
      </c>
      <c r="AB100" s="44" t="s">
        <v>1690</v>
      </c>
      <c r="AC100" s="44" t="s">
        <v>1691</v>
      </c>
      <c r="AD100" s="44" t="s">
        <v>1692</v>
      </c>
    </row>
    <row r="101" spans="1:30" hidden="1">
      <c r="B101" s="46" t="s">
        <v>1756</v>
      </c>
      <c r="C101" s="51">
        <v>3</v>
      </c>
      <c r="D101" s="44" t="s">
        <v>278</v>
      </c>
      <c r="E101" s="44" t="s">
        <v>279</v>
      </c>
      <c r="F101" s="44" t="s">
        <v>280</v>
      </c>
      <c r="G101" s="44" t="s">
        <v>1273</v>
      </c>
      <c r="H101" s="44" t="s">
        <v>1274</v>
      </c>
      <c r="I101" s="44" t="s">
        <v>1275</v>
      </c>
      <c r="J101" s="44" t="s">
        <v>1318</v>
      </c>
      <c r="K101" s="44" t="s">
        <v>1319</v>
      </c>
      <c r="L101" s="44" t="s">
        <v>1320</v>
      </c>
      <c r="M101" s="44" t="s">
        <v>1363</v>
      </c>
      <c r="N101" s="44" t="s">
        <v>1364</v>
      </c>
      <c r="O101" s="44" t="s">
        <v>1365</v>
      </c>
      <c r="P101" s="44" t="s">
        <v>1408</v>
      </c>
      <c r="Q101" s="44" t="s">
        <v>1409</v>
      </c>
      <c r="R101" s="44" t="s">
        <v>1410</v>
      </c>
      <c r="S101" s="44" t="s">
        <v>1453</v>
      </c>
      <c r="T101" s="44" t="s">
        <v>1454</v>
      </c>
      <c r="U101" s="44" t="s">
        <v>1455</v>
      </c>
      <c r="V101" s="44" t="s">
        <v>1498</v>
      </c>
      <c r="W101" s="44" t="s">
        <v>1499</v>
      </c>
      <c r="X101" s="44" t="s">
        <v>1500</v>
      </c>
      <c r="Y101" s="44" t="s">
        <v>1648</v>
      </c>
      <c r="Z101" s="44" t="s">
        <v>1649</v>
      </c>
      <c r="AA101" s="44" t="s">
        <v>1650</v>
      </c>
      <c r="AB101" s="44" t="s">
        <v>1693</v>
      </c>
      <c r="AC101" s="44" t="s">
        <v>1694</v>
      </c>
      <c r="AD101" s="44" t="s">
        <v>1695</v>
      </c>
    </row>
    <row r="102" spans="1:30" hidden="1">
      <c r="B102" s="47" t="s">
        <v>1757</v>
      </c>
      <c r="C102" s="51">
        <v>4</v>
      </c>
      <c r="D102" s="44" t="s">
        <v>281</v>
      </c>
      <c r="E102" s="44" t="s">
        <v>282</v>
      </c>
      <c r="F102" s="44" t="s">
        <v>283</v>
      </c>
      <c r="G102" s="44" t="s">
        <v>1276</v>
      </c>
      <c r="H102" s="44" t="s">
        <v>1277</v>
      </c>
      <c r="I102" s="44" t="s">
        <v>1278</v>
      </c>
      <c r="J102" s="44" t="s">
        <v>1321</v>
      </c>
      <c r="K102" s="44" t="s">
        <v>1322</v>
      </c>
      <c r="L102" s="44" t="s">
        <v>1323</v>
      </c>
      <c r="M102" s="44" t="s">
        <v>1366</v>
      </c>
      <c r="N102" s="44" t="s">
        <v>1367</v>
      </c>
      <c r="O102" s="44" t="s">
        <v>1368</v>
      </c>
      <c r="P102" s="44" t="s">
        <v>1411</v>
      </c>
      <c r="Q102" s="44" t="s">
        <v>1412</v>
      </c>
      <c r="R102" s="44" t="s">
        <v>1413</v>
      </c>
      <c r="S102" s="44" t="s">
        <v>1456</v>
      </c>
      <c r="T102" s="44" t="s">
        <v>1457</v>
      </c>
      <c r="U102" s="44" t="s">
        <v>1458</v>
      </c>
      <c r="V102" s="44" t="s">
        <v>1501</v>
      </c>
      <c r="W102" s="44" t="s">
        <v>1502</v>
      </c>
      <c r="X102" s="44" t="s">
        <v>1503</v>
      </c>
      <c r="Y102" s="44" t="s">
        <v>1651</v>
      </c>
      <c r="Z102" s="44" t="s">
        <v>1652</v>
      </c>
      <c r="AA102" s="44" t="s">
        <v>1653</v>
      </c>
      <c r="AB102" s="44" t="s">
        <v>1696</v>
      </c>
      <c r="AC102" s="44" t="s">
        <v>1697</v>
      </c>
      <c r="AD102" s="44" t="s">
        <v>1698</v>
      </c>
    </row>
    <row r="103" spans="1:30" hidden="1">
      <c r="B103" s="47" t="s">
        <v>1758</v>
      </c>
      <c r="C103" s="51">
        <v>5</v>
      </c>
      <c r="D103" s="44" t="s">
        <v>284</v>
      </c>
      <c r="E103" s="44" t="s">
        <v>285</v>
      </c>
      <c r="F103" s="44" t="s">
        <v>286</v>
      </c>
      <c r="G103" s="44" t="s">
        <v>1279</v>
      </c>
      <c r="H103" s="44" t="s">
        <v>1280</v>
      </c>
      <c r="I103" s="44" t="s">
        <v>1281</v>
      </c>
      <c r="J103" s="44" t="s">
        <v>1324</v>
      </c>
      <c r="K103" s="44" t="s">
        <v>1325</v>
      </c>
      <c r="L103" s="44" t="s">
        <v>1326</v>
      </c>
      <c r="M103" s="44" t="s">
        <v>1369</v>
      </c>
      <c r="N103" s="44" t="s">
        <v>1370</v>
      </c>
      <c r="O103" s="44" t="s">
        <v>1371</v>
      </c>
      <c r="P103" s="44" t="s">
        <v>1414</v>
      </c>
      <c r="Q103" s="44" t="s">
        <v>1415</v>
      </c>
      <c r="R103" s="44" t="s">
        <v>1416</v>
      </c>
      <c r="S103" s="44" t="s">
        <v>1459</v>
      </c>
      <c r="T103" s="44" t="s">
        <v>1460</v>
      </c>
      <c r="U103" s="44" t="s">
        <v>1461</v>
      </c>
      <c r="V103" s="44" t="s">
        <v>1504</v>
      </c>
      <c r="W103" s="44" t="s">
        <v>1505</v>
      </c>
      <c r="X103" s="44" t="s">
        <v>1506</v>
      </c>
      <c r="Y103" s="44" t="s">
        <v>1654</v>
      </c>
      <c r="Z103" s="44" t="s">
        <v>1655</v>
      </c>
      <c r="AA103" s="44" t="s">
        <v>1656</v>
      </c>
      <c r="AB103" s="44" t="s">
        <v>1699</v>
      </c>
      <c r="AC103" s="44" t="s">
        <v>1700</v>
      </c>
      <c r="AD103" s="44" t="s">
        <v>1701</v>
      </c>
    </row>
    <row r="104" spans="1:30" hidden="1">
      <c r="B104" s="46" t="s">
        <v>1759</v>
      </c>
      <c r="C104" s="51">
        <v>6</v>
      </c>
      <c r="D104" s="44" t="s">
        <v>287</v>
      </c>
      <c r="E104" s="44" t="s">
        <v>288</v>
      </c>
      <c r="F104" s="44" t="s">
        <v>289</v>
      </c>
      <c r="G104" s="44" t="s">
        <v>1282</v>
      </c>
      <c r="H104" s="44" t="s">
        <v>1283</v>
      </c>
      <c r="I104" s="44" t="s">
        <v>1284</v>
      </c>
      <c r="J104" s="44" t="s">
        <v>1327</v>
      </c>
      <c r="K104" s="44" t="s">
        <v>1328</v>
      </c>
      <c r="L104" s="44" t="s">
        <v>1329</v>
      </c>
      <c r="M104" s="44" t="s">
        <v>1372</v>
      </c>
      <c r="N104" s="44" t="s">
        <v>1373</v>
      </c>
      <c r="O104" s="44" t="s">
        <v>1374</v>
      </c>
      <c r="P104" s="44" t="s">
        <v>1417</v>
      </c>
      <c r="Q104" s="44" t="s">
        <v>1418</v>
      </c>
      <c r="R104" s="44" t="s">
        <v>1419</v>
      </c>
      <c r="S104" s="44" t="s">
        <v>1462</v>
      </c>
      <c r="T104" s="44" t="s">
        <v>1463</v>
      </c>
      <c r="U104" s="44" t="s">
        <v>1464</v>
      </c>
      <c r="V104" s="44" t="s">
        <v>1507</v>
      </c>
      <c r="W104" s="44" t="s">
        <v>1508</v>
      </c>
      <c r="X104" s="44" t="s">
        <v>1509</v>
      </c>
      <c r="Y104" s="44" t="s">
        <v>1657</v>
      </c>
      <c r="Z104" s="44" t="s">
        <v>1658</v>
      </c>
      <c r="AA104" s="44" t="s">
        <v>1659</v>
      </c>
      <c r="AB104" s="44" t="s">
        <v>1702</v>
      </c>
      <c r="AC104" s="44" t="s">
        <v>1703</v>
      </c>
      <c r="AD104" s="44" t="s">
        <v>1704</v>
      </c>
    </row>
    <row r="105" spans="1:30" hidden="1">
      <c r="B105" s="45" t="s">
        <v>1760</v>
      </c>
      <c r="C105" s="51">
        <v>7</v>
      </c>
      <c r="D105" s="44" t="s">
        <v>290</v>
      </c>
      <c r="E105" s="44" t="s">
        <v>291</v>
      </c>
      <c r="F105" s="44" t="s">
        <v>292</v>
      </c>
      <c r="G105" s="44" t="s">
        <v>1285</v>
      </c>
      <c r="H105" s="44" t="s">
        <v>1286</v>
      </c>
      <c r="I105" s="44" t="s">
        <v>1287</v>
      </c>
      <c r="J105" s="44" t="s">
        <v>1330</v>
      </c>
      <c r="K105" s="44" t="s">
        <v>1331</v>
      </c>
      <c r="L105" s="44" t="s">
        <v>1332</v>
      </c>
      <c r="M105" s="44" t="s">
        <v>1375</v>
      </c>
      <c r="N105" s="44" t="s">
        <v>1376</v>
      </c>
      <c r="O105" s="44" t="s">
        <v>1377</v>
      </c>
      <c r="P105" s="44" t="s">
        <v>1420</v>
      </c>
      <c r="Q105" s="44" t="s">
        <v>1421</v>
      </c>
      <c r="R105" s="44" t="s">
        <v>1422</v>
      </c>
      <c r="S105" s="44" t="s">
        <v>1465</v>
      </c>
      <c r="T105" s="44" t="s">
        <v>1466</v>
      </c>
      <c r="U105" s="44" t="s">
        <v>1467</v>
      </c>
      <c r="V105" s="44" t="s">
        <v>1510</v>
      </c>
      <c r="W105" s="44" t="s">
        <v>1511</v>
      </c>
      <c r="X105" s="44" t="s">
        <v>1512</v>
      </c>
      <c r="Y105" s="44" t="s">
        <v>1660</v>
      </c>
      <c r="Z105" s="44" t="s">
        <v>1661</v>
      </c>
      <c r="AA105" s="44" t="s">
        <v>1662</v>
      </c>
      <c r="AB105" s="44" t="s">
        <v>1705</v>
      </c>
      <c r="AC105" s="44" t="s">
        <v>1706</v>
      </c>
      <c r="AD105" s="44" t="s">
        <v>1707</v>
      </c>
    </row>
    <row r="106" spans="1:30" hidden="1">
      <c r="B106" s="46" t="s">
        <v>1761</v>
      </c>
      <c r="C106" s="51">
        <v>8</v>
      </c>
      <c r="D106" s="44" t="s">
        <v>293</v>
      </c>
      <c r="E106" s="44" t="s">
        <v>294</v>
      </c>
      <c r="F106" s="44" t="s">
        <v>295</v>
      </c>
      <c r="G106" s="44" t="s">
        <v>1288</v>
      </c>
      <c r="H106" s="44" t="s">
        <v>1289</v>
      </c>
      <c r="I106" s="44" t="s">
        <v>1290</v>
      </c>
      <c r="J106" s="44" t="s">
        <v>1333</v>
      </c>
      <c r="K106" s="44" t="s">
        <v>1334</v>
      </c>
      <c r="L106" s="44" t="s">
        <v>1335</v>
      </c>
      <c r="M106" s="44" t="s">
        <v>1378</v>
      </c>
      <c r="N106" s="44" t="s">
        <v>1379</v>
      </c>
      <c r="O106" s="44" t="s">
        <v>1380</v>
      </c>
      <c r="P106" s="44" t="s">
        <v>1423</v>
      </c>
      <c r="Q106" s="44" t="s">
        <v>1424</v>
      </c>
      <c r="R106" s="44" t="s">
        <v>1425</v>
      </c>
      <c r="S106" s="44" t="s">
        <v>1468</v>
      </c>
      <c r="T106" s="44" t="s">
        <v>1469</v>
      </c>
      <c r="U106" s="44" t="s">
        <v>1470</v>
      </c>
      <c r="V106" s="44" t="s">
        <v>1618</v>
      </c>
      <c r="W106" s="44" t="s">
        <v>1619</v>
      </c>
      <c r="X106" s="44" t="s">
        <v>1620</v>
      </c>
      <c r="Y106" s="44" t="s">
        <v>1663</v>
      </c>
      <c r="Z106" s="44" t="s">
        <v>1664</v>
      </c>
      <c r="AA106" s="44" t="s">
        <v>1665</v>
      </c>
      <c r="AB106" s="44" t="s">
        <v>1708</v>
      </c>
      <c r="AC106" s="44" t="s">
        <v>1709</v>
      </c>
      <c r="AD106" s="44" t="s">
        <v>1710</v>
      </c>
    </row>
    <row r="107" spans="1:30" hidden="1">
      <c r="B107" s="46" t="s">
        <v>1762</v>
      </c>
      <c r="C107" s="51">
        <v>9</v>
      </c>
      <c r="D107" s="44" t="s">
        <v>296</v>
      </c>
      <c r="E107" s="44" t="s">
        <v>297</v>
      </c>
      <c r="F107" s="44" t="s">
        <v>298</v>
      </c>
      <c r="G107" s="44" t="s">
        <v>1291</v>
      </c>
      <c r="H107" s="44" t="s">
        <v>1292</v>
      </c>
      <c r="I107" s="44" t="s">
        <v>1293</v>
      </c>
      <c r="J107" s="44" t="s">
        <v>1336</v>
      </c>
      <c r="K107" s="44" t="s">
        <v>1337</v>
      </c>
      <c r="L107" s="44" t="s">
        <v>1338</v>
      </c>
      <c r="M107" s="44" t="s">
        <v>1381</v>
      </c>
      <c r="N107" s="44" t="s">
        <v>1382</v>
      </c>
      <c r="O107" s="44" t="s">
        <v>1383</v>
      </c>
      <c r="P107" s="44" t="s">
        <v>1426</v>
      </c>
      <c r="Q107" s="44" t="s">
        <v>1427</v>
      </c>
      <c r="R107" s="44" t="s">
        <v>1428</v>
      </c>
      <c r="S107" s="44" t="s">
        <v>1471</v>
      </c>
      <c r="T107" s="44" t="s">
        <v>1472</v>
      </c>
      <c r="U107" s="44" t="s">
        <v>1473</v>
      </c>
      <c r="V107" s="44" t="s">
        <v>1621</v>
      </c>
      <c r="W107" s="44" t="s">
        <v>1622</v>
      </c>
      <c r="X107" s="44" t="s">
        <v>1623</v>
      </c>
      <c r="Y107" s="44" t="s">
        <v>1666</v>
      </c>
      <c r="Z107" s="44" t="s">
        <v>1667</v>
      </c>
      <c r="AA107" s="44" t="s">
        <v>1668</v>
      </c>
      <c r="AB107" s="44" t="s">
        <v>1711</v>
      </c>
      <c r="AC107" s="44" t="s">
        <v>1712</v>
      </c>
      <c r="AD107" s="44" t="s">
        <v>1713</v>
      </c>
    </row>
    <row r="108" spans="1:30" hidden="1">
      <c r="C108" s="51">
        <v>10</v>
      </c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</row>
    <row r="109" spans="1:30" hidden="1">
      <c r="A109" s="41" t="s">
        <v>1763</v>
      </c>
      <c r="C109" s="51">
        <v>11</v>
      </c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</row>
    <row r="110" spans="1:30" hidden="1">
      <c r="A110" s="41"/>
      <c r="B110" s="11" t="s">
        <v>1754</v>
      </c>
      <c r="C110" s="51">
        <v>12</v>
      </c>
      <c r="D110" s="44" t="s">
        <v>272</v>
      </c>
      <c r="E110" s="44" t="s">
        <v>273</v>
      </c>
      <c r="F110" s="44" t="s">
        <v>274</v>
      </c>
      <c r="G110" s="44" t="s">
        <v>1267</v>
      </c>
      <c r="H110" s="44" t="s">
        <v>1268</v>
      </c>
      <c r="I110" s="44" t="s">
        <v>1269</v>
      </c>
      <c r="J110" s="44" t="s">
        <v>1312</v>
      </c>
      <c r="K110" s="44" t="s">
        <v>1313</v>
      </c>
      <c r="L110" s="44" t="s">
        <v>1314</v>
      </c>
      <c r="M110" s="44" t="s">
        <v>1357</v>
      </c>
      <c r="N110" s="44" t="s">
        <v>1358</v>
      </c>
      <c r="O110" s="44" t="s">
        <v>1359</v>
      </c>
      <c r="P110" s="44" t="s">
        <v>1402</v>
      </c>
      <c r="Q110" s="44" t="s">
        <v>1403</v>
      </c>
      <c r="R110" s="44" t="s">
        <v>1404</v>
      </c>
      <c r="S110" s="44" t="s">
        <v>1447</v>
      </c>
      <c r="T110" s="44" t="s">
        <v>1448</v>
      </c>
      <c r="U110" s="44" t="s">
        <v>1449</v>
      </c>
      <c r="V110" s="44" t="s">
        <v>1492</v>
      </c>
      <c r="W110" s="44" t="s">
        <v>1493</v>
      </c>
      <c r="X110" s="44" t="s">
        <v>1494</v>
      </c>
      <c r="Y110" s="44" t="s">
        <v>1642</v>
      </c>
      <c r="Z110" s="44" t="s">
        <v>1643</v>
      </c>
      <c r="AA110" s="44" t="s">
        <v>1644</v>
      </c>
      <c r="AB110" s="44" t="s">
        <v>1687</v>
      </c>
      <c r="AC110" s="44" t="s">
        <v>1688</v>
      </c>
      <c r="AD110" s="44" t="s">
        <v>1689</v>
      </c>
    </row>
    <row r="111" spans="1:30" hidden="1">
      <c r="B111" s="45" t="s">
        <v>1764</v>
      </c>
      <c r="C111" s="51">
        <v>13</v>
      </c>
      <c r="D111" s="44" t="s">
        <v>299</v>
      </c>
      <c r="E111" s="44" t="s">
        <v>300</v>
      </c>
      <c r="F111" s="44" t="s">
        <v>301</v>
      </c>
      <c r="G111" s="44" t="s">
        <v>1294</v>
      </c>
      <c r="H111" s="44" t="s">
        <v>1295</v>
      </c>
      <c r="I111" s="44" t="s">
        <v>1296</v>
      </c>
      <c r="J111" s="44" t="s">
        <v>1339</v>
      </c>
      <c r="K111" s="44" t="s">
        <v>1340</v>
      </c>
      <c r="L111" s="44" t="s">
        <v>1341</v>
      </c>
      <c r="M111" s="44" t="s">
        <v>1384</v>
      </c>
      <c r="N111" s="44" t="s">
        <v>1385</v>
      </c>
      <c r="O111" s="44" t="s">
        <v>1386</v>
      </c>
      <c r="P111" s="44" t="s">
        <v>1429</v>
      </c>
      <c r="Q111" s="44" t="s">
        <v>1430</v>
      </c>
      <c r="R111" s="44" t="s">
        <v>1431</v>
      </c>
      <c r="S111" s="44" t="s">
        <v>1474</v>
      </c>
      <c r="T111" s="44" t="s">
        <v>1475</v>
      </c>
      <c r="U111" s="44" t="s">
        <v>1476</v>
      </c>
      <c r="V111" s="44" t="s">
        <v>1624</v>
      </c>
      <c r="W111" s="44" t="s">
        <v>1625</v>
      </c>
      <c r="X111" s="44" t="s">
        <v>1626</v>
      </c>
      <c r="Y111" s="44" t="s">
        <v>1669</v>
      </c>
      <c r="Z111" s="44" t="s">
        <v>1670</v>
      </c>
      <c r="AA111" s="44" t="s">
        <v>1671</v>
      </c>
      <c r="AB111" s="44" t="s">
        <v>1714</v>
      </c>
      <c r="AC111" s="44" t="s">
        <v>1715</v>
      </c>
      <c r="AD111" s="44" t="s">
        <v>1716</v>
      </c>
    </row>
    <row r="112" spans="1:30" hidden="1">
      <c r="B112" s="46" t="s">
        <v>1756</v>
      </c>
      <c r="C112" s="51">
        <v>14</v>
      </c>
      <c r="D112" s="44" t="s">
        <v>278</v>
      </c>
      <c r="E112" s="44" t="s">
        <v>279</v>
      </c>
      <c r="F112" s="44" t="s">
        <v>280</v>
      </c>
      <c r="G112" s="44" t="s">
        <v>1273</v>
      </c>
      <c r="H112" s="44" t="s">
        <v>1274</v>
      </c>
      <c r="I112" s="44" t="s">
        <v>1275</v>
      </c>
      <c r="J112" s="44" t="s">
        <v>1318</v>
      </c>
      <c r="K112" s="44" t="s">
        <v>1319</v>
      </c>
      <c r="L112" s="44" t="s">
        <v>1320</v>
      </c>
      <c r="M112" s="44" t="s">
        <v>1363</v>
      </c>
      <c r="N112" s="44" t="s">
        <v>1364</v>
      </c>
      <c r="O112" s="44" t="s">
        <v>1365</v>
      </c>
      <c r="P112" s="44" t="s">
        <v>1408</v>
      </c>
      <c r="Q112" s="44" t="s">
        <v>1409</v>
      </c>
      <c r="R112" s="44" t="s">
        <v>1410</v>
      </c>
      <c r="S112" s="44" t="s">
        <v>1453</v>
      </c>
      <c r="T112" s="44" t="s">
        <v>1454</v>
      </c>
      <c r="U112" s="44" t="s">
        <v>1455</v>
      </c>
      <c r="V112" s="44" t="s">
        <v>1498</v>
      </c>
      <c r="W112" s="44" t="s">
        <v>1499</v>
      </c>
      <c r="X112" s="44" t="s">
        <v>1500</v>
      </c>
      <c r="Y112" s="44" t="s">
        <v>1648</v>
      </c>
      <c r="Z112" s="44" t="s">
        <v>1649</v>
      </c>
      <c r="AA112" s="44" t="s">
        <v>1650</v>
      </c>
      <c r="AB112" s="44" t="s">
        <v>1693</v>
      </c>
      <c r="AC112" s="44" t="s">
        <v>1694</v>
      </c>
      <c r="AD112" s="44" t="s">
        <v>1695</v>
      </c>
    </row>
    <row r="113" spans="1:30" hidden="1">
      <c r="B113" s="46" t="s">
        <v>1761</v>
      </c>
      <c r="C113" s="51">
        <v>15</v>
      </c>
      <c r="D113" s="44" t="s">
        <v>293</v>
      </c>
      <c r="E113" s="44" t="s">
        <v>294</v>
      </c>
      <c r="F113" s="44" t="s">
        <v>295</v>
      </c>
      <c r="G113" s="44" t="s">
        <v>1288</v>
      </c>
      <c r="H113" s="44" t="s">
        <v>1289</v>
      </c>
      <c r="I113" s="44" t="s">
        <v>1290</v>
      </c>
      <c r="J113" s="44" t="s">
        <v>1333</v>
      </c>
      <c r="K113" s="44" t="s">
        <v>1334</v>
      </c>
      <c r="L113" s="44" t="s">
        <v>1335</v>
      </c>
      <c r="M113" s="44" t="s">
        <v>1378</v>
      </c>
      <c r="N113" s="44" t="s">
        <v>1379</v>
      </c>
      <c r="O113" s="44" t="s">
        <v>1380</v>
      </c>
      <c r="P113" s="44" t="s">
        <v>1423</v>
      </c>
      <c r="Q113" s="44" t="s">
        <v>1424</v>
      </c>
      <c r="R113" s="44" t="s">
        <v>1425</v>
      </c>
      <c r="S113" s="44" t="s">
        <v>1468</v>
      </c>
      <c r="T113" s="44" t="s">
        <v>1469</v>
      </c>
      <c r="U113" s="44" t="s">
        <v>1470</v>
      </c>
      <c r="V113" s="44" t="s">
        <v>1618</v>
      </c>
      <c r="W113" s="44" t="s">
        <v>1619</v>
      </c>
      <c r="X113" s="44" t="s">
        <v>1620</v>
      </c>
      <c r="Y113" s="44" t="s">
        <v>1663</v>
      </c>
      <c r="Z113" s="44" t="s">
        <v>1664</v>
      </c>
      <c r="AA113" s="44" t="s">
        <v>1665</v>
      </c>
      <c r="AB113" s="44" t="s">
        <v>1708</v>
      </c>
      <c r="AC113" s="44" t="s">
        <v>1709</v>
      </c>
      <c r="AD113" s="44" t="s">
        <v>1710</v>
      </c>
    </row>
    <row r="114" spans="1:30" hidden="1">
      <c r="B114" s="45" t="s">
        <v>1765</v>
      </c>
      <c r="C114" s="51">
        <v>16</v>
      </c>
      <c r="D114" s="44" t="s">
        <v>302</v>
      </c>
      <c r="E114" s="44" t="s">
        <v>303</v>
      </c>
      <c r="F114" s="44" t="s">
        <v>304</v>
      </c>
      <c r="G114" s="44" t="s">
        <v>1297</v>
      </c>
      <c r="H114" s="44" t="s">
        <v>1298</v>
      </c>
      <c r="I114" s="44" t="s">
        <v>1299</v>
      </c>
      <c r="J114" s="44" t="s">
        <v>1342</v>
      </c>
      <c r="K114" s="44" t="s">
        <v>1343</v>
      </c>
      <c r="L114" s="44" t="s">
        <v>1344</v>
      </c>
      <c r="M114" s="44" t="s">
        <v>1387</v>
      </c>
      <c r="N114" s="44" t="s">
        <v>1388</v>
      </c>
      <c r="O114" s="44" t="s">
        <v>1389</v>
      </c>
      <c r="P114" s="44" t="s">
        <v>1432</v>
      </c>
      <c r="Q114" s="44" t="s">
        <v>1433</v>
      </c>
      <c r="R114" s="44" t="s">
        <v>1434</v>
      </c>
      <c r="S114" s="44" t="s">
        <v>1477</v>
      </c>
      <c r="T114" s="44" t="s">
        <v>1478</v>
      </c>
      <c r="U114" s="44" t="s">
        <v>1479</v>
      </c>
      <c r="V114" s="44" t="s">
        <v>1627</v>
      </c>
      <c r="W114" s="44" t="s">
        <v>1628</v>
      </c>
      <c r="X114" s="44" t="s">
        <v>1629</v>
      </c>
      <c r="Y114" s="44" t="s">
        <v>1672</v>
      </c>
      <c r="Z114" s="44" t="s">
        <v>1673</v>
      </c>
      <c r="AA114" s="44" t="s">
        <v>1674</v>
      </c>
      <c r="AB114" s="44" t="s">
        <v>1717</v>
      </c>
      <c r="AC114" s="44" t="s">
        <v>1718</v>
      </c>
      <c r="AD114" s="44" t="s">
        <v>1719</v>
      </c>
    </row>
    <row r="115" spans="1:30" hidden="1">
      <c r="B115" s="46" t="s">
        <v>1759</v>
      </c>
      <c r="C115" s="51">
        <v>17</v>
      </c>
      <c r="D115" s="44" t="s">
        <v>287</v>
      </c>
      <c r="E115" s="44" t="s">
        <v>288</v>
      </c>
      <c r="F115" s="44" t="s">
        <v>289</v>
      </c>
      <c r="G115" s="44" t="s">
        <v>1282</v>
      </c>
      <c r="H115" s="44" t="s">
        <v>1283</v>
      </c>
      <c r="I115" s="44" t="s">
        <v>1284</v>
      </c>
      <c r="J115" s="44" t="s">
        <v>1327</v>
      </c>
      <c r="K115" s="44" t="s">
        <v>1328</v>
      </c>
      <c r="L115" s="44" t="s">
        <v>1329</v>
      </c>
      <c r="M115" s="44" t="s">
        <v>1372</v>
      </c>
      <c r="N115" s="44" t="s">
        <v>1373</v>
      </c>
      <c r="O115" s="44" t="s">
        <v>1374</v>
      </c>
      <c r="P115" s="44" t="s">
        <v>1417</v>
      </c>
      <c r="Q115" s="44" t="s">
        <v>1418</v>
      </c>
      <c r="R115" s="44" t="s">
        <v>1419</v>
      </c>
      <c r="S115" s="44" t="s">
        <v>1462</v>
      </c>
      <c r="T115" s="44" t="s">
        <v>1463</v>
      </c>
      <c r="U115" s="44" t="s">
        <v>1464</v>
      </c>
      <c r="V115" s="44" t="s">
        <v>1507</v>
      </c>
      <c r="W115" s="44" t="s">
        <v>1508</v>
      </c>
      <c r="X115" s="44" t="s">
        <v>1509</v>
      </c>
      <c r="Y115" s="44" t="s">
        <v>1657</v>
      </c>
      <c r="Z115" s="44" t="s">
        <v>1658</v>
      </c>
      <c r="AA115" s="44" t="s">
        <v>1659</v>
      </c>
      <c r="AB115" s="44" t="s">
        <v>1702</v>
      </c>
      <c r="AC115" s="44" t="s">
        <v>1703</v>
      </c>
      <c r="AD115" s="44" t="s">
        <v>1704</v>
      </c>
    </row>
    <row r="116" spans="1:30" hidden="1">
      <c r="B116" s="46" t="s">
        <v>1762</v>
      </c>
      <c r="C116" s="51">
        <v>18</v>
      </c>
      <c r="D116" s="44" t="s">
        <v>296</v>
      </c>
      <c r="E116" s="44" t="s">
        <v>297</v>
      </c>
      <c r="F116" s="44" t="s">
        <v>298</v>
      </c>
      <c r="G116" s="44" t="s">
        <v>1291</v>
      </c>
      <c r="H116" s="44" t="s">
        <v>1292</v>
      </c>
      <c r="I116" s="44" t="s">
        <v>1293</v>
      </c>
      <c r="J116" s="44" t="s">
        <v>1336</v>
      </c>
      <c r="K116" s="44" t="s">
        <v>1337</v>
      </c>
      <c r="L116" s="44" t="s">
        <v>1338</v>
      </c>
      <c r="M116" s="44" t="s">
        <v>1381</v>
      </c>
      <c r="N116" s="44" t="s">
        <v>1382</v>
      </c>
      <c r="O116" s="44" t="s">
        <v>1383</v>
      </c>
      <c r="P116" s="44" t="s">
        <v>1426</v>
      </c>
      <c r="Q116" s="44" t="s">
        <v>1427</v>
      </c>
      <c r="R116" s="44" t="s">
        <v>1428</v>
      </c>
      <c r="S116" s="44" t="s">
        <v>1471</v>
      </c>
      <c r="T116" s="44" t="s">
        <v>1472</v>
      </c>
      <c r="U116" s="44" t="s">
        <v>1473</v>
      </c>
      <c r="V116" s="44" t="s">
        <v>1621</v>
      </c>
      <c r="W116" s="44" t="s">
        <v>1622</v>
      </c>
      <c r="X116" s="44" t="s">
        <v>1623</v>
      </c>
      <c r="Y116" s="44" t="s">
        <v>1666</v>
      </c>
      <c r="Z116" s="44" t="s">
        <v>1667</v>
      </c>
      <c r="AA116" s="44" t="s">
        <v>1668</v>
      </c>
      <c r="AB116" s="44" t="s">
        <v>1711</v>
      </c>
      <c r="AC116" s="44" t="s">
        <v>1712</v>
      </c>
      <c r="AD116" s="44" t="s">
        <v>1713</v>
      </c>
    </row>
    <row r="117" spans="1:30" hidden="1">
      <c r="B117" s="11"/>
      <c r="C117" s="51">
        <v>19</v>
      </c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</row>
    <row r="118" spans="1:30" hidden="1">
      <c r="A118" s="41" t="s">
        <v>1766</v>
      </c>
      <c r="C118" s="51">
        <v>20</v>
      </c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</row>
    <row r="119" spans="1:30" hidden="1">
      <c r="A119" s="41"/>
      <c r="B119" s="11" t="s">
        <v>1766</v>
      </c>
      <c r="C119" s="51">
        <v>21</v>
      </c>
      <c r="D119" s="44" t="s">
        <v>305</v>
      </c>
      <c r="E119" s="44" t="s">
        <v>306</v>
      </c>
      <c r="F119" s="44" t="s">
        <v>307</v>
      </c>
      <c r="G119" s="44" t="s">
        <v>1300</v>
      </c>
      <c r="H119" s="44" t="s">
        <v>1301</v>
      </c>
      <c r="I119" s="44" t="s">
        <v>1302</v>
      </c>
      <c r="J119" s="44" t="s">
        <v>1345</v>
      </c>
      <c r="K119" s="44" t="s">
        <v>1346</v>
      </c>
      <c r="L119" s="44" t="s">
        <v>1347</v>
      </c>
      <c r="M119" s="44" t="s">
        <v>1390</v>
      </c>
      <c r="N119" s="44" t="s">
        <v>1391</v>
      </c>
      <c r="O119" s="44" t="s">
        <v>1392</v>
      </c>
      <c r="P119" s="44" t="s">
        <v>1435</v>
      </c>
      <c r="Q119" s="44" t="s">
        <v>1436</v>
      </c>
      <c r="R119" s="44" t="s">
        <v>1437</v>
      </c>
      <c r="S119" s="44" t="s">
        <v>1480</v>
      </c>
      <c r="T119" s="44" t="s">
        <v>1481</v>
      </c>
      <c r="U119" s="44" t="s">
        <v>1482</v>
      </c>
      <c r="V119" s="44" t="s">
        <v>1630</v>
      </c>
      <c r="W119" s="44" t="s">
        <v>1631</v>
      </c>
      <c r="X119" s="44" t="s">
        <v>1632</v>
      </c>
      <c r="Y119" s="44" t="s">
        <v>1675</v>
      </c>
      <c r="Z119" s="44" t="s">
        <v>1676</v>
      </c>
      <c r="AA119" s="44" t="s">
        <v>1677</v>
      </c>
      <c r="AB119" s="44" t="s">
        <v>1720</v>
      </c>
      <c r="AC119" s="44" t="s">
        <v>1721</v>
      </c>
      <c r="AD119" s="44" t="s">
        <v>1722</v>
      </c>
    </row>
    <row r="120" spans="1:30" hidden="1">
      <c r="B120" s="45" t="s">
        <v>1767</v>
      </c>
      <c r="C120" s="51">
        <v>22</v>
      </c>
      <c r="D120" s="44" t="s">
        <v>281</v>
      </c>
      <c r="E120" s="44" t="s">
        <v>282</v>
      </c>
      <c r="F120" s="44" t="s">
        <v>283</v>
      </c>
      <c r="G120" s="44" t="s">
        <v>1276</v>
      </c>
      <c r="H120" s="44" t="s">
        <v>1277</v>
      </c>
      <c r="I120" s="44" t="s">
        <v>1278</v>
      </c>
      <c r="J120" s="44" t="s">
        <v>1321</v>
      </c>
      <c r="K120" s="44" t="s">
        <v>1322</v>
      </c>
      <c r="L120" s="44" t="s">
        <v>1323</v>
      </c>
      <c r="M120" s="44" t="s">
        <v>1366</v>
      </c>
      <c r="N120" s="44" t="s">
        <v>1367</v>
      </c>
      <c r="O120" s="44" t="s">
        <v>1368</v>
      </c>
      <c r="P120" s="44" t="s">
        <v>1411</v>
      </c>
      <c r="Q120" s="44" t="s">
        <v>1412</v>
      </c>
      <c r="R120" s="44" t="s">
        <v>1413</v>
      </c>
      <c r="S120" s="44" t="s">
        <v>1456</v>
      </c>
      <c r="T120" s="44" t="s">
        <v>1457</v>
      </c>
      <c r="U120" s="44" t="s">
        <v>1458</v>
      </c>
      <c r="V120" s="44" t="s">
        <v>1501</v>
      </c>
      <c r="W120" s="44" t="s">
        <v>1502</v>
      </c>
      <c r="X120" s="44" t="s">
        <v>1503</v>
      </c>
      <c r="Y120" s="44" t="s">
        <v>1651</v>
      </c>
      <c r="Z120" s="44" t="s">
        <v>1652</v>
      </c>
      <c r="AA120" s="44" t="s">
        <v>1653</v>
      </c>
      <c r="AB120" s="44" t="s">
        <v>1696</v>
      </c>
      <c r="AC120" s="44" t="s">
        <v>1697</v>
      </c>
      <c r="AD120" s="44" t="s">
        <v>1698</v>
      </c>
    </row>
    <row r="121" spans="1:30" hidden="1">
      <c r="B121" s="45" t="s">
        <v>1762</v>
      </c>
      <c r="C121" s="51">
        <v>23</v>
      </c>
      <c r="D121" s="44" t="s">
        <v>296</v>
      </c>
      <c r="E121" s="44" t="s">
        <v>297</v>
      </c>
      <c r="F121" s="44" t="s">
        <v>298</v>
      </c>
      <c r="G121" s="44" t="s">
        <v>1291</v>
      </c>
      <c r="H121" s="44" t="s">
        <v>1292</v>
      </c>
      <c r="I121" s="44" t="s">
        <v>1293</v>
      </c>
      <c r="J121" s="44" t="s">
        <v>1336</v>
      </c>
      <c r="K121" s="44" t="s">
        <v>1337</v>
      </c>
      <c r="L121" s="44" t="s">
        <v>1338</v>
      </c>
      <c r="M121" s="44" t="s">
        <v>1381</v>
      </c>
      <c r="N121" s="44" t="s">
        <v>1382</v>
      </c>
      <c r="O121" s="44" t="s">
        <v>1383</v>
      </c>
      <c r="P121" s="44" t="s">
        <v>1426</v>
      </c>
      <c r="Q121" s="44" t="s">
        <v>1427</v>
      </c>
      <c r="R121" s="44" t="s">
        <v>1428</v>
      </c>
      <c r="S121" s="44" t="s">
        <v>1471</v>
      </c>
      <c r="T121" s="44" t="s">
        <v>1472</v>
      </c>
      <c r="U121" s="44" t="s">
        <v>1473</v>
      </c>
      <c r="V121" s="44" t="s">
        <v>1621</v>
      </c>
      <c r="W121" s="44" t="s">
        <v>1622</v>
      </c>
      <c r="X121" s="44" t="s">
        <v>1623</v>
      </c>
      <c r="Y121" s="44" t="s">
        <v>1666</v>
      </c>
      <c r="Z121" s="44" t="s">
        <v>1667</v>
      </c>
      <c r="AA121" s="44" t="s">
        <v>1668</v>
      </c>
      <c r="AB121" s="44" t="s">
        <v>1711</v>
      </c>
      <c r="AC121" s="44" t="s">
        <v>1712</v>
      </c>
      <c r="AD121" s="44" t="s">
        <v>1713</v>
      </c>
    </row>
    <row r="122" spans="1:30" hidden="1">
      <c r="B122" s="11"/>
      <c r="C122" s="51">
        <v>24</v>
      </c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</row>
    <row r="123" spans="1:30" hidden="1">
      <c r="A123" s="41" t="s">
        <v>1768</v>
      </c>
      <c r="C123" s="51">
        <v>25</v>
      </c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</row>
    <row r="124" spans="1:30" hidden="1">
      <c r="B124" s="11" t="s">
        <v>1769</v>
      </c>
      <c r="C124" s="51">
        <v>26</v>
      </c>
      <c r="D124" s="44" t="s">
        <v>263</v>
      </c>
      <c r="E124" s="44" t="s">
        <v>264</v>
      </c>
      <c r="F124" s="44" t="s">
        <v>265</v>
      </c>
      <c r="G124" s="44" t="s">
        <v>1008</v>
      </c>
      <c r="H124" s="44" t="s">
        <v>1009</v>
      </c>
      <c r="I124" s="44" t="s">
        <v>1010</v>
      </c>
      <c r="J124" s="44" t="s">
        <v>1303</v>
      </c>
      <c r="K124" s="44" t="s">
        <v>1304</v>
      </c>
      <c r="L124" s="44" t="s">
        <v>1305</v>
      </c>
      <c r="M124" s="44" t="s">
        <v>1348</v>
      </c>
      <c r="N124" s="44" t="s">
        <v>1349</v>
      </c>
      <c r="O124" s="44" t="s">
        <v>1350</v>
      </c>
      <c r="P124" s="44" t="s">
        <v>1393</v>
      </c>
      <c r="Q124" s="44" t="s">
        <v>1394</v>
      </c>
      <c r="R124" s="44" t="s">
        <v>1395</v>
      </c>
      <c r="S124" s="44" t="s">
        <v>1438</v>
      </c>
      <c r="T124" s="44" t="s">
        <v>1439</v>
      </c>
      <c r="U124" s="44" t="s">
        <v>1440</v>
      </c>
      <c r="V124" s="44" t="s">
        <v>1483</v>
      </c>
      <c r="W124" s="44" t="s">
        <v>1484</v>
      </c>
      <c r="X124" s="44" t="s">
        <v>1485</v>
      </c>
      <c r="Y124" s="44" t="s">
        <v>1633</v>
      </c>
      <c r="Z124" s="44" t="s">
        <v>1634</v>
      </c>
      <c r="AA124" s="44" t="s">
        <v>1635</v>
      </c>
      <c r="AB124" s="44" t="s">
        <v>1678</v>
      </c>
      <c r="AC124" s="44" t="s">
        <v>1679</v>
      </c>
      <c r="AD124" s="44" t="s">
        <v>1680</v>
      </c>
    </row>
    <row r="125" spans="1:30" hidden="1">
      <c r="B125" s="45" t="s">
        <v>1770</v>
      </c>
      <c r="C125" s="51">
        <v>27</v>
      </c>
      <c r="D125" s="44" t="s">
        <v>266</v>
      </c>
      <c r="E125" s="44" t="s">
        <v>267</v>
      </c>
      <c r="F125" s="44" t="s">
        <v>268</v>
      </c>
      <c r="G125" s="44" t="s">
        <v>1011</v>
      </c>
      <c r="H125" s="44" t="s">
        <v>1012</v>
      </c>
      <c r="I125" s="44" t="s">
        <v>1263</v>
      </c>
      <c r="J125" s="44" t="s">
        <v>1306</v>
      </c>
      <c r="K125" s="44" t="s">
        <v>1307</v>
      </c>
      <c r="L125" s="44" t="s">
        <v>1308</v>
      </c>
      <c r="M125" s="44" t="s">
        <v>1351</v>
      </c>
      <c r="N125" s="44" t="s">
        <v>1352</v>
      </c>
      <c r="O125" s="44" t="s">
        <v>1353</v>
      </c>
      <c r="P125" s="44" t="s">
        <v>1396</v>
      </c>
      <c r="Q125" s="44" t="s">
        <v>1397</v>
      </c>
      <c r="R125" s="44" t="s">
        <v>1398</v>
      </c>
      <c r="S125" s="44" t="s">
        <v>1441</v>
      </c>
      <c r="T125" s="44" t="s">
        <v>1442</v>
      </c>
      <c r="U125" s="44" t="s">
        <v>1443</v>
      </c>
      <c r="V125" s="44" t="s">
        <v>1486</v>
      </c>
      <c r="W125" s="44" t="s">
        <v>1487</v>
      </c>
      <c r="X125" s="44" t="s">
        <v>1488</v>
      </c>
      <c r="Y125" s="44" t="s">
        <v>1636</v>
      </c>
      <c r="Z125" s="44" t="s">
        <v>1637</v>
      </c>
      <c r="AA125" s="44" t="s">
        <v>1638</v>
      </c>
      <c r="AB125" s="44" t="s">
        <v>1681</v>
      </c>
      <c r="AC125" s="44" t="s">
        <v>1682</v>
      </c>
      <c r="AD125" s="44" t="s">
        <v>1683</v>
      </c>
    </row>
    <row r="126" spans="1:30" hidden="1">
      <c r="B126" s="45" t="s">
        <v>1771</v>
      </c>
      <c r="C126" s="51">
        <v>28</v>
      </c>
      <c r="D126" s="44" t="s">
        <v>269</v>
      </c>
      <c r="E126" s="44" t="s">
        <v>270</v>
      </c>
      <c r="F126" s="44" t="s">
        <v>271</v>
      </c>
      <c r="G126" s="44" t="s">
        <v>1264</v>
      </c>
      <c r="H126" s="44" t="s">
        <v>1265</v>
      </c>
      <c r="I126" s="44" t="s">
        <v>1266</v>
      </c>
      <c r="J126" s="44" t="s">
        <v>1309</v>
      </c>
      <c r="K126" s="44" t="s">
        <v>1310</v>
      </c>
      <c r="L126" s="44" t="s">
        <v>1311</v>
      </c>
      <c r="M126" s="44" t="s">
        <v>1354</v>
      </c>
      <c r="N126" s="44" t="s">
        <v>1355</v>
      </c>
      <c r="O126" s="44" t="s">
        <v>1356</v>
      </c>
      <c r="P126" s="44" t="s">
        <v>1399</v>
      </c>
      <c r="Q126" s="44" t="s">
        <v>1400</v>
      </c>
      <c r="R126" s="44" t="s">
        <v>1401</v>
      </c>
      <c r="S126" s="44" t="s">
        <v>1444</v>
      </c>
      <c r="T126" s="44" t="s">
        <v>1445</v>
      </c>
      <c r="U126" s="44" t="s">
        <v>1446</v>
      </c>
      <c r="V126" s="44" t="s">
        <v>1489</v>
      </c>
      <c r="W126" s="44" t="s">
        <v>1490</v>
      </c>
      <c r="X126" s="44" t="s">
        <v>1491</v>
      </c>
      <c r="Y126" s="44" t="s">
        <v>1639</v>
      </c>
      <c r="Z126" s="44" t="s">
        <v>1640</v>
      </c>
      <c r="AA126" s="44" t="s">
        <v>1641</v>
      </c>
      <c r="AB126" s="44" t="s">
        <v>1684</v>
      </c>
      <c r="AC126" s="44" t="s">
        <v>1685</v>
      </c>
      <c r="AD126" s="44" t="s">
        <v>1686</v>
      </c>
    </row>
    <row r="127" spans="1:30" ht="15" hidden="1" customHeight="1"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</row>
    <row r="128" spans="1:30" ht="15" hidden="1" customHeight="1"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</row>
    <row r="129" spans="4:30" ht="15" customHeight="1"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</row>
    <row r="130" spans="4:30" ht="15" customHeight="1"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</row>
    <row r="131" spans="4:30" ht="15" customHeight="1"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</row>
    <row r="132" spans="4:30" ht="15" customHeight="1"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</row>
    <row r="133" spans="4:30" ht="15" customHeight="1"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</row>
    <row r="134" spans="4:30" ht="15" customHeight="1"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</row>
    <row r="135" spans="4:30" ht="15" customHeight="1"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</row>
    <row r="136" spans="4:30" ht="15" customHeight="1">
      <c r="D136" s="44"/>
      <c r="E136" s="44"/>
      <c r="F136" s="44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</row>
    <row r="137" spans="4:30" ht="15" customHeight="1">
      <c r="D137" s="44"/>
      <c r="E137" s="44"/>
      <c r="F137" s="44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</row>
    <row r="138" spans="4:30" ht="15" customHeight="1">
      <c r="D138" s="44"/>
      <c r="E138" s="44"/>
      <c r="F138" s="44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</row>
    <row r="139" spans="4:30" ht="15" customHeight="1">
      <c r="D139" s="44"/>
      <c r="E139" s="44"/>
      <c r="F139" s="44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</row>
    <row r="140" spans="4:30" ht="15" customHeight="1"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</row>
    <row r="141" spans="4:30" ht="15" customHeight="1"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</row>
    <row r="142" spans="4:30" ht="15" customHeight="1"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</row>
    <row r="143" spans="4:30" ht="15" customHeight="1"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</row>
    <row r="144" spans="4:30" ht="15" customHeight="1"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</row>
    <row r="145" spans="4:21" ht="15" customHeight="1"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</row>
    <row r="146" spans="4:21" ht="15" customHeight="1">
      <c r="D146" s="43"/>
      <c r="E146" s="43"/>
      <c r="F146" s="43"/>
    </row>
    <row r="147" spans="4:21" ht="15" customHeight="1">
      <c r="D147" s="43"/>
      <c r="E147" s="43"/>
      <c r="F147" s="43"/>
    </row>
    <row r="148" spans="4:21" ht="15" customHeight="1">
      <c r="D148" s="43"/>
      <c r="E148" s="43"/>
      <c r="F148" s="43"/>
    </row>
    <row r="149" spans="4:21" ht="15" customHeight="1">
      <c r="D149" s="43"/>
      <c r="E149" s="43"/>
      <c r="F149" s="43"/>
    </row>
  </sheetData>
  <mergeCells count="24">
    <mergeCell ref="Y95:AA95"/>
    <mergeCell ref="AB95:AD95"/>
    <mergeCell ref="V60:X60"/>
    <mergeCell ref="Y60:AA60"/>
    <mergeCell ref="AB60:AD60"/>
    <mergeCell ref="S95:U95"/>
    <mergeCell ref="V95:X95"/>
    <mergeCell ref="D60:F60"/>
    <mergeCell ref="G60:I60"/>
    <mergeCell ref="J60:L60"/>
    <mergeCell ref="M60:O60"/>
    <mergeCell ref="P60:R60"/>
    <mergeCell ref="S60:U60"/>
    <mergeCell ref="D95:F95"/>
    <mergeCell ref="G95:I95"/>
    <mergeCell ref="J95:L95"/>
    <mergeCell ref="M95:O95"/>
    <mergeCell ref="P95:R95"/>
    <mergeCell ref="B6:K6"/>
    <mergeCell ref="L6:T6"/>
    <mergeCell ref="A8:H8"/>
    <mergeCell ref="L8:R8"/>
    <mergeCell ref="C10:E10"/>
    <mergeCell ref="G10:I10"/>
  </mergeCells>
  <dataValidations count="1">
    <dataValidation type="list" allowBlank="1" showInputMessage="1" showErrorMessage="1" sqref="C10:E10" xr:uid="{D37849B9-3BE3-4908-BF0D-87E03D2933FF}">
      <formula1>$B$46:$B$54</formula1>
    </dataValidation>
  </dataValidations>
  <hyperlinks>
    <hyperlink ref="A44" r:id="rId1" display="http://www.abs.gov.au/websitedbs/d3310114.nsf/Home/©+Copyright?OpenDocument" xr:uid="{347A0AB5-8BC2-406C-B003-753394A780B7}"/>
    <hyperlink ref="G124" location="A127834837X" display="A127834837X" xr:uid="{4112D127-30BA-4EE1-833C-4D9255429350}"/>
    <hyperlink ref="H124" location="A127831867J" display="A127831867J" xr:uid="{4EA75739-81CD-4749-9813-9CDE1828732B}"/>
    <hyperlink ref="I124" location="A127828897L" display="A127828897L" xr:uid="{262CBBD8-89CB-4344-A9FF-81D75605A5B5}"/>
    <hyperlink ref="G125" location="A127834839C" display="A127834839C" xr:uid="{A059F578-0F82-4B66-A22B-0A3996E3B015}"/>
    <hyperlink ref="H125" location="A127831869L" display="A127831869L" xr:uid="{9FA8D539-322D-4FA9-A738-1F813DC31E74}"/>
    <hyperlink ref="I125" location="A127828899T" display="A127828899T" xr:uid="{CF6E4431-1431-4820-8BD8-72F1BBFAB331}"/>
    <hyperlink ref="G126" location="A127834838A" display="A127834838A" xr:uid="{C64AE8D3-C652-44BB-B3C9-3CFBEAF06C9C}"/>
    <hyperlink ref="H126" location="A127831868K" display="A127831868K" xr:uid="{940987F3-BE2F-438B-B119-7CA7A9A754B2}"/>
    <hyperlink ref="I126" location="A127828898R" display="A127828898R" xr:uid="{25BC7EFD-6FDD-4EDF-8539-73A4F6646844}"/>
    <hyperlink ref="G99" location="A127834832L" display="A127834832L" xr:uid="{4F5E0A1A-5190-429E-9141-EA9B67B5DEA1}"/>
    <hyperlink ref="H99" location="A127831862W" display="A127831862W" xr:uid="{DB53DC72-27BF-49B7-A205-0C0FBBCDE1BA}"/>
    <hyperlink ref="I99" location="A127828892A" display="A127828892A" xr:uid="{A3C88DD3-A5D0-49E4-AF03-C569B8BFFD64}"/>
    <hyperlink ref="G100" location="A127834836W" display="A127834836W" xr:uid="{9E2BF209-8FE4-4824-935F-8E41D8FA6675}"/>
    <hyperlink ref="H100" location="A127831866F" display="A127831866F" xr:uid="{9D797E6C-3A6C-46CC-A715-B2992A72DE77}"/>
    <hyperlink ref="I100" location="A127828896K" display="A127828896K" xr:uid="{84401141-D0BC-4DFE-A58C-C1F27489F470}"/>
    <hyperlink ref="G101" location="A127834831K" display="A127834831K" xr:uid="{21E360EC-CC5B-4901-86F9-5736A212C576}"/>
    <hyperlink ref="H101" location="A127831861V" display="A127831861V" xr:uid="{7E0BAB92-170B-433E-B351-508FE3437BF8}"/>
    <hyperlink ref="I101" location="A127828891X" display="A127828891X" xr:uid="{5237D3C4-4BF8-4C3C-9056-48621851A10A}"/>
    <hyperlink ref="G102" location="A127834829X" display="A127834829X" xr:uid="{507C2161-42C4-4389-9506-8E40D03DC366}"/>
    <hyperlink ref="H102" location="A127831859J" display="A127831859J" xr:uid="{5847628B-BE8E-404D-894E-E1529F4D6AE1}"/>
    <hyperlink ref="I102" location="A127828889L" display="A127828889L" xr:uid="{000E5A5A-82CB-4CEE-AAA2-8762F884654A}"/>
    <hyperlink ref="G103" location="A127834840L" display="A127834840L" xr:uid="{6DB3EC7C-D67E-4D33-A29A-424D590EFF1E}"/>
    <hyperlink ref="H103" location="A127831870W" display="A127831870W" xr:uid="{CE71AEF2-9575-4513-86D1-B05483C83C22}"/>
    <hyperlink ref="I103" location="A127828900R" display="A127828900R" xr:uid="{0CA50795-4646-4028-83D3-ABE06FEE673A}"/>
    <hyperlink ref="G104" location="A127834828W" display="A127834828W" xr:uid="{D9ECCECE-4A37-4D7E-B098-4FBC069C1A16}"/>
    <hyperlink ref="H104" location="A127831858F" display="A127831858F" xr:uid="{D260453B-21B7-48AC-9B5E-2EC2D618BD58}"/>
    <hyperlink ref="I104" location="A127828888K" display="A127828888K" xr:uid="{4D8DC290-1FD8-43DA-BD5A-F3B063BBB04D}"/>
    <hyperlink ref="G105" location="A127834835V" display="A127834835V" xr:uid="{0D73EDD6-2696-478A-B6A0-044373F739A8}"/>
    <hyperlink ref="H105" location="A127831865C" display="A127831865C" xr:uid="{38A9E3D6-3020-4C3E-9005-47491536E9FD}"/>
    <hyperlink ref="I105" location="A127828895J" display="A127828895J" xr:uid="{BB2320B9-E3F2-4F0D-BE94-939020A9DD55}"/>
    <hyperlink ref="G106" location="A127834830J" display="A127834830J" xr:uid="{DD06209E-A2CD-42AA-80AA-C4BFA51B0739}"/>
    <hyperlink ref="H106" location="A127831860T" display="A127831860T" xr:uid="{AE4CA2F8-6CA9-491F-944B-EA6AC1BDE63E}"/>
    <hyperlink ref="I106" location="A127828890W" display="A127828890W" xr:uid="{EF5B5BD6-4D08-4D98-8FD5-2A463FED8435}"/>
    <hyperlink ref="G107" location="A127834827V" display="A127834827V" xr:uid="{AC6BF265-7053-470D-86A2-822597ADA232}"/>
    <hyperlink ref="H107" location="A127831857C" display="A127831857C" xr:uid="{BC86871D-3FE6-4CBF-8D45-B6A3CD855005}"/>
    <hyperlink ref="I107" location="A127828887J" display="A127828887J" xr:uid="{FBF1C0B3-7343-48A5-B56B-EEF660656517}"/>
    <hyperlink ref="G111" location="A127834834T" display="A127834834T" xr:uid="{492FB446-0899-49AD-9575-F27FE8C61030}"/>
    <hyperlink ref="H111" location="A127831864A" display="A127831864A" xr:uid="{2BB66FAC-98D0-4E19-BF86-58E711FB483D}"/>
    <hyperlink ref="I111" location="A127828894F" display="A127828894F" xr:uid="{5CE0BC68-FF72-4798-881C-AAD3EFE89BE4}"/>
    <hyperlink ref="G114" location="A127834833R" display="A127834833R" xr:uid="{7274A63D-0C94-4526-9A0D-9EF9E0998FC7}"/>
    <hyperlink ref="H114" location="A127831863X" display="A127831863X" xr:uid="{474A2D5C-3172-4937-8D25-D87A5E980F88}"/>
    <hyperlink ref="I114" location="A127828893C" display="A127828893C" xr:uid="{E5D48279-373F-49B7-A264-65D27E659789}"/>
    <hyperlink ref="G119" location="A127834841R" display="A127834841R" xr:uid="{603F35CB-82B3-4CFE-A9D6-4BC5411B044E}"/>
    <hyperlink ref="H119" location="A127831871X" display="A127831871X" xr:uid="{079E56C7-C5C1-4DB0-8B3A-15A5C9C2F57F}"/>
    <hyperlink ref="I119" location="A127828901T" display="A127828901T" xr:uid="{086E865A-D539-47FD-B337-2C01083C0AF3}"/>
    <hyperlink ref="J124" location="A127833517V" display="A127833517V" xr:uid="{0D82A30E-521A-492F-BE01-3BFAA426329D}"/>
    <hyperlink ref="K124" location="A127830547C" display="A127830547C" xr:uid="{8B71AE5F-BA6F-4C9B-8079-1D38B8527333}"/>
    <hyperlink ref="L124" location="A127827577J" display="A127827577J" xr:uid="{A09BC264-DC12-4ED9-8CE7-5F5E9FA3EF09}"/>
    <hyperlink ref="J125" location="A127833519X" display="A127833519X" xr:uid="{30181223-34E4-4120-9C02-4BE8BF846CCE}"/>
    <hyperlink ref="K125" location="A127830549J" display="A127830549J" xr:uid="{A4737BEE-98BB-47F6-BF94-CE721461FECD}"/>
    <hyperlink ref="L125" location="A127827579L" display="A127827579L" xr:uid="{F5473987-B59B-4662-A311-D6FB45DAF67D}"/>
    <hyperlink ref="J126" location="A127833518W" display="A127833518W" xr:uid="{49E8C873-C091-4333-9F1C-FB389856A0C4}"/>
    <hyperlink ref="K126" location="A127830548F" display="A127830548F" xr:uid="{EC1BF738-7BF2-4691-85B7-D55B495DF3C6}"/>
    <hyperlink ref="L126" location="A127827578K" display="A127827578K" xr:uid="{1CB2F169-32AB-4365-9A44-FC4E8E1F33A4}"/>
    <hyperlink ref="J99" location="A127833512J" display="A127833512J" xr:uid="{9F14FEB7-3A3D-466D-AEA7-9EA50EC8504E}"/>
    <hyperlink ref="K99" location="A127830542T" display="A127830542T" xr:uid="{65349BA3-39F0-4F1B-A4E7-7FD86F96C10A}"/>
    <hyperlink ref="L99" location="A127827572W" display="A127827572W" xr:uid="{122327B0-EA51-4FD2-A7DB-9B321EBAC24E}"/>
    <hyperlink ref="J100" location="A127833516T" display="A127833516T" xr:uid="{DD2911F9-59EF-48A1-93D5-5EF2EA97F896}"/>
    <hyperlink ref="K100" location="A127830546A" display="A127830546A" xr:uid="{A968CA6A-A9C1-41E0-ABD5-662DDADCFC75}"/>
    <hyperlink ref="L100" location="A127827576F" display="A127827576F" xr:uid="{F49DD43E-D8A9-4C0E-929F-0FF590FEBA53}"/>
    <hyperlink ref="J101" location="A127833511F" display="A127833511F" xr:uid="{6137EF43-1C3F-42F0-9595-40C58B2C0E77}"/>
    <hyperlink ref="K101" location="A127830541R" display="A127830541R" xr:uid="{25EC8B00-3E7D-44DF-9DA0-CCF1A3818597}"/>
    <hyperlink ref="L101" location="A127827571V" display="A127827571V" xr:uid="{D9867037-0DFD-4304-9189-2E9A2E93E618}"/>
    <hyperlink ref="J102" location="A127833509V" display="A127833509V" xr:uid="{B440AE15-A0FB-4089-8445-D3D4694DC51F}"/>
    <hyperlink ref="K102" location="A127830539C" display="A127830539C" xr:uid="{83FC9866-3B62-4280-B109-77602CE75411}"/>
    <hyperlink ref="L102" location="A127827569J" display="A127827569J" xr:uid="{952816C9-14AF-4F30-8EEE-9FF62FB9315B}"/>
    <hyperlink ref="J103" location="A127833520J" display="A127833520J" xr:uid="{BB4BA407-C371-45EF-982D-A0038D13FA9E}"/>
    <hyperlink ref="K103" location="A127830550T" display="A127830550T" xr:uid="{75C0FAFD-FC6A-49B2-B045-BFEBFD40C328}"/>
    <hyperlink ref="L103" location="A127827580W" display="A127827580W" xr:uid="{C5FAC245-14C1-45B1-95FE-2EA7CEB0997E}"/>
    <hyperlink ref="J104" location="A127833508T" display="A127833508T" xr:uid="{2EB57D91-0EC0-4963-8B9C-78CF38CE25A6}"/>
    <hyperlink ref="K104" location="A127830538A" display="A127830538A" xr:uid="{C973B82E-7879-4F88-B49D-4A5CB56B3AA1}"/>
    <hyperlink ref="L104" location="A127827568F" display="A127827568F" xr:uid="{80E4BD7A-C2A7-4D31-9B34-5CD601808FF9}"/>
    <hyperlink ref="J105" location="A127833515R" display="A127833515R" xr:uid="{8CDC57AA-ABFA-4E77-A7E9-3BC9348B20D5}"/>
    <hyperlink ref="K105" location="A127830545X" display="A127830545X" xr:uid="{E0E68384-16E0-4FAF-8AF2-322CC9C8015F}"/>
    <hyperlink ref="L105" location="A127827575C" display="A127827575C" xr:uid="{CE5D855C-15A6-4466-8A93-86110131F4E5}"/>
    <hyperlink ref="J106" location="A127833510C" display="A127833510C" xr:uid="{D8E91DEF-A404-491E-B0D2-9933A64E068C}"/>
    <hyperlink ref="K106" location="A127830540L" display="A127830540L" xr:uid="{CBA3D7FC-9942-4D8A-8B81-26246ECD1801}"/>
    <hyperlink ref="L106" location="A127827570T" display="A127827570T" xr:uid="{F3827B6A-CD0B-4D5C-9B2F-D340CD2C27AD}"/>
    <hyperlink ref="J107" location="A127833507R" display="A127833507R" xr:uid="{BE3C0C77-0C1B-4016-8275-40807E195A57}"/>
    <hyperlink ref="K107" location="A127830537X" display="A127830537X" xr:uid="{0DB942A6-665E-4286-8524-79B83F6AE706}"/>
    <hyperlink ref="L107" location="A127827567C" display="A127827567C" xr:uid="{61A514C9-C4F7-4B2E-8D4B-B8681BE274DE}"/>
    <hyperlink ref="J111" location="A127833514L" display="A127833514L" xr:uid="{D97EB04B-56CB-479E-ADD9-C1946F013B48}"/>
    <hyperlink ref="K111" location="A127830544W" display="A127830544W" xr:uid="{538FFE47-2656-485C-9F3B-E60CC962B264}"/>
    <hyperlink ref="L111" location="A127827574A" display="A127827574A" xr:uid="{0368106D-3C5D-4A18-BCF1-35F48E9DCC91}"/>
    <hyperlink ref="J114" location="A127833513K" display="A127833513K" xr:uid="{56B211B8-0248-4FE9-A3B5-2907529D2512}"/>
    <hyperlink ref="K114" location="A127830543V" display="A127830543V" xr:uid="{9370CAC9-8AC1-4454-A09F-00C4B547C708}"/>
    <hyperlink ref="L114" location="A127827573X" display="A127827573X" xr:uid="{DD78CB5D-2239-4C4E-ABE3-77EA09AF5823}"/>
    <hyperlink ref="J119" location="A127833521K" display="A127833521K" xr:uid="{CDA0C81B-6640-4A1C-8141-4B969EB759AE}"/>
    <hyperlink ref="K119" location="A127830551V" display="A127830551V" xr:uid="{827A4EF8-0C45-4994-B925-1841355DDE96}"/>
    <hyperlink ref="L119" location="A127827581X" display="A127827581X" xr:uid="{4436EED5-79B6-401D-B8C6-5F98DD74EE46}"/>
    <hyperlink ref="M124" location="A127835167T" display="A127835167T" xr:uid="{D8F93040-C752-4ABE-B64E-636D4E541EE6}"/>
    <hyperlink ref="N124" location="A127832197A" display="A127832197A" xr:uid="{D3C14FC8-AD36-403C-8989-EA7AC9F4AF88}"/>
    <hyperlink ref="O124" location="A127829227V" display="A127829227V" xr:uid="{30A110BA-95A1-4DAB-83D7-A6D5B63827ED}"/>
    <hyperlink ref="M125" location="A127835169W" display="A127835169W" xr:uid="{18161DA3-FF03-4A8B-A5F2-42EA1A1FD86B}"/>
    <hyperlink ref="N125" location="A127832199F" display="A127832199F" xr:uid="{04AD08FE-E22C-4983-BFE5-C2D8414717CA}"/>
    <hyperlink ref="O125" location="A127829229X" display="A127829229X" xr:uid="{5EAF2411-110A-4677-B7D6-EF2610534D9C}"/>
    <hyperlink ref="M126" location="A127835168V" display="A127835168V" xr:uid="{513BEBC6-3010-4FCE-BF35-5DE047752490}"/>
    <hyperlink ref="N126" location="A127832198C" display="A127832198C" xr:uid="{D149E3AB-F55A-4016-970C-0FC763405E66}"/>
    <hyperlink ref="O126" location="A127829228W" display="A127829228W" xr:uid="{3EF88B60-E882-4834-8B7F-734C536CFD38}"/>
    <hyperlink ref="M99" location="A127835162F" display="A127835162F" xr:uid="{4D3D2435-57B8-4029-AA41-7132EAEF5C27}"/>
    <hyperlink ref="N99" location="A127832192R" display="A127832192R" xr:uid="{81E2768B-C04A-49B5-82F9-40A6CBCDBF66}"/>
    <hyperlink ref="O99" location="A127829222J" display="A127829222J" xr:uid="{5FF08B29-85F1-4EF2-AE90-0C53497C0871}"/>
    <hyperlink ref="M100" location="A127835166R" display="A127835166R" xr:uid="{6027BBF4-D058-4497-BCEB-30EF35779BE9}"/>
    <hyperlink ref="N100" location="A127832196X" display="A127832196X" xr:uid="{BEBBAF5F-691A-4F2E-9EB3-546D0A30A4C6}"/>
    <hyperlink ref="O100" location="A127829226T" display="A127829226T" xr:uid="{E7B9229C-9DD4-41C8-A49E-85E4ABB8E100}"/>
    <hyperlink ref="M101" location="A127835161C" display="A127835161C" xr:uid="{FBF30330-FAF3-4EF4-A22E-B2608C8DDE27}"/>
    <hyperlink ref="N101" location="A127832191L" display="A127832191L" xr:uid="{57DFEAB2-C87D-43FC-9155-68B39D557D62}"/>
    <hyperlink ref="O101" location="A127829221F" display="A127829221F" xr:uid="{78467633-AFC7-4F45-88D1-194B17938355}"/>
    <hyperlink ref="M102" location="A127835159T" display="A127835159T" xr:uid="{87BC94D3-3D15-49E1-9813-58A32F206FE0}"/>
    <hyperlink ref="N102" location="A127832189A" display="A127832189A" xr:uid="{9EF0430C-D4FA-4849-937A-F716F7042AE7}"/>
    <hyperlink ref="O102" location="A127829219V" display="A127829219V" xr:uid="{EB409D96-0291-4208-B07E-6190C190AFCF}"/>
    <hyperlink ref="M103" location="A127835170F" display="A127835170F" xr:uid="{73BCBD7F-8A7D-4B9A-82C7-B644557F52E2}"/>
    <hyperlink ref="N103" location="A127832200C" display="A127832200C" xr:uid="{71B602EC-BE52-44F7-954E-90A01197155A}"/>
    <hyperlink ref="O103" location="A127829230J" display="A127829230J" xr:uid="{0DFB640C-511C-48D9-B43C-89E843DD933A}"/>
    <hyperlink ref="M104" location="A127835158R" display="A127835158R" xr:uid="{6CD77EBF-D9B6-4AE7-8ECC-53692772D207}"/>
    <hyperlink ref="N104" location="A127832188X" display="A127832188X" xr:uid="{3564957D-AD6F-438D-9CF2-15868FD28093}"/>
    <hyperlink ref="O104" location="A127829218T" display="A127829218T" xr:uid="{E6A840B1-E96B-476D-AB6D-E83B57DF9EB4}"/>
    <hyperlink ref="M105" location="A127835165L" display="A127835165L" xr:uid="{528DC624-BDCD-4AAC-94FF-36534E896C7D}"/>
    <hyperlink ref="N105" location="A127832195W" display="A127832195W" xr:uid="{EBBED232-9A19-4D01-AC01-5D1807B740A5}"/>
    <hyperlink ref="O105" location="A127829225R" display="A127829225R" xr:uid="{E30367A6-69FC-4D7B-9642-357DE63AAD61}"/>
    <hyperlink ref="M106" location="A127835160A" display="A127835160A" xr:uid="{E6F819A0-10A8-4A59-973E-A9A94E6D4012}"/>
    <hyperlink ref="N106" location="A127832190K" display="A127832190K" xr:uid="{067FCAD4-7242-449F-9C58-51B1A3CABDDA}"/>
    <hyperlink ref="O106" location="A127829220C" display="A127829220C" xr:uid="{0317A690-EB3A-4A2B-92EB-5CE8A0668E57}"/>
    <hyperlink ref="M107" location="A127835157L" display="A127835157L" xr:uid="{8C5E7472-F97B-4C0B-B088-8329F4559699}"/>
    <hyperlink ref="N107" location="A127832187W" display="A127832187W" xr:uid="{51A1AB9B-368F-43E0-9F8E-3F39BC70F601}"/>
    <hyperlink ref="O107" location="A127829217R" display="A127829217R" xr:uid="{42EA7D7C-A3A0-492E-AF1C-C9112C88FAEF}"/>
    <hyperlink ref="M111" location="A127835164K" display="A127835164K" xr:uid="{4F3B31FF-CBD5-480A-A300-0D063368FF86}"/>
    <hyperlink ref="N111" location="A127832194V" display="A127832194V" xr:uid="{53DC79D2-55DA-4A62-8276-C21DE211BECA}"/>
    <hyperlink ref="O111" location="A127829224L" display="A127829224L" xr:uid="{F616A72D-C221-4677-AFBC-B897A65FA355}"/>
    <hyperlink ref="M114" location="A127835163J" display="A127835163J" xr:uid="{66F68DAA-4BEC-4BE5-80A7-7135403DC248}"/>
    <hyperlink ref="N114" location="A127832193T" display="A127832193T" xr:uid="{CA66DD62-F963-4FE3-B9B9-5CD9E498CEDD}"/>
    <hyperlink ref="O114" location="A127829223K" display="A127829223K" xr:uid="{A054F02A-41D9-429A-B300-1E5C475F1F4F}"/>
    <hyperlink ref="M119" location="A127835171J" display="A127835171J" xr:uid="{0378F6B1-8EC9-4AC8-B2A9-DFD0D0A5C28C}"/>
    <hyperlink ref="N119" location="A127832201F" display="A127832201F" xr:uid="{03963A01-E7E8-4B5F-88C4-7709E1538AF1}"/>
    <hyperlink ref="O119" location="A127829231K" display="A127829231K" xr:uid="{D8D9CEB7-70B9-4477-BA93-4B7FFDDC92CF}"/>
    <hyperlink ref="P124" location="A127835497J" display="A127835497J" xr:uid="{EB972022-D6E6-444D-B68D-EA020223B449}"/>
    <hyperlink ref="Q124" location="A127832527F" display="A127832527F" xr:uid="{BCD41AFA-D6D6-4F45-9866-3304F1DE8E20}"/>
    <hyperlink ref="R124" location="A127829557K" display="A127829557K" xr:uid="{5FA46875-65C4-4A75-A2B9-F890491681D3}"/>
    <hyperlink ref="P125" location="A127835499L" display="A127835499L" xr:uid="{1364B697-CACB-4820-9B91-24163FB267BF}"/>
    <hyperlink ref="Q125" location="A127832529K" display="A127832529K" xr:uid="{D08C5ECC-1F0D-4BC0-BC99-D053E9A191B3}"/>
    <hyperlink ref="R125" location="A127829559R" display="A127829559R" xr:uid="{15A3A836-5A66-4A56-AA5E-CE1086F14DDD}"/>
    <hyperlink ref="P126" location="A127835498K" display="A127835498K" xr:uid="{DA681E39-C473-45FA-B866-EFF41C8C0191}"/>
    <hyperlink ref="Q126" location="A127832528J" display="A127832528J" xr:uid="{96AD4A83-E09C-46B8-8365-61F2A69BDA89}"/>
    <hyperlink ref="R126" location="A127829558L" display="A127829558L" xr:uid="{0D991E34-8279-4ED8-8425-62CE62B15D5C}"/>
    <hyperlink ref="P99" location="A127835492W" display="A127835492W" xr:uid="{00B6F047-0A41-4420-A578-9EB1C124C7F9}"/>
    <hyperlink ref="Q99" location="A127832522V" display="A127832522V" xr:uid="{36FC2C3C-C78C-413F-B4C2-A88E892AD8E4}"/>
    <hyperlink ref="R99" location="A127829552X" display="A127829552X" xr:uid="{F51E4DC9-680E-4DA0-98D3-AFCEBB5A274F}"/>
    <hyperlink ref="P100" location="A127835496F" display="A127835496F" xr:uid="{2A4AF915-052D-4C89-8CBB-6EDA19C49725}"/>
    <hyperlink ref="Q100" location="A127832526C" display="A127832526C" xr:uid="{57B32E67-B06C-4E0A-965F-80CC5BAF1D74}"/>
    <hyperlink ref="R100" location="A127829556J" display="A127829556J" xr:uid="{CEBCB8A4-A5F8-4471-B29B-86BB8B49C377}"/>
    <hyperlink ref="P101" location="A127835491V" display="A127835491V" xr:uid="{BC5BDC1B-4772-41DD-BCB6-F5E700E00FB7}"/>
    <hyperlink ref="Q101" location="A127832521T" display="A127832521T" xr:uid="{7D2A69C9-A0E0-4946-8F93-9397BD469C4E}"/>
    <hyperlink ref="R101" location="A127829551W" display="A127829551W" xr:uid="{1CD58828-D495-4938-90AE-B4D945BBAF74}"/>
    <hyperlink ref="P102" location="A127835489J" display="A127835489J" xr:uid="{BBE357CA-14E8-438D-8275-3177E086E9FA}"/>
    <hyperlink ref="Q102" location="A127832519F" display="A127832519F" xr:uid="{87A2258F-F60F-4332-A44A-13813B48CB80}"/>
    <hyperlink ref="R102" location="A127829549K" display="A127829549K" xr:uid="{1D8FEB66-3594-44CE-BC8F-B393C9CFE7DE}"/>
    <hyperlink ref="P103" location="A127835500K" display="A127835500K" xr:uid="{1AC65251-6E23-4F9B-A9E9-3BA7525BD064}"/>
    <hyperlink ref="Q103" location="A127832530V" display="A127832530V" xr:uid="{5386835D-74AC-4C97-940A-50C96412D947}"/>
    <hyperlink ref="R103" location="A127829560X" display="A127829560X" xr:uid="{772C8780-E5C6-4692-892E-B34F7CCBDF43}"/>
    <hyperlink ref="P104" location="A127835488F" display="A127835488F" xr:uid="{C7C1FE7C-1351-4BA6-901C-2AAF3F76E660}"/>
    <hyperlink ref="Q104" location="A127832518C" display="A127832518C" xr:uid="{0D10F7F5-754F-47B1-A14D-65587951B3D4}"/>
    <hyperlink ref="R104" location="A127829548J" display="A127829548J" xr:uid="{8A48E1FF-DA8E-4CC0-B334-6E379F14FE52}"/>
    <hyperlink ref="P105" location="A127835495C" display="A127835495C" xr:uid="{CD038CC8-AAE8-4374-938C-D504DB2BA627}"/>
    <hyperlink ref="Q105" location="A127832525A" display="A127832525A" xr:uid="{9C2DABD9-03A4-447F-88EF-20D628739F56}"/>
    <hyperlink ref="R105" location="A127829555F" display="A127829555F" xr:uid="{A88C6E8C-BD99-4271-906E-290A8AE3D6A5}"/>
    <hyperlink ref="P106" location="A127835490T" display="A127835490T" xr:uid="{3F63C4D7-83ED-4E83-A293-C87E11ED410D}"/>
    <hyperlink ref="Q106" location="A127832520R" display="A127832520R" xr:uid="{825DB438-539C-48AD-88C5-94FB7B1ABC2A}"/>
    <hyperlink ref="R106" location="A127829550V" display="A127829550V" xr:uid="{D70B8D7C-0CCB-4AFA-A14B-C327B537920F}"/>
    <hyperlink ref="P107" location="A127835487C" display="A127835487C" xr:uid="{D9D709FA-1F02-44B9-B692-9345F0D7B908}"/>
    <hyperlink ref="Q107" location="A127832517A" display="A127832517A" xr:uid="{7DB808EB-FF31-4D25-A0AA-05E30A8B8893}"/>
    <hyperlink ref="R107" location="A127829547F" display="A127829547F" xr:uid="{B3DFB600-34E6-422A-AB87-081A6ED727E5}"/>
    <hyperlink ref="P111" location="A127835494A" display="A127835494A" xr:uid="{7DAB65F2-0022-47D0-9C73-FE16E8B6B9F7}"/>
    <hyperlink ref="Q111" location="A127832524X" display="A127832524X" xr:uid="{05FAAB99-BA57-4264-9ABD-652FCA15FE9A}"/>
    <hyperlink ref="R111" location="A127829554C" display="A127829554C" xr:uid="{9C11F27F-EF49-49C3-8996-35951AAD3240}"/>
    <hyperlink ref="P114" location="A127835493X" display="A127835493X" xr:uid="{A04A4FAB-45C6-44F7-BD87-F15A9BAC3D86}"/>
    <hyperlink ref="Q114" location="A127832523W" display="A127832523W" xr:uid="{1B296DE1-400D-4592-8A00-BD01B3C5361B}"/>
    <hyperlink ref="R114" location="A127829553A" display="A127829553A" xr:uid="{9A609EDA-5043-4C9C-88C9-E2CDD6142AC8}"/>
    <hyperlink ref="P119" location="A127835501L" display="A127835501L" xr:uid="{3EE7A1A3-D0CB-42AE-A991-EF328DA0C7EE}"/>
    <hyperlink ref="Q119" location="A127832531W" display="A127832531W" xr:uid="{A935BB70-17A3-4DC9-9D27-B8B4993B8C07}"/>
    <hyperlink ref="R119" location="A127829561A" display="A127829561A" xr:uid="{8E3DA10B-292B-4D51-BCFC-C111F72F37AD}"/>
    <hyperlink ref="S124" location="A127833847K" display="A127833847K" xr:uid="{A89246B1-CC35-4538-9DD2-D53307706BC7}"/>
    <hyperlink ref="T124" location="A127830877V" display="A127830877V" xr:uid="{01999EA9-A8AF-4968-B5C1-60B498D3835A}"/>
    <hyperlink ref="U124" location="A127827907L" display="A127827907L" xr:uid="{5DAB4DDC-29BC-43A6-BFA0-063073AED6EC}"/>
    <hyperlink ref="S125" location="A127833849R" display="A127833849R" xr:uid="{2D7B4CE5-4162-4592-825E-686CCFD3D07E}"/>
    <hyperlink ref="T125" location="A127830879X" display="A127830879X" xr:uid="{75801A98-B7D7-4299-8373-07224E4874B0}"/>
    <hyperlink ref="U125" location="A127827909T" display="A127827909T" xr:uid="{962129D6-92A4-4A30-945F-6C71745D9545}"/>
    <hyperlink ref="S126" location="A127833848L" display="A127833848L" xr:uid="{188B0560-FE46-4003-B063-B49292882170}"/>
    <hyperlink ref="T126" location="A127830878W" display="A127830878W" xr:uid="{8B558DE9-99D5-41B0-9A9F-468D71244AF2}"/>
    <hyperlink ref="U126" location="A127827908R" display="A127827908R" xr:uid="{FC4DE5FB-8A92-4D7F-9C30-8FC0E2626BD7}"/>
    <hyperlink ref="S99" location="A127833842X" display="A127833842X" xr:uid="{F80295C9-CC58-46F0-96FC-DD9AB14FE38D}"/>
    <hyperlink ref="T99" location="A127830872J" display="A127830872J" xr:uid="{F32804AA-E610-44E8-B679-DC130C86B7F5}"/>
    <hyperlink ref="U99" location="A127827902A" display="A127827902A" xr:uid="{7CFFE718-4FC6-408D-8C55-91FE33EC9D16}"/>
    <hyperlink ref="S100" location="A127833846J" display="A127833846J" xr:uid="{31CAA675-CBA1-40F9-90B3-D6A854C399CB}"/>
    <hyperlink ref="T100" location="A127830876T" display="A127830876T" xr:uid="{F61F593D-2701-4E63-B4B1-32F45CC16F37}"/>
    <hyperlink ref="U100" location="A127827906K" display="A127827906K" xr:uid="{F2570400-DA32-4A5E-8D25-C4BC808CD4AE}"/>
    <hyperlink ref="S101" location="A127833841W" display="A127833841W" xr:uid="{8A511072-91D0-442E-BFAA-3709031F551C}"/>
    <hyperlink ref="T101" location="A127830871F" display="A127830871F" xr:uid="{5F1D7262-30E9-4AE7-BFCD-89BEA748848A}"/>
    <hyperlink ref="U101" location="A127827901X" display="A127827901X" xr:uid="{FC87B36F-93E9-468E-81A4-1BAA23AC346C}"/>
    <hyperlink ref="S102" location="A127833839K" display="A127833839K" xr:uid="{F1A18996-8FA6-43F3-A065-96D1418971CE}"/>
    <hyperlink ref="T102" location="A127830869V" display="A127830869V" xr:uid="{89A744C2-2BB2-4586-A69C-71E0ECCECE1F}"/>
    <hyperlink ref="U102" location="A127827899X" display="A127827899X" xr:uid="{1B547A1B-54CE-4C67-BC1F-D4751C3B803A}"/>
    <hyperlink ref="S103" location="A127833850X" display="A127833850X" xr:uid="{B2EF0356-4D01-49DE-9FEC-8B35828757CB}"/>
    <hyperlink ref="T103" location="A127830880J" display="A127830880J" xr:uid="{CDA631B5-76D0-4F66-B202-0DC00A16B36D}"/>
    <hyperlink ref="U103" location="A127827910A" display="A127827910A" xr:uid="{053FDA73-BD41-49D0-9D22-BF0D585A4107}"/>
    <hyperlink ref="S104" location="A127833838J" display="A127833838J" xr:uid="{CA1FEE85-1113-4F23-93C4-DF0EA2BA4064}"/>
    <hyperlink ref="T104" location="A127830868T" display="A127830868T" xr:uid="{E58E79D2-B3C9-49F7-9862-23C8A935E8F3}"/>
    <hyperlink ref="U104" location="A127827898W" display="A127827898W" xr:uid="{FDD23C07-7FFB-44B6-B75B-98522D9773E2}"/>
    <hyperlink ref="S105" location="A127833845F" display="A127833845F" xr:uid="{0CEDA32E-549D-452F-84C4-E91AC5FDD0E2}"/>
    <hyperlink ref="T105" location="A127830875R" display="A127830875R" xr:uid="{831C980B-0C7A-4EC3-843F-730407015AB2}"/>
    <hyperlink ref="U105" location="A127827905J" display="A127827905J" xr:uid="{8A695994-99C3-4DC1-B575-3D8FF62A76DF}"/>
    <hyperlink ref="S106" location="A127833840V" display="A127833840V" xr:uid="{6F229099-47F2-4931-A489-1C4B89C73BD2}"/>
    <hyperlink ref="T106" location="A127830870C" display="A127830870C" xr:uid="{2B0A5C40-EB1A-4C4A-8EB8-B252C54A5BAC}"/>
    <hyperlink ref="U106" location="A127827900W" display="A127827900W" xr:uid="{5C2D0C44-ACFC-4ECA-8EDC-EE56C9DBC037}"/>
    <hyperlink ref="S107" location="A127833837F" display="A127833837F" xr:uid="{8870EEFC-8152-4467-ABB8-DA777817D671}"/>
    <hyperlink ref="T107" location="A127830867R" display="A127830867R" xr:uid="{B2EAE1D3-7A38-4031-B505-18B965972471}"/>
    <hyperlink ref="U107" location="A127827897V" display="A127827897V" xr:uid="{4A4D14BD-0E1B-4991-970A-BEE972393C56}"/>
    <hyperlink ref="S111" location="A127833844C" display="A127833844C" xr:uid="{30068D4F-1C57-46C1-8F5B-8C6E274F7B66}"/>
    <hyperlink ref="T111" location="A127830874L" display="A127830874L" xr:uid="{D8608C46-2FEC-4622-9266-18EB9C36EDB4}"/>
    <hyperlink ref="U111" location="A127827904F" display="A127827904F" xr:uid="{E0A0B49B-E397-4211-8788-B7EDD3BEC1F7}"/>
    <hyperlink ref="S114" location="A127833843A" display="A127833843A" xr:uid="{7E4FBBDC-192B-431A-AB75-DCFE163449F0}"/>
    <hyperlink ref="T114" location="A127830873K" display="A127830873K" xr:uid="{45761968-6679-47EA-9450-778ECF0CB991}"/>
    <hyperlink ref="U114" location="A127827903C" display="A127827903C" xr:uid="{B9300836-8466-41C2-B5DD-9F70486D094E}"/>
    <hyperlink ref="S119" location="A127833851A" display="A127833851A" xr:uid="{A49649FE-7475-4315-80CA-A71E416253B5}"/>
    <hyperlink ref="T119" location="A127830881K" display="A127830881K" xr:uid="{7F975A1F-97EF-4496-B297-ABD0D8446AB8}"/>
    <hyperlink ref="U119" location="A127827911C" display="A127827911C" xr:uid="{CD9D51DB-6633-4189-84A2-B193BFAE87DF}"/>
    <hyperlink ref="V124" location="A127834177C" display="A127834177C" xr:uid="{A1D0A4ED-2E9E-4DF8-B094-19D8A825B9AD}"/>
    <hyperlink ref="W124" location="A127831207A" display="A127831207A" xr:uid="{9E91D35B-165B-4EC8-B199-86CE19A3B010}"/>
    <hyperlink ref="X124" location="A127828237F" display="A127828237F" xr:uid="{B8DE5F7D-2845-432D-AB18-0296495808CA}"/>
    <hyperlink ref="V125" location="A127834179J" display="A127834179J" xr:uid="{42085C03-FBC5-44F8-9FBC-9A7924D1049D}"/>
    <hyperlink ref="W125" location="A127831209F" display="A127831209F" xr:uid="{1BD51A64-6F08-41BB-BE17-4961CF826234}"/>
    <hyperlink ref="X125" location="A127828239K" display="A127828239K" xr:uid="{C04F0695-2421-4BFD-8809-5B571F405EB4}"/>
    <hyperlink ref="V126" location="A127834178F" display="A127834178F" xr:uid="{FE79F59A-1489-4D82-AB76-281C5ECCC61D}"/>
    <hyperlink ref="W126" location="A127831208C" display="A127831208C" xr:uid="{DFEE4DF8-ED69-4890-8377-8C33A4BC4FDC}"/>
    <hyperlink ref="X126" location="A127828238J" display="A127828238J" xr:uid="{59B95822-4019-4E30-8DBE-37CF579FE81B}"/>
    <hyperlink ref="V99" location="A127834172T" display="A127834172T" xr:uid="{D65F129F-E626-4D44-BEA7-AA0C6C01EC42}"/>
    <hyperlink ref="W99" location="A127831202R" display="A127831202R" xr:uid="{D48C81A9-23B4-4B98-84FB-32A06CE249CE}"/>
    <hyperlink ref="X99" location="A127828232V" display="A127828232V" xr:uid="{FB1E9804-51B0-4515-995B-0A0F3892FE8A}"/>
    <hyperlink ref="V100" location="A127834176A" display="A127834176A" xr:uid="{8D8FE858-433E-4315-B1D5-DB77F2927A95}"/>
    <hyperlink ref="W100" location="A127831206X" display="A127831206X" xr:uid="{5D635098-A5FC-4FF0-8995-F2EFEE13D0DE}"/>
    <hyperlink ref="X100" location="A127828236C" display="A127828236C" xr:uid="{556D699F-6E4A-422F-A3A0-131786195A22}"/>
    <hyperlink ref="V101" location="A127834171R" display="A127834171R" xr:uid="{8D4AEEF9-624C-42DF-A8A1-A7AE96FEF2FA}"/>
    <hyperlink ref="W101" location="A127831201L" display="A127831201L" xr:uid="{4D55EE1D-0A95-402C-8049-9A90C2731B16}"/>
    <hyperlink ref="X101" location="A127828231T" display="A127828231T" xr:uid="{78FB0507-772F-4B0C-AF8C-8C010B6B6B4B}"/>
    <hyperlink ref="V102" location="A127834169C" display="A127834169C" xr:uid="{93510C7A-C870-48E0-A374-18FC6D77E4B0}"/>
    <hyperlink ref="W102" location="A127831199L" display="A127831199L" xr:uid="{B3482E8A-5E6E-4224-BCEA-5E179F052C31}"/>
    <hyperlink ref="X102" location="A127828229F" display="A127828229F" xr:uid="{7DE6F79A-4FE2-41FD-9045-D96A177D764A}"/>
    <hyperlink ref="V103" location="A127834180T" display="A127834180T" xr:uid="{F0D7A0C2-7BB2-4C8A-BB01-B28DC4B0853E}"/>
    <hyperlink ref="W103" location="A127831210R" display="A127831210R" xr:uid="{31D170AA-8E1A-4274-8FC5-787F0FB04451}"/>
    <hyperlink ref="X103" location="A127828240V" display="A127828240V" xr:uid="{28FE9E3F-0066-4272-8DFB-1763D36A1BAC}"/>
    <hyperlink ref="V104" location="A127834168A" display="A127834168A" xr:uid="{C847708C-A2A2-416D-A658-15C19DCF0A92}"/>
    <hyperlink ref="W104" location="A127831198K" display="A127831198K" xr:uid="{D1255316-6838-4710-BE39-9CC671B29ED0}"/>
    <hyperlink ref="X104" location="A127828228C" display="A127828228C" xr:uid="{F9521955-E8D6-4C3B-AAB5-03146C8B359F}"/>
    <hyperlink ref="V105" location="A127834175X" display="A127834175X" xr:uid="{1DB618C6-7A26-4CE3-BBF0-83F84D3F2576}"/>
    <hyperlink ref="W105" location="A127831205W" display="A127831205W" xr:uid="{AB2384BB-DF33-402A-848B-23936C1EBFAE}"/>
    <hyperlink ref="X105" location="A127828235A" display="A127828235A" xr:uid="{911C97FB-A78A-438C-B1CE-54C7E42E8912}"/>
    <hyperlink ref="V106" location="A127834170L" display="A127834170L" xr:uid="{B98F09D0-05E6-4D86-B0F5-E900919690FE}"/>
    <hyperlink ref="W106" location="A127831200K" display="A127831200K" xr:uid="{F98D8DE8-434F-4AE7-8E91-352FC6B96A17}"/>
    <hyperlink ref="X106" location="A127828230R" display="A127828230R" xr:uid="{2386C682-8EF0-4974-B35C-5C93319A1112}"/>
    <hyperlink ref="V107" location="A127834167X" display="A127834167X" xr:uid="{3B595748-1C3F-4F1C-A49A-93CBE128B5B4}"/>
    <hyperlink ref="W107" location="A127831197J" display="A127831197J" xr:uid="{257A686E-2DF1-4052-B55A-7123A6984803}"/>
    <hyperlink ref="X107" location="A127828227A" display="A127828227A" xr:uid="{EF4A4739-CCD5-4398-96F9-CB6FBAA964C3}"/>
    <hyperlink ref="V111" location="A127834174W" display="A127834174W" xr:uid="{A0294B2B-F67D-4C52-ABD9-0B0806881D01}"/>
    <hyperlink ref="W111" location="A127831204V" display="A127831204V" xr:uid="{3A40749F-9C09-45C3-9839-2E3A640B0BDD}"/>
    <hyperlink ref="X111" location="A127828234X" display="A127828234X" xr:uid="{70EC4A6A-945B-4547-981B-A001C5D3D7DF}"/>
    <hyperlink ref="V114" location="A127834173V" display="A127834173V" xr:uid="{D2F42C71-AE8E-4CC5-A8FA-A892F8282878}"/>
    <hyperlink ref="W114" location="A127831203T" display="A127831203T" xr:uid="{46238FDA-F4CF-4A4A-B35D-E32693D76EB1}"/>
    <hyperlink ref="X114" location="A127828233W" display="A127828233W" xr:uid="{A8C48014-CAF1-4F5E-925C-486EB4C2C523}"/>
    <hyperlink ref="V119" location="A127834181V" display="A127834181V" xr:uid="{819DA037-45A1-4F9C-8E00-CB52441BD548}"/>
    <hyperlink ref="W119" location="A127831211T" display="A127831211T" xr:uid="{83B65CFA-CB0B-4331-B683-683C0D48170C}"/>
    <hyperlink ref="X119" location="A127828241W" display="A127828241W" xr:uid="{27C0CED0-ECEC-45E2-A6AD-B88A714E0A49}"/>
    <hyperlink ref="Y124" location="A127834507J" display="A127834507J" xr:uid="{DB842FF4-3AFD-4894-B4B6-DB47D664A229}"/>
    <hyperlink ref="Z124" location="A127831537T" display="A127831537T" xr:uid="{24A88113-E1A2-4760-910A-172AE3AC9C74}"/>
    <hyperlink ref="AA124" location="A127828567W" display="A127828567W" xr:uid="{6DEBB920-3638-43BE-9F2C-E6A68AD47D00}"/>
    <hyperlink ref="Y125" location="A127834509L" display="A127834509L" xr:uid="{73200F0F-D56E-47E8-A6BA-2EA95DBCEFEB}"/>
    <hyperlink ref="Z125" location="A127831539W" display="A127831539W" xr:uid="{9EE80C1E-DC16-4C0F-A49B-DE3D3030DB1D}"/>
    <hyperlink ref="AA125" location="A127828569A" display="A127828569A" xr:uid="{76C9BB08-FED7-4D5C-9E15-79AED49BBC3B}"/>
    <hyperlink ref="Y126" location="A127834508K" display="A127834508K" xr:uid="{905375C2-F44B-44A5-9961-FE0DC9397F5C}"/>
    <hyperlink ref="Z126" location="A127831538V" display="A127831538V" xr:uid="{1F97BFE0-E853-44AF-9B5E-1441DA73FB89}"/>
    <hyperlink ref="AA126" location="A127828568X" display="A127828568X" xr:uid="{434D39A1-73A7-4B45-8214-8033F7096391}"/>
    <hyperlink ref="Y99" location="A127834502W" display="A127834502W" xr:uid="{FFEE26D6-81A3-4FB0-BFDE-70B0CD3984B7}"/>
    <hyperlink ref="Z99" location="A127831532F" display="A127831532F" xr:uid="{0AE7E440-B5FB-4473-8280-7D3D62788E60}"/>
    <hyperlink ref="AA99" location="A127828562K" display="A127828562K" xr:uid="{C05C6F84-1083-4AD4-B202-8366E09C6D0C}"/>
    <hyperlink ref="Y100" location="A127834506F" display="A127834506F" xr:uid="{B6372BC2-C00B-48E4-AE8A-B7280062B545}"/>
    <hyperlink ref="Z100" location="A127831536R" display="A127831536R" xr:uid="{CF93B10E-8DDF-44A0-921B-313AA6E2D00D}"/>
    <hyperlink ref="AA100" location="A127828566V" display="A127828566V" xr:uid="{8FA4695B-E98A-476D-98B9-7D670A1E6676}"/>
    <hyperlink ref="Y101" location="A127834501V" display="A127834501V" xr:uid="{642C6CB7-52D5-497F-97B1-F67953A82B7A}"/>
    <hyperlink ref="Z101" location="A127831531C" display="A127831531C" xr:uid="{C45D60FA-E094-4133-9334-6433962125D9}"/>
    <hyperlink ref="AA101" location="A127828561J" display="A127828561J" xr:uid="{63C2D654-D111-4CFF-B238-83527AFE2429}"/>
    <hyperlink ref="Y102" location="A127834499V" display="A127834499V" xr:uid="{3EB90497-8656-4873-88B4-D039592514F7}"/>
    <hyperlink ref="Z102" location="A127831529T" display="A127831529T" xr:uid="{2CB54390-9D76-4B81-94AF-320E04CDDA0C}"/>
    <hyperlink ref="AA102" location="A127828559W" display="A127828559W" xr:uid="{88669F89-C1C7-4AE9-8800-E99C47ED572F}"/>
    <hyperlink ref="Y103" location="A127834510W" display="A127834510W" xr:uid="{8CFC7D03-A5A0-4F4C-8414-9AADAFAA573F}"/>
    <hyperlink ref="Z103" location="A127831540F" display="A127831540F" xr:uid="{1BA30D63-7BB5-4526-8D8F-76A37CFF5866}"/>
    <hyperlink ref="AA103" location="A127828570K" display="A127828570K" xr:uid="{48F8F30E-05E0-4496-87A5-89ACACBF5B44}"/>
    <hyperlink ref="Y104" location="A127834498T" display="A127834498T" xr:uid="{0F726649-2079-43B5-84DF-287EFEC16697}"/>
    <hyperlink ref="Z104" location="A127831528R" display="A127831528R" xr:uid="{F629460E-516A-4272-B325-969E34FC6947}"/>
    <hyperlink ref="AA104" location="A127828558V" display="A127828558V" xr:uid="{9FF31ED6-8508-4B73-96B4-A0C9EFB1530C}"/>
    <hyperlink ref="Y105" location="A127834505C" display="A127834505C" xr:uid="{BC3016CC-3E9B-4B70-9EE5-8B7EE3447876}"/>
    <hyperlink ref="Z105" location="A127831535L" display="A127831535L" xr:uid="{964AFB6E-F8F0-4EE5-8545-ABED97B963E3}"/>
    <hyperlink ref="AA105" location="A127828565T" display="A127828565T" xr:uid="{2FC58641-5DE5-4ECE-AB70-DFAC23C320BE}"/>
    <hyperlink ref="Y106" location="A127834500T" display="A127834500T" xr:uid="{61424DC7-784C-447D-9BE1-4012B0961E60}"/>
    <hyperlink ref="Z106" location="A127831530A" display="A127831530A" xr:uid="{E407DCD4-3672-4E78-83B9-2094F6B7501F}"/>
    <hyperlink ref="AA106" location="A127828560F" display="A127828560F" xr:uid="{D1C9479F-8F11-4A37-9B9A-929660DB4A72}"/>
    <hyperlink ref="Y107" location="A127834497R" display="A127834497R" xr:uid="{9441D8AB-199F-466D-B2A3-980D2ABB9FC9}"/>
    <hyperlink ref="Z107" location="A127831527L" display="A127831527L" xr:uid="{C3749113-A8E5-4F79-BA3D-6FADC02E5C15}"/>
    <hyperlink ref="AA107" location="A127828557T" display="A127828557T" xr:uid="{1C61D840-243C-46AC-B5CB-0D8A71CA0695}"/>
    <hyperlink ref="Y111" location="A127834504A" display="A127834504A" xr:uid="{861C6851-5B68-43D8-A58D-253019D9278B}"/>
    <hyperlink ref="Z111" location="A127831534K" display="A127831534K" xr:uid="{AD811FA0-D419-47CF-95B3-94A3840EE8DB}"/>
    <hyperlink ref="AA111" location="A127828564R" display="A127828564R" xr:uid="{B6F69E53-C349-4096-AC72-9D3342850D60}"/>
    <hyperlink ref="Y114" location="A127834503X" display="A127834503X" xr:uid="{693E0340-C040-4324-B840-81A4AB22C232}"/>
    <hyperlink ref="Z114" location="A127831533J" display="A127831533J" xr:uid="{858D9AAE-BF07-4A46-98FC-64177C95FE02}"/>
    <hyperlink ref="AA114" location="A127828563L" display="A127828563L" xr:uid="{B0DA1E91-0E52-47F8-9B2D-1AC46A053079}"/>
    <hyperlink ref="Y119" location="A127834511X" display="A127834511X" xr:uid="{C9189F0F-2F60-4FFA-9BEB-31ED445646B7}"/>
    <hyperlink ref="Z119" location="A127831541J" display="A127831541J" xr:uid="{622AFE04-DF0C-4322-9D15-E7BA19D854ED}"/>
    <hyperlink ref="AA119" location="A127828571L" display="A127828571L" xr:uid="{E34F73A9-43F0-41C3-96F1-4CAB85DF61BF}"/>
    <hyperlink ref="AB124" location="A127832857W" display="A127832857W" xr:uid="{2E2E152F-7684-4FC7-92DF-8946ACF5A950}"/>
    <hyperlink ref="AC124" location="A127829887A" display="A127829887A" xr:uid="{B619E877-A6CD-4B5E-A0CF-43D0DF3B518F}"/>
    <hyperlink ref="AD124" location="A127826917X" display="A127826917X" xr:uid="{E60E8D7B-720A-417A-A8C7-C281FDA75D92}"/>
    <hyperlink ref="AB125" location="A127832859A" display="A127832859A" xr:uid="{B1F2265C-13AE-4C15-9507-A1DF91E32103}"/>
    <hyperlink ref="AC125" location="A127829889F" display="A127829889F" xr:uid="{B67072D7-B3CD-4A0B-9905-C59D38ECD234}"/>
    <hyperlink ref="AD125" location="A127826919C" display="A127826919C" xr:uid="{FED7D770-7662-4528-8741-241A25360D45}"/>
    <hyperlink ref="AB126" location="A127832858X" display="A127832858X" xr:uid="{E2C24C4A-AA6E-46B8-A31F-899A33109266}"/>
    <hyperlink ref="AC126" location="A127829888C" display="A127829888C" xr:uid="{E71DDAFE-360D-4DAB-B9AD-C7D69418AAC3}"/>
    <hyperlink ref="AD126" location="A127826918A" display="A127826918A" xr:uid="{8D6F1B67-4B0C-4558-8E3E-0C295CF6EBE0}"/>
    <hyperlink ref="AB99" location="A127832852K" display="A127832852K" xr:uid="{00090821-962D-470A-AA13-DC8DAB96DD71}"/>
    <hyperlink ref="AC99" location="A127829882R" display="A127829882R" xr:uid="{292870B9-96FA-4294-AD32-62808A17F56D}"/>
    <hyperlink ref="AD99" location="A127826912L" display="A127826912L" xr:uid="{317F9560-172D-4C8E-BBE0-64099F15E516}"/>
    <hyperlink ref="AB100" location="A127832856V" display="A127832856V" xr:uid="{BF7632EC-6383-4108-9124-6EC5B52F77C2}"/>
    <hyperlink ref="AC100" location="A127829886X" display="A127829886X" xr:uid="{53AEE34D-2052-49AE-94CE-1239D7F99344}"/>
    <hyperlink ref="AD100" location="A127826916W" display="A127826916W" xr:uid="{7232139D-C5FF-454B-B79B-DB041906123C}"/>
    <hyperlink ref="AB101" location="A127832851J" display="A127832851J" xr:uid="{A1D069ED-A3DA-4483-B8B9-BCA02CEA91EF}"/>
    <hyperlink ref="AC101" location="A127829881L" display="A127829881L" xr:uid="{326EB3CF-5221-4F95-9F79-904043404943}"/>
    <hyperlink ref="AD101" location="A127826911K" display="A127826911K" xr:uid="{BB78CA40-D8D0-44D4-9DA9-EE16EE54D549}"/>
    <hyperlink ref="AB102" location="A127832849W" display="A127832849W" xr:uid="{42CF0B84-A871-4F7E-A33D-D992AAFC7A72}"/>
    <hyperlink ref="AC102" location="A127829879A" display="A127829879A" xr:uid="{1BDFCFCE-5676-4D44-8C4C-547FA588342F}"/>
    <hyperlink ref="AD102" location="A127826909X" display="A127826909X" xr:uid="{1E8E00B2-24C7-4797-A879-E6554B8EA10B}"/>
    <hyperlink ref="AB103" location="A127832860K" display="A127832860K" xr:uid="{9BCF41D6-5EBD-4A14-8F3B-08B9A1059DAA}"/>
    <hyperlink ref="AC103" location="A127829890R" display="A127829890R" xr:uid="{B615F69D-A177-4363-A60E-B324AE876408}"/>
    <hyperlink ref="AD103" location="A127826920L" display="A127826920L" xr:uid="{B2442DE8-E691-447F-BF01-9D675C37F616}"/>
    <hyperlink ref="AB104" location="A127832848V" display="A127832848V" xr:uid="{2AAB8DF1-4D55-487E-8356-C595D1DFC33F}"/>
    <hyperlink ref="AC104" location="A127829878X" display="A127829878X" xr:uid="{3972DD03-BB6F-48D6-B8D6-556D9C33A249}"/>
    <hyperlink ref="AD104" location="A127826908W" display="A127826908W" xr:uid="{FDE8D5E7-1BA8-428F-B3C2-DF305745E270}"/>
    <hyperlink ref="AB105" location="A127832855T" display="A127832855T" xr:uid="{9A063528-F623-4843-97AA-37DA00BE8DB6}"/>
    <hyperlink ref="AC105" location="A127829885W" display="A127829885W" xr:uid="{078551BB-776B-4CA5-8613-4DE908A2B487}"/>
    <hyperlink ref="AD105" location="A127826915V" display="A127826915V" xr:uid="{8A487A8D-7891-4180-8736-35FA282F5640}"/>
    <hyperlink ref="AB106" location="A127832850F" display="A127832850F" xr:uid="{73D14022-10D5-4BE1-914E-CCCB5F85D2E6}"/>
    <hyperlink ref="AC106" location="A127829880K" display="A127829880K" xr:uid="{1077B20D-1D07-4834-946F-763015D15F0B}"/>
    <hyperlink ref="AD106" location="A127826910J" display="A127826910J" xr:uid="{E01E379D-DA3C-4271-8FB2-E391F2DA261C}"/>
    <hyperlink ref="AB107" location="A127832847T" display="A127832847T" xr:uid="{E45B8D3D-2702-4AE1-B765-13CFB3E8C309}"/>
    <hyperlink ref="AC107" location="A127829877W" display="A127829877W" xr:uid="{8CB35D7D-0FE2-4705-B06A-C76DD5F21A06}"/>
    <hyperlink ref="AD107" location="A127826907V" display="A127826907V" xr:uid="{003EFBF3-231B-458D-91A0-E3E93AED7DAB}"/>
    <hyperlink ref="AB111" location="A127832854R" display="A127832854R" xr:uid="{B44B3133-2F90-4C5F-9081-EB98DCB34DF6}"/>
    <hyperlink ref="AC111" location="A127829884V" display="A127829884V" xr:uid="{B7321424-08E5-4B92-B3E7-E5547DCA4415}"/>
    <hyperlink ref="AD111" location="A127826914T" display="A127826914T" xr:uid="{7C844EDC-2C2D-4ED3-8840-7D21A8385AF2}"/>
    <hyperlink ref="AB114" location="A127832853L" display="A127832853L" xr:uid="{A55302A7-559A-4761-A583-0D56C1CD2D15}"/>
    <hyperlink ref="AC114" location="A127829883T" display="A127829883T" xr:uid="{C87C2519-D52C-4FD5-87E5-6F51B5CBD27C}"/>
    <hyperlink ref="AD114" location="A127826913R" display="A127826913R" xr:uid="{B4DA5CAE-AFF7-4C1B-8E75-23F766F989D0}"/>
    <hyperlink ref="AB119" location="A127832861L" display="A127832861L" xr:uid="{C45D01FB-B9CF-4434-920B-CF628AD25784}"/>
    <hyperlink ref="AC119" location="A127829891T" display="A127829891T" xr:uid="{8108D792-A5D5-462C-BF4C-37752350E0D4}"/>
    <hyperlink ref="AD119" location="A127826921R" display="A127826921R" xr:uid="{19103149-8DC3-4178-989E-63758C21AC39}"/>
    <hyperlink ref="D124" location="A127833187R" display="A127833187R" xr:uid="{2CACC6CD-69CD-4A54-A2E8-8DB7D15C0909}"/>
    <hyperlink ref="E124" location="A127830217L" display="A127830217L" xr:uid="{0BF36F19-91BB-41E1-9AF8-175F7EBC5389}"/>
    <hyperlink ref="F124" location="A127827247T" display="A127827247T" xr:uid="{8DD59A05-422D-4291-A9BA-CE85881F080D}"/>
    <hyperlink ref="D125" location="A127833189V" display="A127833189V" xr:uid="{E5377107-1FF9-407E-B618-AE73503382E4}"/>
    <hyperlink ref="E125" location="A127830219T" display="A127830219T" xr:uid="{7F57E96A-6C59-4FC6-820C-E887200627C4}"/>
    <hyperlink ref="F125" location="A127827249W" display="A127827249W" xr:uid="{3546EDD7-B28C-4EBE-A6B7-809521D8EECE}"/>
    <hyperlink ref="D126" location="A127833188T" display="A127833188T" xr:uid="{78CE13F6-9492-434B-81AD-661A3769A0BD}"/>
    <hyperlink ref="E126" location="A127830218R" display="A127830218R" xr:uid="{71388C1D-1815-4D38-8085-878E80C89401}"/>
    <hyperlink ref="F126" location="A127827248V" display="A127827248V" xr:uid="{716D7CA4-37E1-46A9-A976-C3FBC6A9B81E}"/>
    <hyperlink ref="D99" location="A127833182C" display="A127833182C" xr:uid="{740072D1-4A8E-4205-A1A6-45F047F05A0E}"/>
    <hyperlink ref="E99" location="A127830212A" display="A127830212A" xr:uid="{C4215A44-A4A4-48ED-9B86-328CC820D783}"/>
    <hyperlink ref="F99" location="A127827242F" display="A127827242F" xr:uid="{EB879BE2-E0D7-4B79-A213-102C44908B23}"/>
    <hyperlink ref="D100" location="A127833186L" display="A127833186L" xr:uid="{2AC401F2-0EA3-4090-8842-7B5A5A9EFEDC}"/>
    <hyperlink ref="E100" location="A127830216K" display="A127830216K" xr:uid="{79614084-B44D-4846-ACAD-1F14B31B5C32}"/>
    <hyperlink ref="F100" location="A127827246R" display="A127827246R" xr:uid="{886B3D70-6C6A-4BEE-9A70-8A454B5C7A28}"/>
    <hyperlink ref="D101" location="A127833181A" display="A127833181A" xr:uid="{B05AB93D-38FC-4CA4-8A1D-101A03D72BF6}"/>
    <hyperlink ref="E101" location="A127830211X" display="A127830211X" xr:uid="{A68DB8E5-567B-4F1F-A9D0-43BAAD83A9B8}"/>
    <hyperlink ref="F101" location="A127827241C" display="A127827241C" xr:uid="{7ECB826C-C785-403D-940D-77861B0C05A8}"/>
    <hyperlink ref="D102" location="A127833179R" display="A127833179R" xr:uid="{8FC20CD4-113B-4285-9F26-55BCD3B2AFD6}"/>
    <hyperlink ref="E102" location="A127830209L" display="A127830209L" xr:uid="{36C8FDCF-0917-4C8A-A2F9-3D6FEC5D3C4D}"/>
    <hyperlink ref="F102" location="A127827239T" display="A127827239T" xr:uid="{5B19ADED-32FA-4AAB-8DA3-9632F6ED2F0A}"/>
    <hyperlink ref="D103" location="A127833190C" display="A127833190C" xr:uid="{8D765DEE-3CFD-4C52-A4B0-F26843FC337C}"/>
    <hyperlink ref="E103" location="A127830220A" display="A127830220A" xr:uid="{B9D01536-0054-4D34-9BF6-5D51263FFB6C}"/>
    <hyperlink ref="F103" location="A127827250F" display="A127827250F" xr:uid="{4A4921E7-80BB-4734-BB26-6E511FAD68B7}"/>
    <hyperlink ref="D104" location="A127833178L" display="A127833178L" xr:uid="{8176B52C-7267-448E-90A0-10D83943F3A7}"/>
    <hyperlink ref="E104" location="A127830208K" display="A127830208K" xr:uid="{58F9992E-7E69-4788-BCF4-00DD874485ED}"/>
    <hyperlink ref="F104" location="A127827238R" display="A127827238R" xr:uid="{647A91F0-95D1-4C2E-BBD8-2388E4B2E23B}"/>
    <hyperlink ref="D105" location="A127833185K" display="A127833185K" xr:uid="{6CED3FE9-E0AE-4628-B1F4-8486BC40468E}"/>
    <hyperlink ref="E105" location="A127830215J" display="A127830215J" xr:uid="{DF65A41F-EA4E-4A02-A9C6-4A61D642991C}"/>
    <hyperlink ref="F105" location="A127827245L" display="A127827245L" xr:uid="{A126F83A-20C7-4957-BCD7-EF485E141CE8}"/>
    <hyperlink ref="D106" location="A127833180X" display="A127833180X" xr:uid="{3199468C-541B-428B-890A-9B9550301B0E}"/>
    <hyperlink ref="E106" location="A127830210W" display="A127830210W" xr:uid="{6B945E26-33CF-48B9-B8CA-E8B4D6B22226}"/>
    <hyperlink ref="F106" location="A127827240A" display="A127827240A" xr:uid="{EC52F749-5822-4FBF-BBFC-A49D36580FB6}"/>
    <hyperlink ref="D107" location="A127833177K" display="A127833177K" xr:uid="{B07624C6-35B5-429E-8770-8410230D4F5C}"/>
    <hyperlink ref="E107" location="A127830207J" display="A127830207J" xr:uid="{4143AC1A-1483-4983-B089-00470F6A66BA}"/>
    <hyperlink ref="F107" location="A127827237L" display="A127827237L" xr:uid="{C1824CF1-6779-4F9C-B98D-53F6294A2BCE}"/>
    <hyperlink ref="D111" location="A127833184J" display="A127833184J" xr:uid="{F76501A5-CA4E-4DCF-B55C-63B4B3AD7DE8}"/>
    <hyperlink ref="E111" location="A127830214F" display="A127830214F" xr:uid="{66FD000A-2E47-4AA9-B24B-F278553773C4}"/>
    <hyperlink ref="F111" location="A127827244K" display="A127827244K" xr:uid="{4CA79ECF-5EF7-4BFD-9A86-9EF5A636A48B}"/>
    <hyperlink ref="D114" location="A127833183F" display="A127833183F" xr:uid="{CEC65D08-823B-4B7D-9ECB-223F02083CE8}"/>
    <hyperlink ref="E114" location="A127830213C" display="A127830213C" xr:uid="{D0DAD631-7539-43F0-A87D-A08D0D3E5B20}"/>
    <hyperlink ref="F114" location="A127827243J" display="A127827243J" xr:uid="{9148BB27-74BE-4662-A4C4-FF27D8C01EF0}"/>
    <hyperlink ref="D119" location="A127833191F" display="A127833191F" xr:uid="{F66842ED-B113-4109-83C9-0C9E2C8D40B9}"/>
    <hyperlink ref="E119" location="A127830221C" display="A127830221C" xr:uid="{1B2BD229-A34F-485F-A4B0-30F836F3A6A3}"/>
    <hyperlink ref="F119" location="A127827251J" display="A127827251J" xr:uid="{D0986581-0679-461B-8907-B88EA42B0A30}"/>
    <hyperlink ref="G110" location="A127834832L" display="A127834832L" xr:uid="{A00196DA-9E23-483A-BCF8-831C8B239CA5}"/>
    <hyperlink ref="H110" location="A127831862W" display="A127831862W" xr:uid="{13632015-5F9B-4473-B262-4C9E82B56E56}"/>
    <hyperlink ref="I110" location="A127828892A" display="A127828892A" xr:uid="{EC5F4FA8-D7F5-4422-9A6B-7F1907390A1D}"/>
    <hyperlink ref="J110" location="A127833512J" display="A127833512J" xr:uid="{6CA85311-42E9-4E59-AA60-010D97C33C97}"/>
    <hyperlink ref="K110" location="A127830542T" display="A127830542T" xr:uid="{1D6C37B7-B46D-4B43-B678-8D49E878E1CE}"/>
    <hyperlink ref="L110" location="A127827572W" display="A127827572W" xr:uid="{C5F052E9-7DDA-44C7-8CC1-834A1BB00ED9}"/>
    <hyperlink ref="M110" location="A127835162F" display="A127835162F" xr:uid="{7D7BB5B3-CE08-42E8-B57E-C28440C40C3E}"/>
    <hyperlink ref="N110" location="A127832192R" display="A127832192R" xr:uid="{A2460271-9ABA-46AA-B3E5-2E6227EC2270}"/>
    <hyperlink ref="O110" location="A127829222J" display="A127829222J" xr:uid="{F9CE892A-033F-4ED4-A869-13826FF68EBF}"/>
    <hyperlink ref="P110" location="A127835492W" display="A127835492W" xr:uid="{9AEDF9F9-07A7-45F4-B693-E9C0C3270AA6}"/>
    <hyperlink ref="Q110" location="A127832522V" display="A127832522V" xr:uid="{A109A4B5-B012-409E-91C6-155F8D10204F}"/>
    <hyperlink ref="R110" location="A127829552X" display="A127829552X" xr:uid="{8BB96352-DED7-4DEE-BD6F-0FEAF4AF11E8}"/>
    <hyperlink ref="S110" location="A127833842X" display="A127833842X" xr:uid="{1BB9CC0E-5438-4CB1-A4F0-15F549B064FD}"/>
    <hyperlink ref="T110" location="A127830872J" display="A127830872J" xr:uid="{861553A4-13CC-4149-B96B-B4280D0171D1}"/>
    <hyperlink ref="U110" location="A127827902A" display="A127827902A" xr:uid="{C670DB5F-A2B0-4837-8865-0CD47882E922}"/>
    <hyperlink ref="V110" location="A127834172T" display="A127834172T" xr:uid="{F54BA199-8B39-4E82-9D05-3C6731F694DB}"/>
    <hyperlink ref="W110" location="A127831202R" display="A127831202R" xr:uid="{D8C7E9A9-EC2D-4C5D-BD53-C3D213E4DBB6}"/>
    <hyperlink ref="X110" location="A127828232V" display="A127828232V" xr:uid="{EAC5D615-1953-4344-925C-93A26B0519C1}"/>
    <hyperlink ref="Y110" location="A127834502W" display="A127834502W" xr:uid="{55D3D158-20DC-4698-A064-1F4F0E0F3225}"/>
    <hyperlink ref="Z110" location="A127831532F" display="A127831532F" xr:uid="{F03CFF4B-5CDB-47EB-B4EC-1A26FF5A9820}"/>
    <hyperlink ref="AA110" location="A127828562K" display="A127828562K" xr:uid="{E00D252A-0AD9-4AFC-9FEE-DD9A57C17D7D}"/>
    <hyperlink ref="AB110" location="A127832852K" display="A127832852K" xr:uid="{2850BEC3-AE10-4093-A96D-F7202A07515C}"/>
    <hyperlink ref="AC110" location="A127829882R" display="A127829882R" xr:uid="{6AB8F2D5-1714-40D7-BC14-8783289340C8}"/>
    <hyperlink ref="AD110" location="A127826912L" display="A127826912L" xr:uid="{58F3C5C0-4AFA-4012-960D-8E0FC65DC318}"/>
    <hyperlink ref="D110" location="A127833182C" display="A127833182C" xr:uid="{A61C7589-6F08-4525-AF86-AC4E613C60C2}"/>
    <hyperlink ref="E110" location="A127830212A" display="A127830212A" xr:uid="{39B7EE41-F99B-47C3-A7F8-10A29060CBC5}"/>
    <hyperlink ref="F110" location="A127827242F" display="A127827242F" xr:uid="{87CB11BD-2D26-4B27-ACCB-D6A3ACC3CE7C}"/>
    <hyperlink ref="G112" location="A127834831K" display="A127834831K" xr:uid="{232508CF-FA4B-47FB-865E-DB362C703A16}"/>
    <hyperlink ref="H112" location="A127831861V" display="A127831861V" xr:uid="{0D509FF0-952C-45E1-9831-2C123FF339C0}"/>
    <hyperlink ref="I112" location="A127828891X" display="A127828891X" xr:uid="{BB2552E5-1D68-4208-9D99-A237ECB4605D}"/>
    <hyperlink ref="J112" location="A127833511F" display="A127833511F" xr:uid="{9BCE0F35-40EC-466B-9F94-277349D1B0F1}"/>
    <hyperlink ref="K112" location="A127830541R" display="A127830541R" xr:uid="{86D6F7BE-765A-44CB-BAF7-D63489D24E8C}"/>
    <hyperlink ref="L112" location="A127827571V" display="A127827571V" xr:uid="{AE30C34D-5C9A-4375-95D9-9F4BF51B1799}"/>
    <hyperlink ref="M112" location="A127835161C" display="A127835161C" xr:uid="{84FA51E0-9D0A-4124-92BD-A7F73E99D9E0}"/>
    <hyperlink ref="N112" location="A127832191L" display="A127832191L" xr:uid="{2940671A-E881-444C-BED1-77B35926D7FE}"/>
    <hyperlink ref="O112" location="A127829221F" display="A127829221F" xr:uid="{65B49F93-6E98-4AD2-B998-3838CC84387D}"/>
    <hyperlink ref="P112" location="A127835491V" display="A127835491V" xr:uid="{DCFA5073-822D-425F-86BD-EB959CE2E540}"/>
    <hyperlink ref="Q112" location="A127832521T" display="A127832521T" xr:uid="{2B3E7C2D-5854-4064-8AE0-05A1AE8487D7}"/>
    <hyperlink ref="R112" location="A127829551W" display="A127829551W" xr:uid="{17968BBF-BF54-423E-A3CB-ECC42E3BA3E2}"/>
    <hyperlink ref="S112" location="A127833841W" display="A127833841W" xr:uid="{C06FF0D7-0CCE-467A-9523-35D717FFC4E1}"/>
    <hyperlink ref="T112" location="A127830871F" display="A127830871F" xr:uid="{87C7BE47-CA8E-4A70-82C8-B773CF24A796}"/>
    <hyperlink ref="U112" location="A127827901X" display="A127827901X" xr:uid="{B4983693-0833-47F7-9720-311D45189DBA}"/>
    <hyperlink ref="V112" location="A127834171R" display="A127834171R" xr:uid="{69726E9D-0683-4E56-8669-63799D65D78C}"/>
    <hyperlink ref="W112" location="A127831201L" display="A127831201L" xr:uid="{A6689E5B-7E01-45C6-AC26-9944E8347E5E}"/>
    <hyperlink ref="X112" location="A127828231T" display="A127828231T" xr:uid="{A5A0A5E5-44C5-461F-9809-CB5C9BF648FA}"/>
    <hyperlink ref="Y112" location="A127834501V" display="A127834501V" xr:uid="{1CE8AA6A-4D2B-41B0-AF20-38C0DC1B57F6}"/>
    <hyperlink ref="Z112" location="A127831531C" display="A127831531C" xr:uid="{74806EA3-4ABE-4F0D-A46D-54186A9E02A9}"/>
    <hyperlink ref="AA112" location="A127828561J" display="A127828561J" xr:uid="{771D2AFA-701E-43AD-AF3E-3578034AA3A5}"/>
    <hyperlink ref="AB112" location="A127832851J" display="A127832851J" xr:uid="{D5E929AC-2495-4C40-8C38-158A30E514C2}"/>
    <hyperlink ref="AC112" location="A127829881L" display="A127829881L" xr:uid="{184FEF8F-92C8-46E5-A712-97A7337AA933}"/>
    <hyperlink ref="AD112" location="A127826911K" display="A127826911K" xr:uid="{42CE353C-779F-4A89-AF78-C172C6003A28}"/>
    <hyperlink ref="D112" location="A127833181A" display="A127833181A" xr:uid="{1194FA0B-1E8F-4BDC-94EC-FCC94F53464F}"/>
    <hyperlink ref="E112" location="A127830211X" display="A127830211X" xr:uid="{2DF805C7-FA99-46F6-803E-2F46F1BAC778}"/>
    <hyperlink ref="F112" location="A127827241C" display="A127827241C" xr:uid="{3191F1DF-A173-4C2B-82FC-400203E513EE}"/>
    <hyperlink ref="G113" location="A127834830J" display="A127834830J" xr:uid="{33C67BB1-2641-4C57-B20C-6563999FF6F3}"/>
    <hyperlink ref="H113" location="A127831860T" display="A127831860T" xr:uid="{5B380418-8323-47E0-AEC6-67B34B8D1E1C}"/>
    <hyperlink ref="I113" location="A127828890W" display="A127828890W" xr:uid="{6B7B069F-1691-4EA8-B535-9C93E4949955}"/>
    <hyperlink ref="J113" location="A127833510C" display="A127833510C" xr:uid="{035087B7-452F-4209-9EA3-BC8663021F39}"/>
    <hyperlink ref="K113" location="A127830540L" display="A127830540L" xr:uid="{F9ED8B7B-5126-422E-933B-20DC73B5C3EC}"/>
    <hyperlink ref="L113" location="A127827570T" display="A127827570T" xr:uid="{7A9B4723-5D79-40EC-A012-1AC03D3C1E11}"/>
    <hyperlink ref="M113" location="A127835160A" display="A127835160A" xr:uid="{55CBEE42-AA70-48D2-A920-FE9E7297076C}"/>
    <hyperlink ref="N113" location="A127832190K" display="A127832190K" xr:uid="{A8E43CB9-7CC8-4DDE-995E-C1DF23111343}"/>
    <hyperlink ref="O113" location="A127829220C" display="A127829220C" xr:uid="{BCABA2AF-1FD1-42E1-AD61-150C1072C832}"/>
    <hyperlink ref="P113" location="A127835490T" display="A127835490T" xr:uid="{B33A2696-160F-4B31-9F20-4B483714BF04}"/>
    <hyperlink ref="Q113" location="A127832520R" display="A127832520R" xr:uid="{AF35EC40-DD4E-4D99-9F7D-D962806167AE}"/>
    <hyperlink ref="R113" location="A127829550V" display="A127829550V" xr:uid="{0D8746C4-201B-48B0-80C7-1A793E3CB23A}"/>
    <hyperlink ref="S113" location="A127833840V" display="A127833840V" xr:uid="{A23C72A7-5282-4312-ACCB-11DB1BCB967A}"/>
    <hyperlink ref="T113" location="A127830870C" display="A127830870C" xr:uid="{E5F61E13-EBBE-4282-BB46-13E99C2CA286}"/>
    <hyperlink ref="U113" location="A127827900W" display="A127827900W" xr:uid="{E4C0499D-966B-45B7-BFA3-EC2D1CC709D9}"/>
    <hyperlink ref="V113" location="A127834170L" display="A127834170L" xr:uid="{1E0BB2FD-CD85-4B62-B480-4F387E9DC221}"/>
    <hyperlink ref="W113" location="A127831200K" display="A127831200K" xr:uid="{8C98A85C-C247-4F6D-A8C4-04427019E8D2}"/>
    <hyperlink ref="X113" location="A127828230R" display="A127828230R" xr:uid="{BE526BCF-119E-4D8E-9780-2CCC37C7CE2D}"/>
    <hyperlink ref="Y113" location="A127834500T" display="A127834500T" xr:uid="{3FF756F3-3196-4AB4-B373-E814A5BD7F2D}"/>
    <hyperlink ref="Z113" location="A127831530A" display="A127831530A" xr:uid="{F1627CCD-D360-470B-A12A-3A3A470D914F}"/>
    <hyperlink ref="AA113" location="A127828560F" display="A127828560F" xr:uid="{BB31210E-4F6F-4E71-A304-FFF42BEAD238}"/>
    <hyperlink ref="AB113" location="A127832850F" display="A127832850F" xr:uid="{81DBDC3C-A76E-462E-9336-795DE03DAB3C}"/>
    <hyperlink ref="AC113" location="A127829880K" display="A127829880K" xr:uid="{2FBA02BF-C5D9-40C9-9B32-7B27B907C0CB}"/>
    <hyperlink ref="AD113" location="A127826910J" display="A127826910J" xr:uid="{C1D41DA0-F102-4D90-9E24-5E7C5F7BE628}"/>
    <hyperlink ref="D113" location="A127833180X" display="A127833180X" xr:uid="{C69A2CC3-293B-4C2F-81B1-09CF5100D53F}"/>
    <hyperlink ref="E113" location="A127830210W" display="A127830210W" xr:uid="{92113BC2-E669-4A77-A6AB-825DD4639E79}"/>
    <hyperlink ref="F113" location="A127827240A" display="A127827240A" xr:uid="{E2F075E1-25AE-43C7-8830-2D392B943499}"/>
    <hyperlink ref="G115" location="A127834828W" display="A127834828W" xr:uid="{377115D2-1F17-437D-9DE6-45BD7E36441D}"/>
    <hyperlink ref="H115" location="A127831858F" display="A127831858F" xr:uid="{99BD6806-D4E5-46C9-AC82-2E7C8B7BB4B4}"/>
    <hyperlink ref="I115" location="A127828888K" display="A127828888K" xr:uid="{99DCC7F4-1E53-491F-B321-52B09A8579F9}"/>
    <hyperlink ref="J115" location="A127833508T" display="A127833508T" xr:uid="{C8C77A90-ED01-47D2-A40E-938DD3DF6414}"/>
    <hyperlink ref="K115" location="A127830538A" display="A127830538A" xr:uid="{B0CC9BA9-6A8C-43F9-A168-85C282E493AB}"/>
    <hyperlink ref="L115" location="A127827568F" display="A127827568F" xr:uid="{5232219E-F265-4329-9589-A48E63B3BB68}"/>
    <hyperlink ref="M115" location="A127835158R" display="A127835158R" xr:uid="{1A602674-DA61-424E-9ED3-5B0FD507501C}"/>
    <hyperlink ref="N115" location="A127832188X" display="A127832188X" xr:uid="{7C17D2DF-B5B3-4D9B-BCEA-B18F138ABA45}"/>
    <hyperlink ref="O115" location="A127829218T" display="A127829218T" xr:uid="{41B809A1-C575-4D05-96D3-936DD910AEF0}"/>
    <hyperlink ref="P115" location="A127835488F" display="A127835488F" xr:uid="{D8F18A4E-1376-4C75-991E-22E5EA8BB35C}"/>
    <hyperlink ref="Q115" location="A127832518C" display="A127832518C" xr:uid="{DAB1DC2F-70CC-4233-ABDE-BF614D8A820A}"/>
    <hyperlink ref="R115" location="A127829548J" display="A127829548J" xr:uid="{8760E85B-42CA-4D8D-B87C-E2F6B0DBB429}"/>
    <hyperlink ref="S115" location="A127833838J" display="A127833838J" xr:uid="{870CC17F-F6DF-4BCF-9CEA-FA4CCB77809E}"/>
    <hyperlink ref="T115" location="A127830868T" display="A127830868T" xr:uid="{82F6675F-005C-48EC-8655-1A82506CA352}"/>
    <hyperlink ref="U115" location="A127827898W" display="A127827898W" xr:uid="{9677A0E8-CA0C-4CF1-B67F-1747FC9F95F1}"/>
    <hyperlink ref="V115" location="A127834168A" display="A127834168A" xr:uid="{862EA64E-C59A-4EF8-BB73-47B78FAAD183}"/>
    <hyperlink ref="W115" location="A127831198K" display="A127831198K" xr:uid="{7C532752-6136-466B-A997-391DB312D330}"/>
    <hyperlink ref="X115" location="A127828228C" display="A127828228C" xr:uid="{D81E7DC8-D727-4031-97E6-A6E623E8A89C}"/>
    <hyperlink ref="Y115" location="A127834498T" display="A127834498T" xr:uid="{712E5E56-44D9-4086-A845-02262F21213C}"/>
    <hyperlink ref="Z115" location="A127831528R" display="A127831528R" xr:uid="{FC601C99-DCFF-4A10-9006-9011C2CFB2B5}"/>
    <hyperlink ref="AA115" location="A127828558V" display="A127828558V" xr:uid="{A01D13DC-5E69-4399-8E54-276075BC2873}"/>
    <hyperlink ref="AB115" location="A127832848V" display="A127832848V" xr:uid="{9802D78F-B6D4-4D49-B728-3FA6C9E6AEDA}"/>
    <hyperlink ref="AC115" location="A127829878X" display="A127829878X" xr:uid="{79F0BB2B-7C2D-4116-B466-B61B25FA3C6C}"/>
    <hyperlink ref="AD115" location="A127826908W" display="A127826908W" xr:uid="{0CD756AE-574F-40D7-B8ED-2937F3942F0B}"/>
    <hyperlink ref="D115" location="A127833178L" display="A127833178L" xr:uid="{418EF1C1-1B45-48BC-9D6B-14FF5FDFE630}"/>
    <hyperlink ref="E115" location="A127830208K" display="A127830208K" xr:uid="{D73CFDB2-C44D-4600-8EC3-75858B76A1A6}"/>
    <hyperlink ref="F115" location="A127827238R" display="A127827238R" xr:uid="{E45CD305-9C6F-423A-82A2-7A21F762B9B6}"/>
    <hyperlink ref="G116" location="A127834827V" display="A127834827V" xr:uid="{E0587C01-B636-4038-8B0D-8BE38EB46106}"/>
    <hyperlink ref="H116" location="A127831857C" display="A127831857C" xr:uid="{BF5AE0D9-ED84-4F4C-8F48-71F5C7DB0014}"/>
    <hyperlink ref="I116" location="A127828887J" display="A127828887J" xr:uid="{6AEF099F-4D74-43D6-A494-22A6047B54EC}"/>
    <hyperlink ref="J116" location="A127833507R" display="A127833507R" xr:uid="{3DF298D4-C457-446B-ADE1-9632583E4F84}"/>
    <hyperlink ref="K116" location="A127830537X" display="A127830537X" xr:uid="{D339B79C-46B0-4818-88F5-78FC01BE0528}"/>
    <hyperlink ref="L116" location="A127827567C" display="A127827567C" xr:uid="{5C8642F9-373E-471D-80DC-CE13AFADA981}"/>
    <hyperlink ref="M116" location="A127835157L" display="A127835157L" xr:uid="{6DAE9FD3-996B-48FD-BDF3-94133375FBA0}"/>
    <hyperlink ref="N116" location="A127832187W" display="A127832187W" xr:uid="{AB929D3B-51CC-4B29-B22E-4A8DAB2BDF4E}"/>
    <hyperlink ref="O116" location="A127829217R" display="A127829217R" xr:uid="{DDC40D25-59AE-4671-AB31-F863A81CBF17}"/>
    <hyperlink ref="P116" location="A127835487C" display="A127835487C" xr:uid="{E8279FF1-A71B-47A7-A427-1DAB79753C56}"/>
    <hyperlink ref="Q116" location="A127832517A" display="A127832517A" xr:uid="{E2922CF5-F2B3-4285-8031-E8DBDA393A70}"/>
    <hyperlink ref="R116" location="A127829547F" display="A127829547F" xr:uid="{FDEFBC82-91AC-4178-BCAF-11912A2DFF82}"/>
    <hyperlink ref="S116" location="A127833837F" display="A127833837F" xr:uid="{CA5D3C9D-35ED-4F14-B045-42CE3F7140F6}"/>
    <hyperlink ref="T116" location="A127830867R" display="A127830867R" xr:uid="{7A2FEA0C-C817-4DEF-9661-5F8F53FB6DCD}"/>
    <hyperlink ref="U116" location="A127827897V" display="A127827897V" xr:uid="{F2186BCF-65C4-4FE6-8220-8727E41A7FCC}"/>
    <hyperlink ref="V116" location="A127834167X" display="A127834167X" xr:uid="{FD5C423F-C91F-4799-9ED6-70A2F6AA2652}"/>
    <hyperlink ref="W116" location="A127831197J" display="A127831197J" xr:uid="{958D9213-79DD-45F1-8FC2-64920B566C67}"/>
    <hyperlink ref="X116" location="A127828227A" display="A127828227A" xr:uid="{7BF3EB06-1529-4006-9701-44DEDD82ECFC}"/>
    <hyperlink ref="Y116" location="A127834497R" display="A127834497R" xr:uid="{A9E07F97-D21F-4D5C-BC4B-3230C2D8CD3A}"/>
    <hyperlink ref="Z116" location="A127831527L" display="A127831527L" xr:uid="{3ACC5765-5C2B-4912-AB14-4A66981D8987}"/>
    <hyperlink ref="AA116" location="A127828557T" display="A127828557T" xr:uid="{50A02283-1A00-4C29-8553-E8FC23B0882B}"/>
    <hyperlink ref="AB116" location="A127832847T" display="A127832847T" xr:uid="{474D5290-D3C7-4035-BE11-D0981FEA68E0}"/>
    <hyperlink ref="AC116" location="A127829877W" display="A127829877W" xr:uid="{D85153AA-CCB8-43D3-9D1F-D6BB1DAEFA65}"/>
    <hyperlink ref="AD116" location="A127826907V" display="A127826907V" xr:uid="{645CCCDC-D77C-40C4-B2B5-BD35253FFF7F}"/>
    <hyperlink ref="D116" location="A127833177K" display="A127833177K" xr:uid="{E1E5BA20-27C7-45C9-B1D1-C26673EA7342}"/>
    <hyperlink ref="E116" location="A127830207J" display="A127830207J" xr:uid="{7CD9BA49-D3B1-4FF4-9BC6-53C73BA20EF9}"/>
    <hyperlink ref="F116" location="A127827237L" display="A127827237L" xr:uid="{87EB2C94-19E0-441C-96DA-B6CF4C7D3C0F}"/>
    <hyperlink ref="G121" location="A127834827V" display="A127834827V" xr:uid="{C0E9EF86-3B2C-44CD-928D-57BB986112E8}"/>
    <hyperlink ref="H121" location="A127831857C" display="A127831857C" xr:uid="{480F9DFA-E04A-4D81-96A1-4EF85B7F1E53}"/>
    <hyperlink ref="I121" location="A127828887J" display="A127828887J" xr:uid="{946ED11D-B609-4493-B22A-9717E40615F2}"/>
    <hyperlink ref="J121" location="A127833507R" display="A127833507R" xr:uid="{DCA1D2DD-F768-489A-A1E7-769B8EB67B02}"/>
    <hyperlink ref="K121" location="A127830537X" display="A127830537X" xr:uid="{B0DD27F8-E47C-44DA-B7A9-A5E40DA1855A}"/>
    <hyperlink ref="L121" location="A127827567C" display="A127827567C" xr:uid="{FC893D59-3B8D-4DB7-98C4-8AC1107CB3AE}"/>
    <hyperlink ref="M121" location="A127835157L" display="A127835157L" xr:uid="{57AF3420-3645-4B66-9A4D-7A36E0CD1C45}"/>
    <hyperlink ref="N121" location="A127832187W" display="A127832187W" xr:uid="{51030882-AA7B-495E-81A8-B0D3E7E5C0E9}"/>
    <hyperlink ref="O121" location="A127829217R" display="A127829217R" xr:uid="{E5A77076-9BE1-4CEE-ADB4-9788913D36B4}"/>
    <hyperlink ref="P121" location="A127835487C" display="A127835487C" xr:uid="{07F7B197-662E-4CAE-AF55-1F361CFA672A}"/>
    <hyperlink ref="Q121" location="A127832517A" display="A127832517A" xr:uid="{1BBC6CED-19A8-4C39-8954-670A17AA0CD6}"/>
    <hyperlink ref="R121" location="A127829547F" display="A127829547F" xr:uid="{5B0D235C-F814-44EA-9756-13B12BFC5780}"/>
    <hyperlink ref="S121" location="A127833837F" display="A127833837F" xr:uid="{463F0F32-FC01-4C65-A503-6366ABD81DE9}"/>
    <hyperlink ref="T121" location="A127830867R" display="A127830867R" xr:uid="{B5DBC14F-AA3C-4A30-A4C8-0C8EB13C388D}"/>
    <hyperlink ref="U121" location="A127827897V" display="A127827897V" xr:uid="{CB64BF1B-B1C6-4D77-AA2D-C391C4DAADB0}"/>
    <hyperlink ref="V121" location="A127834167X" display="A127834167X" xr:uid="{CB9B008A-4880-4E81-8E77-F00742196ECE}"/>
    <hyperlink ref="W121" location="A127831197J" display="A127831197J" xr:uid="{5A451DC4-8FA6-4135-9DE7-DEC19F94ACB2}"/>
    <hyperlink ref="X121" location="A127828227A" display="A127828227A" xr:uid="{27B33F2B-0967-4841-A61D-E9222BA17978}"/>
    <hyperlink ref="Y121" location="A127834497R" display="A127834497R" xr:uid="{CC443354-D7D9-4375-9B21-A90641791336}"/>
    <hyperlink ref="Z121" location="A127831527L" display="A127831527L" xr:uid="{5E7A7A16-0608-4914-80F6-7B1982241CC1}"/>
    <hyperlink ref="AA121" location="A127828557T" display="A127828557T" xr:uid="{21D883EE-003E-4824-8FAD-12810CBC6033}"/>
    <hyperlink ref="AB121" location="A127832847T" display="A127832847T" xr:uid="{B9F11342-6510-4929-9F75-AA39A3AD5896}"/>
    <hyperlink ref="AC121" location="A127829877W" display="A127829877W" xr:uid="{295C4914-EC85-402E-9243-9A630F4A3584}"/>
    <hyperlink ref="AD121" location="A127826907V" display="A127826907V" xr:uid="{0FC816B2-4DA6-4AAB-AC45-B1A225D36F8F}"/>
    <hyperlink ref="D121" location="A127833177K" display="A127833177K" xr:uid="{B8665040-D987-4801-9A8B-674D1F1AF7A0}"/>
    <hyperlink ref="E121" location="A127830207J" display="A127830207J" xr:uid="{A4EEE1A1-7A72-4AA7-83D0-5ED94C335D2C}"/>
    <hyperlink ref="F121" location="A127827237L" display="A127827237L" xr:uid="{929A11E9-2AEF-45CB-AD28-596B8C7994AE}"/>
    <hyperlink ref="G120" location="A127834829X" display="A127834829X" xr:uid="{9B55D805-BBA8-46E9-988A-59147B81EF85}"/>
    <hyperlink ref="H120" location="A127831859J" display="A127831859J" xr:uid="{39493ED2-4241-44C4-A63D-ECF2005B687F}"/>
    <hyperlink ref="I120" location="A127828889L" display="A127828889L" xr:uid="{141FBABF-716C-42AD-B305-D5D6CD404A57}"/>
    <hyperlink ref="J120" location="A127833509V" display="A127833509V" xr:uid="{C9A9F47C-05A6-48C6-BDBB-8F0C2B129730}"/>
    <hyperlink ref="K120" location="A127830539C" display="A127830539C" xr:uid="{9A2EA726-A5A2-44AB-945F-B86958B1CA36}"/>
    <hyperlink ref="L120" location="A127827569J" display="A127827569J" xr:uid="{AC808161-6292-41B6-A856-D03B5300F552}"/>
    <hyperlink ref="M120" location="A127835159T" display="A127835159T" xr:uid="{4FC7CAE5-5B1F-409E-BF3B-CE31D47BC638}"/>
    <hyperlink ref="N120" location="A127832189A" display="A127832189A" xr:uid="{84C9095C-5B15-4CFA-94DB-8161E5401CA6}"/>
    <hyperlink ref="O120" location="A127829219V" display="A127829219V" xr:uid="{70D0FCBC-A848-45F2-BD20-893700E2CABE}"/>
    <hyperlink ref="P120" location="A127835489J" display="A127835489J" xr:uid="{A5050CB7-FC69-4143-A751-96A84F5FA545}"/>
    <hyperlink ref="Q120" location="A127832519F" display="A127832519F" xr:uid="{E7997A73-C22C-4BEC-B66E-B961A233567C}"/>
    <hyperlink ref="R120" location="A127829549K" display="A127829549K" xr:uid="{049C8E3B-6F48-4897-A02B-BB012D7A1062}"/>
    <hyperlink ref="S120" location="A127833839K" display="A127833839K" xr:uid="{3CE414AC-2DCD-44F3-BB1E-1E68221E459A}"/>
    <hyperlink ref="T120" location="A127830869V" display="A127830869V" xr:uid="{76291807-91AE-4F8A-B73E-3E473D9F148B}"/>
    <hyperlink ref="U120" location="A127827899X" display="A127827899X" xr:uid="{2499C0E3-7A31-480D-A825-402A154A2BF4}"/>
    <hyperlink ref="V120" location="A127834169C" display="A127834169C" xr:uid="{5294A7C9-E6C1-48E8-9631-311880CF629A}"/>
    <hyperlink ref="W120" location="A127831199L" display="A127831199L" xr:uid="{BBC5D232-3928-4900-AE29-E8F9D90B6D53}"/>
    <hyperlink ref="X120" location="A127828229F" display="A127828229F" xr:uid="{BB7EF5C9-D0DA-4C25-8C46-36D401C96511}"/>
    <hyperlink ref="Y120" location="A127834499V" display="A127834499V" xr:uid="{C5A16EAC-F788-4DBD-9931-D26810B2DEEF}"/>
    <hyperlink ref="Z120" location="A127831529T" display="A127831529T" xr:uid="{2C663AD3-090C-434C-88F0-01F70A777ECB}"/>
    <hyperlink ref="AA120" location="A127828559W" display="A127828559W" xr:uid="{672745B5-0196-44C9-9EB4-DD3C8DB67924}"/>
    <hyperlink ref="AB120" location="A127832849W" display="A127832849W" xr:uid="{5CD87568-45E7-448A-AD00-938DAD0187B5}"/>
    <hyperlink ref="AC120" location="A127829879A" display="A127829879A" xr:uid="{FBB7EAF8-F6B1-4067-8DAE-E86BAE639562}"/>
    <hyperlink ref="AD120" location="A127826909X" display="A127826909X" xr:uid="{D87CD30F-B151-4EE8-A464-AE33A9D43386}"/>
    <hyperlink ref="D120" location="A127833179R" display="A127833179R" xr:uid="{5CBD31C7-423E-42D4-994D-FFB4A2295CFA}"/>
    <hyperlink ref="E120" location="A127830209L" display="A127830209L" xr:uid="{F52C5C01-E5BB-425E-BC56-14CA88B32698}"/>
    <hyperlink ref="F120" location="A127827239T" display="A127827239T" xr:uid="{EB47EF45-49B3-4C4C-A6BE-64A4258AD9E4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868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1723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1724</v>
      </c>
    </row>
    <row r="6" spans="1:13" ht="15.75" customHeight="1">
      <c r="B6" s="60" t="s">
        <v>1725</v>
      </c>
      <c r="C6" s="60"/>
      <c r="D6" s="60"/>
      <c r="E6" s="60"/>
      <c r="F6" s="60"/>
      <c r="G6" s="60"/>
      <c r="H6" s="60"/>
      <c r="I6" s="60"/>
      <c r="J6" s="60"/>
      <c r="K6" s="60"/>
      <c r="L6" s="60"/>
    </row>
    <row r="8" spans="1:13" ht="15">
      <c r="D8" s="16" t="s">
        <v>1727</v>
      </c>
    </row>
    <row r="9" spans="1:13" s="17" customFormat="1"/>
    <row r="10" spans="1:13" ht="22.5" customHeight="1">
      <c r="A10" s="18" t="s">
        <v>1728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1729</v>
      </c>
      <c r="I10" s="18" t="s">
        <v>250</v>
      </c>
      <c r="J10" s="18" t="s">
        <v>252</v>
      </c>
      <c r="K10" s="18" t="s">
        <v>1730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263</v>
      </c>
      <c r="F12" s="10">
        <v>41821</v>
      </c>
      <c r="G12" s="10">
        <v>45413</v>
      </c>
      <c r="H12" s="11">
        <v>119</v>
      </c>
      <c r="I12" s="20" t="s">
        <v>259</v>
      </c>
      <c r="J12" s="11" t="s">
        <v>261</v>
      </c>
      <c r="K12" s="11" t="s">
        <v>262</v>
      </c>
      <c r="L12" s="11">
        <v>1</v>
      </c>
    </row>
    <row r="13" spans="1:13">
      <c r="A13" s="11" t="s">
        <v>1</v>
      </c>
      <c r="D13" s="11" t="s">
        <v>260</v>
      </c>
      <c r="E13" s="19" t="s">
        <v>264</v>
      </c>
      <c r="F13" s="10">
        <v>41821</v>
      </c>
      <c r="G13" s="10">
        <v>45413</v>
      </c>
      <c r="H13" s="11">
        <v>119</v>
      </c>
      <c r="I13" s="20" t="s">
        <v>259</v>
      </c>
      <c r="J13" s="11" t="s">
        <v>261</v>
      </c>
      <c r="K13" s="11" t="s">
        <v>262</v>
      </c>
      <c r="L13" s="11">
        <v>1</v>
      </c>
    </row>
    <row r="14" spans="1:13">
      <c r="A14" s="11" t="s">
        <v>2</v>
      </c>
      <c r="D14" s="11" t="s">
        <v>260</v>
      </c>
      <c r="E14" s="19" t="s">
        <v>265</v>
      </c>
      <c r="F14" s="10">
        <v>41821</v>
      </c>
      <c r="G14" s="10">
        <v>45413</v>
      </c>
      <c r="H14" s="11">
        <v>119</v>
      </c>
      <c r="I14" s="20" t="s">
        <v>259</v>
      </c>
      <c r="J14" s="11" t="s">
        <v>261</v>
      </c>
      <c r="K14" s="11" t="s">
        <v>262</v>
      </c>
      <c r="L14" s="11">
        <v>1</v>
      </c>
    </row>
    <row r="15" spans="1:13">
      <c r="A15" s="11" t="s">
        <v>3</v>
      </c>
      <c r="D15" s="11" t="s">
        <v>260</v>
      </c>
      <c r="E15" s="19" t="s">
        <v>266</v>
      </c>
      <c r="F15" s="10">
        <v>41821</v>
      </c>
      <c r="G15" s="10">
        <v>45413</v>
      </c>
      <c r="H15" s="11">
        <v>119</v>
      </c>
      <c r="I15" s="20" t="s">
        <v>259</v>
      </c>
      <c r="J15" s="11" t="s">
        <v>261</v>
      </c>
      <c r="K15" s="11" t="s">
        <v>262</v>
      </c>
      <c r="L15" s="11">
        <v>1</v>
      </c>
    </row>
    <row r="16" spans="1:13">
      <c r="A16" s="11" t="s">
        <v>4</v>
      </c>
      <c r="D16" s="11" t="s">
        <v>260</v>
      </c>
      <c r="E16" s="19" t="s">
        <v>267</v>
      </c>
      <c r="F16" s="10">
        <v>41821</v>
      </c>
      <c r="G16" s="10">
        <v>45413</v>
      </c>
      <c r="H16" s="11">
        <v>119</v>
      </c>
      <c r="I16" s="20" t="s">
        <v>259</v>
      </c>
      <c r="J16" s="11" t="s">
        <v>261</v>
      </c>
      <c r="K16" s="11" t="s">
        <v>262</v>
      </c>
      <c r="L16" s="11">
        <v>1</v>
      </c>
    </row>
    <row r="17" spans="1:12">
      <c r="A17" s="11" t="s">
        <v>5</v>
      </c>
      <c r="D17" s="11" t="s">
        <v>260</v>
      </c>
      <c r="E17" s="19" t="s">
        <v>268</v>
      </c>
      <c r="F17" s="10">
        <v>41821</v>
      </c>
      <c r="G17" s="10">
        <v>45413</v>
      </c>
      <c r="H17" s="11">
        <v>119</v>
      </c>
      <c r="I17" s="20" t="s">
        <v>259</v>
      </c>
      <c r="J17" s="11" t="s">
        <v>261</v>
      </c>
      <c r="K17" s="11" t="s">
        <v>262</v>
      </c>
      <c r="L17" s="11">
        <v>1</v>
      </c>
    </row>
    <row r="18" spans="1:12">
      <c r="A18" s="11" t="s">
        <v>6</v>
      </c>
      <c r="D18" s="11" t="s">
        <v>260</v>
      </c>
      <c r="E18" s="19" t="s">
        <v>269</v>
      </c>
      <c r="F18" s="10">
        <v>41821</v>
      </c>
      <c r="G18" s="10">
        <v>45413</v>
      </c>
      <c r="H18" s="11">
        <v>119</v>
      </c>
      <c r="I18" s="20" t="s">
        <v>259</v>
      </c>
      <c r="J18" s="11" t="s">
        <v>261</v>
      </c>
      <c r="K18" s="11" t="s">
        <v>262</v>
      </c>
      <c r="L18" s="11">
        <v>1</v>
      </c>
    </row>
    <row r="19" spans="1:12">
      <c r="A19" s="11" t="s">
        <v>7</v>
      </c>
      <c r="D19" s="11" t="s">
        <v>260</v>
      </c>
      <c r="E19" s="19" t="s">
        <v>270</v>
      </c>
      <c r="F19" s="10">
        <v>41821</v>
      </c>
      <c r="G19" s="10">
        <v>45413</v>
      </c>
      <c r="H19" s="11">
        <v>119</v>
      </c>
      <c r="I19" s="20" t="s">
        <v>259</v>
      </c>
      <c r="J19" s="11" t="s">
        <v>261</v>
      </c>
      <c r="K19" s="11" t="s">
        <v>262</v>
      </c>
      <c r="L19" s="11">
        <v>1</v>
      </c>
    </row>
    <row r="20" spans="1:12">
      <c r="A20" s="11" t="s">
        <v>8</v>
      </c>
      <c r="D20" s="11" t="s">
        <v>260</v>
      </c>
      <c r="E20" s="19" t="s">
        <v>271</v>
      </c>
      <c r="F20" s="10">
        <v>41821</v>
      </c>
      <c r="G20" s="10">
        <v>45413</v>
      </c>
      <c r="H20" s="11">
        <v>119</v>
      </c>
      <c r="I20" s="20" t="s">
        <v>259</v>
      </c>
      <c r="J20" s="11" t="s">
        <v>261</v>
      </c>
      <c r="K20" s="11" t="s">
        <v>262</v>
      </c>
      <c r="L20" s="11">
        <v>1</v>
      </c>
    </row>
    <row r="21" spans="1:12">
      <c r="A21" s="11" t="s">
        <v>9</v>
      </c>
      <c r="D21" s="11" t="s">
        <v>260</v>
      </c>
      <c r="E21" s="19" t="s">
        <v>272</v>
      </c>
      <c r="F21" s="10">
        <v>41821</v>
      </c>
      <c r="G21" s="10">
        <v>45413</v>
      </c>
      <c r="H21" s="11">
        <v>119</v>
      </c>
      <c r="I21" s="20" t="s">
        <v>259</v>
      </c>
      <c r="J21" s="11" t="s">
        <v>261</v>
      </c>
      <c r="K21" s="11" t="s">
        <v>262</v>
      </c>
      <c r="L21" s="11">
        <v>1</v>
      </c>
    </row>
    <row r="22" spans="1:12">
      <c r="A22" s="11" t="s">
        <v>10</v>
      </c>
      <c r="D22" s="11" t="s">
        <v>260</v>
      </c>
      <c r="E22" s="19" t="s">
        <v>273</v>
      </c>
      <c r="F22" s="10">
        <v>41821</v>
      </c>
      <c r="G22" s="10">
        <v>45413</v>
      </c>
      <c r="H22" s="11">
        <v>119</v>
      </c>
      <c r="I22" s="20" t="s">
        <v>259</v>
      </c>
      <c r="J22" s="11" t="s">
        <v>261</v>
      </c>
      <c r="K22" s="11" t="s">
        <v>262</v>
      </c>
      <c r="L22" s="11">
        <v>1</v>
      </c>
    </row>
    <row r="23" spans="1:12">
      <c r="A23" s="11" t="s">
        <v>11</v>
      </c>
      <c r="D23" s="11" t="s">
        <v>260</v>
      </c>
      <c r="E23" s="19" t="s">
        <v>274</v>
      </c>
      <c r="F23" s="10">
        <v>41821</v>
      </c>
      <c r="G23" s="10">
        <v>45413</v>
      </c>
      <c r="H23" s="11">
        <v>119</v>
      </c>
      <c r="I23" s="20" t="s">
        <v>259</v>
      </c>
      <c r="J23" s="11" t="s">
        <v>261</v>
      </c>
      <c r="K23" s="11" t="s">
        <v>262</v>
      </c>
      <c r="L23" s="11">
        <v>1</v>
      </c>
    </row>
    <row r="24" spans="1:12">
      <c r="A24" s="11" t="s">
        <v>12</v>
      </c>
      <c r="D24" s="11" t="s">
        <v>260</v>
      </c>
      <c r="E24" s="19" t="s">
        <v>275</v>
      </c>
      <c r="F24" s="10">
        <v>41821</v>
      </c>
      <c r="G24" s="10">
        <v>45413</v>
      </c>
      <c r="H24" s="11">
        <v>119</v>
      </c>
      <c r="I24" s="20" t="s">
        <v>259</v>
      </c>
      <c r="J24" s="11" t="s">
        <v>261</v>
      </c>
      <c r="K24" s="11" t="s">
        <v>262</v>
      </c>
      <c r="L24" s="11">
        <v>1</v>
      </c>
    </row>
    <row r="25" spans="1:12">
      <c r="A25" s="11" t="s">
        <v>13</v>
      </c>
      <c r="D25" s="11" t="s">
        <v>260</v>
      </c>
      <c r="E25" s="19" t="s">
        <v>276</v>
      </c>
      <c r="F25" s="10">
        <v>41821</v>
      </c>
      <c r="G25" s="10">
        <v>45413</v>
      </c>
      <c r="H25" s="11">
        <v>119</v>
      </c>
      <c r="I25" s="20" t="s">
        <v>259</v>
      </c>
      <c r="J25" s="11" t="s">
        <v>261</v>
      </c>
      <c r="K25" s="11" t="s">
        <v>262</v>
      </c>
      <c r="L25" s="11">
        <v>1</v>
      </c>
    </row>
    <row r="26" spans="1:12">
      <c r="A26" s="11" t="s">
        <v>14</v>
      </c>
      <c r="D26" s="11" t="s">
        <v>260</v>
      </c>
      <c r="E26" s="19" t="s">
        <v>277</v>
      </c>
      <c r="F26" s="10">
        <v>41821</v>
      </c>
      <c r="G26" s="10">
        <v>45413</v>
      </c>
      <c r="H26" s="11">
        <v>119</v>
      </c>
      <c r="I26" s="20" t="s">
        <v>259</v>
      </c>
      <c r="J26" s="11" t="s">
        <v>261</v>
      </c>
      <c r="K26" s="11" t="s">
        <v>262</v>
      </c>
      <c r="L26" s="11">
        <v>1</v>
      </c>
    </row>
    <row r="27" spans="1:12">
      <c r="A27" s="11" t="s">
        <v>15</v>
      </c>
      <c r="D27" s="11" t="s">
        <v>260</v>
      </c>
      <c r="E27" s="19" t="s">
        <v>278</v>
      </c>
      <c r="F27" s="10">
        <v>41821</v>
      </c>
      <c r="G27" s="10">
        <v>45413</v>
      </c>
      <c r="H27" s="11">
        <v>119</v>
      </c>
      <c r="I27" s="20" t="s">
        <v>259</v>
      </c>
      <c r="J27" s="11" t="s">
        <v>261</v>
      </c>
      <c r="K27" s="11" t="s">
        <v>262</v>
      </c>
      <c r="L27" s="11">
        <v>1</v>
      </c>
    </row>
    <row r="28" spans="1:12">
      <c r="A28" s="11" t="s">
        <v>16</v>
      </c>
      <c r="D28" s="11" t="s">
        <v>260</v>
      </c>
      <c r="E28" s="19" t="s">
        <v>279</v>
      </c>
      <c r="F28" s="10">
        <v>41821</v>
      </c>
      <c r="G28" s="10">
        <v>45413</v>
      </c>
      <c r="H28" s="11">
        <v>119</v>
      </c>
      <c r="I28" s="20" t="s">
        <v>259</v>
      </c>
      <c r="J28" s="11" t="s">
        <v>261</v>
      </c>
      <c r="K28" s="11" t="s">
        <v>262</v>
      </c>
      <c r="L28" s="11">
        <v>1</v>
      </c>
    </row>
    <row r="29" spans="1:12">
      <c r="A29" s="11" t="s">
        <v>17</v>
      </c>
      <c r="D29" s="11" t="s">
        <v>260</v>
      </c>
      <c r="E29" s="19" t="s">
        <v>280</v>
      </c>
      <c r="F29" s="10">
        <v>41821</v>
      </c>
      <c r="G29" s="10">
        <v>45413</v>
      </c>
      <c r="H29" s="11">
        <v>119</v>
      </c>
      <c r="I29" s="20" t="s">
        <v>259</v>
      </c>
      <c r="J29" s="11" t="s">
        <v>261</v>
      </c>
      <c r="K29" s="11" t="s">
        <v>262</v>
      </c>
      <c r="L29" s="11">
        <v>1</v>
      </c>
    </row>
    <row r="30" spans="1:12">
      <c r="A30" s="11" t="s">
        <v>18</v>
      </c>
      <c r="D30" s="11" t="s">
        <v>260</v>
      </c>
      <c r="E30" s="19" t="s">
        <v>281</v>
      </c>
      <c r="F30" s="10">
        <v>41821</v>
      </c>
      <c r="G30" s="10">
        <v>45413</v>
      </c>
      <c r="H30" s="11">
        <v>119</v>
      </c>
      <c r="I30" s="20" t="s">
        <v>259</v>
      </c>
      <c r="J30" s="11" t="s">
        <v>261</v>
      </c>
      <c r="K30" s="11" t="s">
        <v>262</v>
      </c>
      <c r="L30" s="11">
        <v>1</v>
      </c>
    </row>
    <row r="31" spans="1:12">
      <c r="A31" s="11" t="s">
        <v>19</v>
      </c>
      <c r="D31" s="11" t="s">
        <v>260</v>
      </c>
      <c r="E31" s="19" t="s">
        <v>282</v>
      </c>
      <c r="F31" s="10">
        <v>41821</v>
      </c>
      <c r="G31" s="10">
        <v>45413</v>
      </c>
      <c r="H31" s="11">
        <v>119</v>
      </c>
      <c r="I31" s="20" t="s">
        <v>259</v>
      </c>
      <c r="J31" s="11" t="s">
        <v>261</v>
      </c>
      <c r="K31" s="11" t="s">
        <v>262</v>
      </c>
      <c r="L31" s="11">
        <v>1</v>
      </c>
    </row>
    <row r="32" spans="1:12">
      <c r="A32" s="11" t="s">
        <v>20</v>
      </c>
      <c r="D32" s="11" t="s">
        <v>260</v>
      </c>
      <c r="E32" s="19" t="s">
        <v>283</v>
      </c>
      <c r="F32" s="10">
        <v>41821</v>
      </c>
      <c r="G32" s="10">
        <v>45413</v>
      </c>
      <c r="H32" s="11">
        <v>119</v>
      </c>
      <c r="I32" s="20" t="s">
        <v>259</v>
      </c>
      <c r="J32" s="11" t="s">
        <v>261</v>
      </c>
      <c r="K32" s="11" t="s">
        <v>262</v>
      </c>
      <c r="L32" s="11">
        <v>1</v>
      </c>
    </row>
    <row r="33" spans="1:12">
      <c r="A33" s="11" t="s">
        <v>21</v>
      </c>
      <c r="D33" s="11" t="s">
        <v>260</v>
      </c>
      <c r="E33" s="19" t="s">
        <v>284</v>
      </c>
      <c r="F33" s="10">
        <v>41821</v>
      </c>
      <c r="G33" s="10">
        <v>45413</v>
      </c>
      <c r="H33" s="11">
        <v>119</v>
      </c>
      <c r="I33" s="20" t="s">
        <v>259</v>
      </c>
      <c r="J33" s="11" t="s">
        <v>261</v>
      </c>
      <c r="K33" s="11" t="s">
        <v>262</v>
      </c>
      <c r="L33" s="11">
        <v>1</v>
      </c>
    </row>
    <row r="34" spans="1:12">
      <c r="A34" s="11" t="s">
        <v>22</v>
      </c>
      <c r="D34" s="11" t="s">
        <v>260</v>
      </c>
      <c r="E34" s="19" t="s">
        <v>285</v>
      </c>
      <c r="F34" s="10">
        <v>41821</v>
      </c>
      <c r="G34" s="10">
        <v>45413</v>
      </c>
      <c r="H34" s="11">
        <v>119</v>
      </c>
      <c r="I34" s="20" t="s">
        <v>259</v>
      </c>
      <c r="J34" s="11" t="s">
        <v>261</v>
      </c>
      <c r="K34" s="11" t="s">
        <v>262</v>
      </c>
      <c r="L34" s="11">
        <v>1</v>
      </c>
    </row>
    <row r="35" spans="1:12">
      <c r="A35" s="11" t="s">
        <v>23</v>
      </c>
      <c r="D35" s="11" t="s">
        <v>260</v>
      </c>
      <c r="E35" s="19" t="s">
        <v>286</v>
      </c>
      <c r="F35" s="10">
        <v>41821</v>
      </c>
      <c r="G35" s="10">
        <v>45413</v>
      </c>
      <c r="H35" s="11">
        <v>119</v>
      </c>
      <c r="I35" s="20" t="s">
        <v>259</v>
      </c>
      <c r="J35" s="11" t="s">
        <v>261</v>
      </c>
      <c r="K35" s="11" t="s">
        <v>262</v>
      </c>
      <c r="L35" s="11">
        <v>1</v>
      </c>
    </row>
    <row r="36" spans="1:12">
      <c r="A36" s="11" t="s">
        <v>24</v>
      </c>
      <c r="D36" s="11" t="s">
        <v>260</v>
      </c>
      <c r="E36" s="19" t="s">
        <v>287</v>
      </c>
      <c r="F36" s="10">
        <v>41821</v>
      </c>
      <c r="G36" s="10">
        <v>45413</v>
      </c>
      <c r="H36" s="11">
        <v>119</v>
      </c>
      <c r="I36" s="20" t="s">
        <v>259</v>
      </c>
      <c r="J36" s="11" t="s">
        <v>261</v>
      </c>
      <c r="K36" s="11" t="s">
        <v>262</v>
      </c>
      <c r="L36" s="11">
        <v>1</v>
      </c>
    </row>
    <row r="37" spans="1:12">
      <c r="A37" s="11" t="s">
        <v>25</v>
      </c>
      <c r="D37" s="11" t="s">
        <v>260</v>
      </c>
      <c r="E37" s="19" t="s">
        <v>288</v>
      </c>
      <c r="F37" s="10">
        <v>41821</v>
      </c>
      <c r="G37" s="10">
        <v>45413</v>
      </c>
      <c r="H37" s="11">
        <v>119</v>
      </c>
      <c r="I37" s="20" t="s">
        <v>259</v>
      </c>
      <c r="J37" s="11" t="s">
        <v>261</v>
      </c>
      <c r="K37" s="11" t="s">
        <v>262</v>
      </c>
      <c r="L37" s="11">
        <v>1</v>
      </c>
    </row>
    <row r="38" spans="1:12">
      <c r="A38" s="11" t="s">
        <v>26</v>
      </c>
      <c r="D38" s="11" t="s">
        <v>260</v>
      </c>
      <c r="E38" s="19" t="s">
        <v>289</v>
      </c>
      <c r="F38" s="10">
        <v>41821</v>
      </c>
      <c r="G38" s="10">
        <v>45413</v>
      </c>
      <c r="H38" s="11">
        <v>119</v>
      </c>
      <c r="I38" s="20" t="s">
        <v>259</v>
      </c>
      <c r="J38" s="11" t="s">
        <v>261</v>
      </c>
      <c r="K38" s="11" t="s">
        <v>262</v>
      </c>
      <c r="L38" s="11">
        <v>1</v>
      </c>
    </row>
    <row r="39" spans="1:12">
      <c r="A39" s="11" t="s">
        <v>27</v>
      </c>
      <c r="D39" s="11" t="s">
        <v>260</v>
      </c>
      <c r="E39" s="19" t="s">
        <v>290</v>
      </c>
      <c r="F39" s="10">
        <v>41821</v>
      </c>
      <c r="G39" s="10">
        <v>45413</v>
      </c>
      <c r="H39" s="11">
        <v>119</v>
      </c>
      <c r="I39" s="20" t="s">
        <v>259</v>
      </c>
      <c r="J39" s="11" t="s">
        <v>261</v>
      </c>
      <c r="K39" s="11" t="s">
        <v>262</v>
      </c>
      <c r="L39" s="11">
        <v>1</v>
      </c>
    </row>
    <row r="40" spans="1:12">
      <c r="A40" s="11" t="s">
        <v>28</v>
      </c>
      <c r="D40" s="11" t="s">
        <v>260</v>
      </c>
      <c r="E40" s="19" t="s">
        <v>291</v>
      </c>
      <c r="F40" s="10">
        <v>41821</v>
      </c>
      <c r="G40" s="10">
        <v>45413</v>
      </c>
      <c r="H40" s="11">
        <v>119</v>
      </c>
      <c r="I40" s="20" t="s">
        <v>259</v>
      </c>
      <c r="J40" s="11" t="s">
        <v>261</v>
      </c>
      <c r="K40" s="11" t="s">
        <v>262</v>
      </c>
      <c r="L40" s="11">
        <v>1</v>
      </c>
    </row>
    <row r="41" spans="1:12">
      <c r="A41" s="11" t="s">
        <v>29</v>
      </c>
      <c r="D41" s="11" t="s">
        <v>260</v>
      </c>
      <c r="E41" s="19" t="s">
        <v>292</v>
      </c>
      <c r="F41" s="10">
        <v>41821</v>
      </c>
      <c r="G41" s="10">
        <v>45413</v>
      </c>
      <c r="H41" s="11">
        <v>119</v>
      </c>
      <c r="I41" s="20" t="s">
        <v>259</v>
      </c>
      <c r="J41" s="11" t="s">
        <v>261</v>
      </c>
      <c r="K41" s="11" t="s">
        <v>262</v>
      </c>
      <c r="L41" s="11">
        <v>1</v>
      </c>
    </row>
    <row r="42" spans="1:12">
      <c r="A42" s="11" t="s">
        <v>30</v>
      </c>
      <c r="D42" s="11" t="s">
        <v>260</v>
      </c>
      <c r="E42" s="19" t="s">
        <v>293</v>
      </c>
      <c r="F42" s="10">
        <v>41821</v>
      </c>
      <c r="G42" s="10">
        <v>45413</v>
      </c>
      <c r="H42" s="11">
        <v>119</v>
      </c>
      <c r="I42" s="20" t="s">
        <v>259</v>
      </c>
      <c r="J42" s="11" t="s">
        <v>261</v>
      </c>
      <c r="K42" s="11" t="s">
        <v>262</v>
      </c>
      <c r="L42" s="11">
        <v>1</v>
      </c>
    </row>
    <row r="43" spans="1:12">
      <c r="A43" s="11" t="s">
        <v>31</v>
      </c>
      <c r="D43" s="11" t="s">
        <v>260</v>
      </c>
      <c r="E43" s="19" t="s">
        <v>294</v>
      </c>
      <c r="F43" s="10">
        <v>41821</v>
      </c>
      <c r="G43" s="10">
        <v>45413</v>
      </c>
      <c r="H43" s="11">
        <v>119</v>
      </c>
      <c r="I43" s="20" t="s">
        <v>259</v>
      </c>
      <c r="J43" s="11" t="s">
        <v>261</v>
      </c>
      <c r="K43" s="11" t="s">
        <v>262</v>
      </c>
      <c r="L43" s="11">
        <v>1</v>
      </c>
    </row>
    <row r="44" spans="1:12">
      <c r="A44" s="11" t="s">
        <v>32</v>
      </c>
      <c r="D44" s="11" t="s">
        <v>260</v>
      </c>
      <c r="E44" s="19" t="s">
        <v>295</v>
      </c>
      <c r="F44" s="10">
        <v>41821</v>
      </c>
      <c r="G44" s="10">
        <v>45413</v>
      </c>
      <c r="H44" s="11">
        <v>119</v>
      </c>
      <c r="I44" s="20" t="s">
        <v>259</v>
      </c>
      <c r="J44" s="11" t="s">
        <v>261</v>
      </c>
      <c r="K44" s="11" t="s">
        <v>262</v>
      </c>
      <c r="L44" s="11">
        <v>1</v>
      </c>
    </row>
    <row r="45" spans="1:12">
      <c r="A45" s="11" t="s">
        <v>33</v>
      </c>
      <c r="D45" s="11" t="s">
        <v>260</v>
      </c>
      <c r="E45" s="19" t="s">
        <v>296</v>
      </c>
      <c r="F45" s="10">
        <v>41821</v>
      </c>
      <c r="G45" s="10">
        <v>45413</v>
      </c>
      <c r="H45" s="11">
        <v>119</v>
      </c>
      <c r="I45" s="20" t="s">
        <v>259</v>
      </c>
      <c r="J45" s="11" t="s">
        <v>261</v>
      </c>
      <c r="K45" s="11" t="s">
        <v>262</v>
      </c>
      <c r="L45" s="11">
        <v>1</v>
      </c>
    </row>
    <row r="46" spans="1:12">
      <c r="A46" s="11" t="s">
        <v>34</v>
      </c>
      <c r="D46" s="11" t="s">
        <v>260</v>
      </c>
      <c r="E46" s="19" t="s">
        <v>297</v>
      </c>
      <c r="F46" s="10">
        <v>41821</v>
      </c>
      <c r="G46" s="10">
        <v>45413</v>
      </c>
      <c r="H46" s="11">
        <v>119</v>
      </c>
      <c r="I46" s="20" t="s">
        <v>259</v>
      </c>
      <c r="J46" s="11" t="s">
        <v>261</v>
      </c>
      <c r="K46" s="11" t="s">
        <v>262</v>
      </c>
      <c r="L46" s="11">
        <v>1</v>
      </c>
    </row>
    <row r="47" spans="1:12">
      <c r="A47" s="11" t="s">
        <v>35</v>
      </c>
      <c r="D47" s="11" t="s">
        <v>260</v>
      </c>
      <c r="E47" s="19" t="s">
        <v>298</v>
      </c>
      <c r="F47" s="10">
        <v>41821</v>
      </c>
      <c r="G47" s="10">
        <v>45413</v>
      </c>
      <c r="H47" s="11">
        <v>119</v>
      </c>
      <c r="I47" s="20" t="s">
        <v>259</v>
      </c>
      <c r="J47" s="11" t="s">
        <v>261</v>
      </c>
      <c r="K47" s="11" t="s">
        <v>262</v>
      </c>
      <c r="L47" s="11">
        <v>1</v>
      </c>
    </row>
    <row r="48" spans="1:12">
      <c r="A48" s="11" t="s">
        <v>36</v>
      </c>
      <c r="D48" s="11" t="s">
        <v>260</v>
      </c>
      <c r="E48" s="19" t="s">
        <v>299</v>
      </c>
      <c r="F48" s="10">
        <v>41821</v>
      </c>
      <c r="G48" s="10">
        <v>45413</v>
      </c>
      <c r="H48" s="11">
        <v>119</v>
      </c>
      <c r="I48" s="20" t="s">
        <v>259</v>
      </c>
      <c r="J48" s="11" t="s">
        <v>261</v>
      </c>
      <c r="K48" s="11" t="s">
        <v>262</v>
      </c>
      <c r="L48" s="11">
        <v>1</v>
      </c>
    </row>
    <row r="49" spans="1:12">
      <c r="A49" s="11" t="s">
        <v>37</v>
      </c>
      <c r="D49" s="11" t="s">
        <v>260</v>
      </c>
      <c r="E49" s="19" t="s">
        <v>300</v>
      </c>
      <c r="F49" s="10">
        <v>41821</v>
      </c>
      <c r="G49" s="10">
        <v>45413</v>
      </c>
      <c r="H49" s="11">
        <v>119</v>
      </c>
      <c r="I49" s="20" t="s">
        <v>259</v>
      </c>
      <c r="J49" s="11" t="s">
        <v>261</v>
      </c>
      <c r="K49" s="11" t="s">
        <v>262</v>
      </c>
      <c r="L49" s="11">
        <v>1</v>
      </c>
    </row>
    <row r="50" spans="1:12">
      <c r="A50" s="11" t="s">
        <v>38</v>
      </c>
      <c r="D50" s="11" t="s">
        <v>260</v>
      </c>
      <c r="E50" s="19" t="s">
        <v>301</v>
      </c>
      <c r="F50" s="10">
        <v>41821</v>
      </c>
      <c r="G50" s="10">
        <v>45413</v>
      </c>
      <c r="H50" s="11">
        <v>119</v>
      </c>
      <c r="I50" s="20" t="s">
        <v>259</v>
      </c>
      <c r="J50" s="11" t="s">
        <v>261</v>
      </c>
      <c r="K50" s="11" t="s">
        <v>262</v>
      </c>
      <c r="L50" s="11">
        <v>1</v>
      </c>
    </row>
    <row r="51" spans="1:12">
      <c r="A51" s="11" t="s">
        <v>39</v>
      </c>
      <c r="D51" s="11" t="s">
        <v>260</v>
      </c>
      <c r="E51" s="19" t="s">
        <v>302</v>
      </c>
      <c r="F51" s="10">
        <v>41821</v>
      </c>
      <c r="G51" s="10">
        <v>45413</v>
      </c>
      <c r="H51" s="11">
        <v>119</v>
      </c>
      <c r="I51" s="20" t="s">
        <v>259</v>
      </c>
      <c r="J51" s="11" t="s">
        <v>261</v>
      </c>
      <c r="K51" s="11" t="s">
        <v>262</v>
      </c>
      <c r="L51" s="11">
        <v>1</v>
      </c>
    </row>
    <row r="52" spans="1:12">
      <c r="A52" s="11" t="s">
        <v>40</v>
      </c>
      <c r="D52" s="11" t="s">
        <v>260</v>
      </c>
      <c r="E52" s="19" t="s">
        <v>303</v>
      </c>
      <c r="F52" s="10">
        <v>41821</v>
      </c>
      <c r="G52" s="10">
        <v>45413</v>
      </c>
      <c r="H52" s="11">
        <v>119</v>
      </c>
      <c r="I52" s="20" t="s">
        <v>259</v>
      </c>
      <c r="J52" s="11" t="s">
        <v>261</v>
      </c>
      <c r="K52" s="11" t="s">
        <v>262</v>
      </c>
      <c r="L52" s="11">
        <v>1</v>
      </c>
    </row>
    <row r="53" spans="1:12">
      <c r="A53" s="11" t="s">
        <v>41</v>
      </c>
      <c r="D53" s="11" t="s">
        <v>260</v>
      </c>
      <c r="E53" s="19" t="s">
        <v>304</v>
      </c>
      <c r="F53" s="10">
        <v>41821</v>
      </c>
      <c r="G53" s="10">
        <v>45413</v>
      </c>
      <c r="H53" s="11">
        <v>119</v>
      </c>
      <c r="I53" s="20" t="s">
        <v>259</v>
      </c>
      <c r="J53" s="11" t="s">
        <v>261</v>
      </c>
      <c r="K53" s="11" t="s">
        <v>262</v>
      </c>
      <c r="L53" s="11">
        <v>1</v>
      </c>
    </row>
    <row r="54" spans="1:12">
      <c r="A54" s="11" t="s">
        <v>42</v>
      </c>
      <c r="D54" s="11" t="s">
        <v>260</v>
      </c>
      <c r="E54" s="19" t="s">
        <v>305</v>
      </c>
      <c r="F54" s="10">
        <v>41821</v>
      </c>
      <c r="G54" s="10">
        <v>45413</v>
      </c>
      <c r="H54" s="11">
        <v>119</v>
      </c>
      <c r="I54" s="20" t="s">
        <v>259</v>
      </c>
      <c r="J54" s="11" t="s">
        <v>261</v>
      </c>
      <c r="K54" s="11" t="s">
        <v>262</v>
      </c>
      <c r="L54" s="11">
        <v>1</v>
      </c>
    </row>
    <row r="55" spans="1:12">
      <c r="A55" s="11" t="s">
        <v>43</v>
      </c>
      <c r="D55" s="11" t="s">
        <v>260</v>
      </c>
      <c r="E55" s="19" t="s">
        <v>306</v>
      </c>
      <c r="F55" s="10">
        <v>41821</v>
      </c>
      <c r="G55" s="10">
        <v>45413</v>
      </c>
      <c r="H55" s="11">
        <v>119</v>
      </c>
      <c r="I55" s="20" t="s">
        <v>259</v>
      </c>
      <c r="J55" s="11" t="s">
        <v>261</v>
      </c>
      <c r="K55" s="11" t="s">
        <v>262</v>
      </c>
      <c r="L55" s="11">
        <v>1</v>
      </c>
    </row>
    <row r="56" spans="1:12">
      <c r="A56" s="11" t="s">
        <v>44</v>
      </c>
      <c r="D56" s="11" t="s">
        <v>260</v>
      </c>
      <c r="E56" s="19" t="s">
        <v>307</v>
      </c>
      <c r="F56" s="10">
        <v>41821</v>
      </c>
      <c r="G56" s="10">
        <v>45413</v>
      </c>
      <c r="H56" s="11">
        <v>119</v>
      </c>
      <c r="I56" s="20" t="s">
        <v>259</v>
      </c>
      <c r="J56" s="11" t="s">
        <v>261</v>
      </c>
      <c r="K56" s="11" t="s">
        <v>262</v>
      </c>
      <c r="L56" s="11">
        <v>1</v>
      </c>
    </row>
    <row r="57" spans="1:12">
      <c r="A57" s="11" t="s">
        <v>45</v>
      </c>
      <c r="D57" s="11" t="s">
        <v>260</v>
      </c>
      <c r="E57" s="19" t="s">
        <v>308</v>
      </c>
      <c r="F57" s="10">
        <v>41821</v>
      </c>
      <c r="G57" s="10">
        <v>45413</v>
      </c>
      <c r="H57" s="11">
        <v>119</v>
      </c>
      <c r="I57" s="20" t="s">
        <v>259</v>
      </c>
      <c r="J57" s="11" t="s">
        <v>261</v>
      </c>
      <c r="K57" s="11" t="s">
        <v>262</v>
      </c>
      <c r="L57" s="11">
        <v>1</v>
      </c>
    </row>
    <row r="58" spans="1:12">
      <c r="A58" s="11" t="s">
        <v>46</v>
      </c>
      <c r="D58" s="11" t="s">
        <v>260</v>
      </c>
      <c r="E58" s="19" t="s">
        <v>309</v>
      </c>
      <c r="F58" s="10">
        <v>41821</v>
      </c>
      <c r="G58" s="10">
        <v>45413</v>
      </c>
      <c r="H58" s="11">
        <v>119</v>
      </c>
      <c r="I58" s="20" t="s">
        <v>259</v>
      </c>
      <c r="J58" s="11" t="s">
        <v>261</v>
      </c>
      <c r="K58" s="11" t="s">
        <v>262</v>
      </c>
      <c r="L58" s="11">
        <v>1</v>
      </c>
    </row>
    <row r="59" spans="1:12">
      <c r="A59" s="11" t="s">
        <v>47</v>
      </c>
      <c r="D59" s="11" t="s">
        <v>260</v>
      </c>
      <c r="E59" s="19" t="s">
        <v>310</v>
      </c>
      <c r="F59" s="10">
        <v>41821</v>
      </c>
      <c r="G59" s="10">
        <v>45413</v>
      </c>
      <c r="H59" s="11">
        <v>119</v>
      </c>
      <c r="I59" s="20" t="s">
        <v>259</v>
      </c>
      <c r="J59" s="11" t="s">
        <v>261</v>
      </c>
      <c r="K59" s="11" t="s">
        <v>262</v>
      </c>
      <c r="L59" s="11">
        <v>1</v>
      </c>
    </row>
    <row r="60" spans="1:12">
      <c r="A60" s="11" t="s">
        <v>48</v>
      </c>
      <c r="D60" s="11" t="s">
        <v>260</v>
      </c>
      <c r="E60" s="19" t="s">
        <v>311</v>
      </c>
      <c r="F60" s="10">
        <v>41821</v>
      </c>
      <c r="G60" s="10">
        <v>45413</v>
      </c>
      <c r="H60" s="11">
        <v>119</v>
      </c>
      <c r="I60" s="20" t="s">
        <v>259</v>
      </c>
      <c r="J60" s="11" t="s">
        <v>261</v>
      </c>
      <c r="K60" s="11" t="s">
        <v>262</v>
      </c>
      <c r="L60" s="11">
        <v>1</v>
      </c>
    </row>
    <row r="61" spans="1:12">
      <c r="A61" s="11" t="s">
        <v>49</v>
      </c>
      <c r="D61" s="11" t="s">
        <v>260</v>
      </c>
      <c r="E61" s="19" t="s">
        <v>312</v>
      </c>
      <c r="F61" s="10">
        <v>41821</v>
      </c>
      <c r="G61" s="10">
        <v>45413</v>
      </c>
      <c r="H61" s="11">
        <v>119</v>
      </c>
      <c r="I61" s="20" t="s">
        <v>259</v>
      </c>
      <c r="J61" s="11" t="s">
        <v>261</v>
      </c>
      <c r="K61" s="11" t="s">
        <v>262</v>
      </c>
      <c r="L61" s="11">
        <v>1</v>
      </c>
    </row>
    <row r="62" spans="1:12">
      <c r="A62" s="11" t="s">
        <v>50</v>
      </c>
      <c r="D62" s="11" t="s">
        <v>260</v>
      </c>
      <c r="E62" s="19" t="s">
        <v>313</v>
      </c>
      <c r="F62" s="10">
        <v>41821</v>
      </c>
      <c r="G62" s="10">
        <v>45413</v>
      </c>
      <c r="H62" s="11">
        <v>119</v>
      </c>
      <c r="I62" s="20" t="s">
        <v>259</v>
      </c>
      <c r="J62" s="11" t="s">
        <v>261</v>
      </c>
      <c r="K62" s="11" t="s">
        <v>262</v>
      </c>
      <c r="L62" s="11">
        <v>1</v>
      </c>
    </row>
    <row r="63" spans="1:12">
      <c r="A63" s="11" t="s">
        <v>51</v>
      </c>
      <c r="D63" s="11" t="s">
        <v>260</v>
      </c>
      <c r="E63" s="19" t="s">
        <v>314</v>
      </c>
      <c r="F63" s="10">
        <v>41821</v>
      </c>
      <c r="G63" s="10">
        <v>45413</v>
      </c>
      <c r="H63" s="11">
        <v>119</v>
      </c>
      <c r="I63" s="20" t="s">
        <v>259</v>
      </c>
      <c r="J63" s="11" t="s">
        <v>261</v>
      </c>
      <c r="K63" s="11" t="s">
        <v>262</v>
      </c>
      <c r="L63" s="11">
        <v>1</v>
      </c>
    </row>
    <row r="64" spans="1:12">
      <c r="A64" s="11" t="s">
        <v>52</v>
      </c>
      <c r="D64" s="11" t="s">
        <v>260</v>
      </c>
      <c r="E64" s="19" t="s">
        <v>315</v>
      </c>
      <c r="F64" s="10">
        <v>41821</v>
      </c>
      <c r="G64" s="10">
        <v>45413</v>
      </c>
      <c r="H64" s="11">
        <v>119</v>
      </c>
      <c r="I64" s="20" t="s">
        <v>259</v>
      </c>
      <c r="J64" s="11" t="s">
        <v>261</v>
      </c>
      <c r="K64" s="11" t="s">
        <v>262</v>
      </c>
      <c r="L64" s="11">
        <v>1</v>
      </c>
    </row>
    <row r="65" spans="1:12">
      <c r="A65" s="11" t="s">
        <v>53</v>
      </c>
      <c r="D65" s="11" t="s">
        <v>260</v>
      </c>
      <c r="E65" s="19" t="s">
        <v>316</v>
      </c>
      <c r="F65" s="10">
        <v>41821</v>
      </c>
      <c r="G65" s="10">
        <v>45413</v>
      </c>
      <c r="H65" s="11">
        <v>119</v>
      </c>
      <c r="I65" s="20" t="s">
        <v>259</v>
      </c>
      <c r="J65" s="11" t="s">
        <v>261</v>
      </c>
      <c r="K65" s="11" t="s">
        <v>262</v>
      </c>
      <c r="L65" s="11">
        <v>1</v>
      </c>
    </row>
    <row r="66" spans="1:12">
      <c r="A66" s="11" t="s">
        <v>54</v>
      </c>
      <c r="D66" s="11" t="s">
        <v>260</v>
      </c>
      <c r="E66" s="19" t="s">
        <v>317</v>
      </c>
      <c r="F66" s="10">
        <v>41821</v>
      </c>
      <c r="G66" s="10">
        <v>45413</v>
      </c>
      <c r="H66" s="11">
        <v>119</v>
      </c>
      <c r="I66" s="20" t="s">
        <v>259</v>
      </c>
      <c r="J66" s="11" t="s">
        <v>261</v>
      </c>
      <c r="K66" s="11" t="s">
        <v>262</v>
      </c>
      <c r="L66" s="11">
        <v>1</v>
      </c>
    </row>
    <row r="67" spans="1:12">
      <c r="A67" s="11" t="s">
        <v>55</v>
      </c>
      <c r="D67" s="11" t="s">
        <v>260</v>
      </c>
      <c r="E67" s="19" t="s">
        <v>318</v>
      </c>
      <c r="F67" s="10">
        <v>41821</v>
      </c>
      <c r="G67" s="10">
        <v>45413</v>
      </c>
      <c r="H67" s="11">
        <v>119</v>
      </c>
      <c r="I67" s="20" t="s">
        <v>259</v>
      </c>
      <c r="J67" s="11" t="s">
        <v>261</v>
      </c>
      <c r="K67" s="11" t="s">
        <v>262</v>
      </c>
      <c r="L67" s="11">
        <v>1</v>
      </c>
    </row>
    <row r="68" spans="1:12">
      <c r="A68" s="11" t="s">
        <v>56</v>
      </c>
      <c r="D68" s="11" t="s">
        <v>260</v>
      </c>
      <c r="E68" s="19" t="s">
        <v>319</v>
      </c>
      <c r="F68" s="10">
        <v>41821</v>
      </c>
      <c r="G68" s="10">
        <v>45413</v>
      </c>
      <c r="H68" s="11">
        <v>119</v>
      </c>
      <c r="I68" s="20" t="s">
        <v>259</v>
      </c>
      <c r="J68" s="11" t="s">
        <v>261</v>
      </c>
      <c r="K68" s="11" t="s">
        <v>262</v>
      </c>
      <c r="L68" s="11">
        <v>1</v>
      </c>
    </row>
    <row r="69" spans="1:12">
      <c r="A69" s="11" t="s">
        <v>57</v>
      </c>
      <c r="D69" s="11" t="s">
        <v>260</v>
      </c>
      <c r="E69" s="19" t="s">
        <v>320</v>
      </c>
      <c r="F69" s="10">
        <v>41821</v>
      </c>
      <c r="G69" s="10">
        <v>45413</v>
      </c>
      <c r="H69" s="11">
        <v>119</v>
      </c>
      <c r="I69" s="20" t="s">
        <v>259</v>
      </c>
      <c r="J69" s="11" t="s">
        <v>261</v>
      </c>
      <c r="K69" s="11" t="s">
        <v>262</v>
      </c>
      <c r="L69" s="11">
        <v>1</v>
      </c>
    </row>
    <row r="70" spans="1:12">
      <c r="A70" s="11" t="s">
        <v>58</v>
      </c>
      <c r="D70" s="11" t="s">
        <v>260</v>
      </c>
      <c r="E70" s="19" t="s">
        <v>321</v>
      </c>
      <c r="F70" s="10">
        <v>41821</v>
      </c>
      <c r="G70" s="10">
        <v>45413</v>
      </c>
      <c r="H70" s="11">
        <v>119</v>
      </c>
      <c r="I70" s="20" t="s">
        <v>259</v>
      </c>
      <c r="J70" s="11" t="s">
        <v>261</v>
      </c>
      <c r="K70" s="11" t="s">
        <v>262</v>
      </c>
      <c r="L70" s="11">
        <v>1</v>
      </c>
    </row>
    <row r="71" spans="1:12">
      <c r="A71" s="11" t="s">
        <v>59</v>
      </c>
      <c r="D71" s="11" t="s">
        <v>260</v>
      </c>
      <c r="E71" s="19" t="s">
        <v>322</v>
      </c>
      <c r="F71" s="10">
        <v>41821</v>
      </c>
      <c r="G71" s="10">
        <v>45413</v>
      </c>
      <c r="H71" s="11">
        <v>119</v>
      </c>
      <c r="I71" s="20" t="s">
        <v>259</v>
      </c>
      <c r="J71" s="11" t="s">
        <v>261</v>
      </c>
      <c r="K71" s="11" t="s">
        <v>262</v>
      </c>
      <c r="L71" s="11">
        <v>1</v>
      </c>
    </row>
    <row r="72" spans="1:12">
      <c r="A72" s="11" t="s">
        <v>60</v>
      </c>
      <c r="D72" s="11" t="s">
        <v>260</v>
      </c>
      <c r="E72" s="19" t="s">
        <v>323</v>
      </c>
      <c r="F72" s="10">
        <v>41821</v>
      </c>
      <c r="G72" s="10">
        <v>45413</v>
      </c>
      <c r="H72" s="11">
        <v>119</v>
      </c>
      <c r="I72" s="20" t="s">
        <v>259</v>
      </c>
      <c r="J72" s="11" t="s">
        <v>261</v>
      </c>
      <c r="K72" s="11" t="s">
        <v>262</v>
      </c>
      <c r="L72" s="11">
        <v>1</v>
      </c>
    </row>
    <row r="73" spans="1:12">
      <c r="A73" s="11" t="s">
        <v>61</v>
      </c>
      <c r="D73" s="11" t="s">
        <v>260</v>
      </c>
      <c r="E73" s="19" t="s">
        <v>324</v>
      </c>
      <c r="F73" s="10">
        <v>41821</v>
      </c>
      <c r="G73" s="10">
        <v>45413</v>
      </c>
      <c r="H73" s="11">
        <v>119</v>
      </c>
      <c r="I73" s="20" t="s">
        <v>259</v>
      </c>
      <c r="J73" s="11" t="s">
        <v>261</v>
      </c>
      <c r="K73" s="11" t="s">
        <v>262</v>
      </c>
      <c r="L73" s="11">
        <v>1</v>
      </c>
    </row>
    <row r="74" spans="1:12">
      <c r="A74" s="11" t="s">
        <v>62</v>
      </c>
      <c r="D74" s="11" t="s">
        <v>260</v>
      </c>
      <c r="E74" s="19" t="s">
        <v>325</v>
      </c>
      <c r="F74" s="10">
        <v>41821</v>
      </c>
      <c r="G74" s="10">
        <v>45413</v>
      </c>
      <c r="H74" s="11">
        <v>119</v>
      </c>
      <c r="I74" s="20" t="s">
        <v>259</v>
      </c>
      <c r="J74" s="11" t="s">
        <v>261</v>
      </c>
      <c r="K74" s="11" t="s">
        <v>262</v>
      </c>
      <c r="L74" s="11">
        <v>1</v>
      </c>
    </row>
    <row r="75" spans="1:12">
      <c r="A75" s="11" t="s">
        <v>63</v>
      </c>
      <c r="D75" s="11" t="s">
        <v>260</v>
      </c>
      <c r="E75" s="19" t="s">
        <v>326</v>
      </c>
      <c r="F75" s="10">
        <v>41821</v>
      </c>
      <c r="G75" s="10">
        <v>45413</v>
      </c>
      <c r="H75" s="11">
        <v>119</v>
      </c>
      <c r="I75" s="20" t="s">
        <v>259</v>
      </c>
      <c r="J75" s="11" t="s">
        <v>261</v>
      </c>
      <c r="K75" s="11" t="s">
        <v>262</v>
      </c>
      <c r="L75" s="11">
        <v>1</v>
      </c>
    </row>
    <row r="76" spans="1:12">
      <c r="A76" s="11" t="s">
        <v>64</v>
      </c>
      <c r="D76" s="11" t="s">
        <v>260</v>
      </c>
      <c r="E76" s="19" t="s">
        <v>327</v>
      </c>
      <c r="F76" s="10">
        <v>41821</v>
      </c>
      <c r="G76" s="10">
        <v>45413</v>
      </c>
      <c r="H76" s="11">
        <v>119</v>
      </c>
      <c r="I76" s="20" t="s">
        <v>259</v>
      </c>
      <c r="J76" s="11" t="s">
        <v>261</v>
      </c>
      <c r="K76" s="11" t="s">
        <v>262</v>
      </c>
      <c r="L76" s="11">
        <v>1</v>
      </c>
    </row>
    <row r="77" spans="1:12">
      <c r="A77" s="11" t="s">
        <v>65</v>
      </c>
      <c r="D77" s="11" t="s">
        <v>260</v>
      </c>
      <c r="E77" s="19" t="s">
        <v>328</v>
      </c>
      <c r="F77" s="10">
        <v>41821</v>
      </c>
      <c r="G77" s="10">
        <v>45413</v>
      </c>
      <c r="H77" s="11">
        <v>119</v>
      </c>
      <c r="I77" s="20" t="s">
        <v>259</v>
      </c>
      <c r="J77" s="11" t="s">
        <v>261</v>
      </c>
      <c r="K77" s="11" t="s">
        <v>262</v>
      </c>
      <c r="L77" s="11">
        <v>1</v>
      </c>
    </row>
    <row r="78" spans="1:12">
      <c r="A78" s="11" t="s">
        <v>66</v>
      </c>
      <c r="D78" s="11" t="s">
        <v>260</v>
      </c>
      <c r="E78" s="19" t="s">
        <v>329</v>
      </c>
      <c r="F78" s="10">
        <v>41821</v>
      </c>
      <c r="G78" s="10">
        <v>45413</v>
      </c>
      <c r="H78" s="11">
        <v>119</v>
      </c>
      <c r="I78" s="20" t="s">
        <v>259</v>
      </c>
      <c r="J78" s="11" t="s">
        <v>261</v>
      </c>
      <c r="K78" s="11" t="s">
        <v>262</v>
      </c>
      <c r="L78" s="11">
        <v>1</v>
      </c>
    </row>
    <row r="79" spans="1:12">
      <c r="A79" s="11" t="s">
        <v>67</v>
      </c>
      <c r="D79" s="11" t="s">
        <v>260</v>
      </c>
      <c r="E79" s="19" t="s">
        <v>330</v>
      </c>
      <c r="F79" s="10">
        <v>41821</v>
      </c>
      <c r="G79" s="10">
        <v>45413</v>
      </c>
      <c r="H79" s="11">
        <v>119</v>
      </c>
      <c r="I79" s="20" t="s">
        <v>259</v>
      </c>
      <c r="J79" s="11" t="s">
        <v>261</v>
      </c>
      <c r="K79" s="11" t="s">
        <v>262</v>
      </c>
      <c r="L79" s="11">
        <v>1</v>
      </c>
    </row>
    <row r="80" spans="1:12">
      <c r="A80" s="11" t="s">
        <v>68</v>
      </c>
      <c r="D80" s="11" t="s">
        <v>260</v>
      </c>
      <c r="E80" s="19" t="s">
        <v>331</v>
      </c>
      <c r="F80" s="10">
        <v>41821</v>
      </c>
      <c r="G80" s="10">
        <v>45413</v>
      </c>
      <c r="H80" s="11">
        <v>119</v>
      </c>
      <c r="I80" s="20" t="s">
        <v>259</v>
      </c>
      <c r="J80" s="11" t="s">
        <v>261</v>
      </c>
      <c r="K80" s="11" t="s">
        <v>262</v>
      </c>
      <c r="L80" s="11">
        <v>1</v>
      </c>
    </row>
    <row r="81" spans="1:12">
      <c r="A81" s="11" t="s">
        <v>69</v>
      </c>
      <c r="D81" s="11" t="s">
        <v>260</v>
      </c>
      <c r="E81" s="19" t="s">
        <v>332</v>
      </c>
      <c r="F81" s="10">
        <v>41821</v>
      </c>
      <c r="G81" s="10">
        <v>45413</v>
      </c>
      <c r="H81" s="11">
        <v>119</v>
      </c>
      <c r="I81" s="20" t="s">
        <v>259</v>
      </c>
      <c r="J81" s="11" t="s">
        <v>261</v>
      </c>
      <c r="K81" s="11" t="s">
        <v>262</v>
      </c>
      <c r="L81" s="11">
        <v>1</v>
      </c>
    </row>
    <row r="82" spans="1:12">
      <c r="A82" s="11" t="s">
        <v>70</v>
      </c>
      <c r="D82" s="11" t="s">
        <v>260</v>
      </c>
      <c r="E82" s="19" t="s">
        <v>333</v>
      </c>
      <c r="F82" s="10">
        <v>41821</v>
      </c>
      <c r="G82" s="10">
        <v>45413</v>
      </c>
      <c r="H82" s="11">
        <v>119</v>
      </c>
      <c r="I82" s="20" t="s">
        <v>259</v>
      </c>
      <c r="J82" s="11" t="s">
        <v>261</v>
      </c>
      <c r="K82" s="11" t="s">
        <v>262</v>
      </c>
      <c r="L82" s="11">
        <v>1</v>
      </c>
    </row>
    <row r="83" spans="1:12">
      <c r="A83" s="11" t="s">
        <v>71</v>
      </c>
      <c r="D83" s="11" t="s">
        <v>260</v>
      </c>
      <c r="E83" s="19" t="s">
        <v>334</v>
      </c>
      <c r="F83" s="10">
        <v>41821</v>
      </c>
      <c r="G83" s="10">
        <v>45413</v>
      </c>
      <c r="H83" s="11">
        <v>119</v>
      </c>
      <c r="I83" s="20" t="s">
        <v>259</v>
      </c>
      <c r="J83" s="11" t="s">
        <v>261</v>
      </c>
      <c r="K83" s="11" t="s">
        <v>262</v>
      </c>
      <c r="L83" s="11">
        <v>1</v>
      </c>
    </row>
    <row r="84" spans="1:12">
      <c r="A84" s="11" t="s">
        <v>72</v>
      </c>
      <c r="D84" s="11" t="s">
        <v>260</v>
      </c>
      <c r="E84" s="19" t="s">
        <v>335</v>
      </c>
      <c r="F84" s="10">
        <v>41821</v>
      </c>
      <c r="G84" s="10">
        <v>45413</v>
      </c>
      <c r="H84" s="11">
        <v>119</v>
      </c>
      <c r="I84" s="20" t="s">
        <v>259</v>
      </c>
      <c r="J84" s="11" t="s">
        <v>261</v>
      </c>
      <c r="K84" s="11" t="s">
        <v>262</v>
      </c>
      <c r="L84" s="11">
        <v>1</v>
      </c>
    </row>
    <row r="85" spans="1:12">
      <c r="A85" s="11" t="s">
        <v>73</v>
      </c>
      <c r="D85" s="11" t="s">
        <v>260</v>
      </c>
      <c r="E85" s="19" t="s">
        <v>336</v>
      </c>
      <c r="F85" s="10">
        <v>41821</v>
      </c>
      <c r="G85" s="10">
        <v>45413</v>
      </c>
      <c r="H85" s="11">
        <v>119</v>
      </c>
      <c r="I85" s="20" t="s">
        <v>259</v>
      </c>
      <c r="J85" s="11" t="s">
        <v>261</v>
      </c>
      <c r="K85" s="11" t="s">
        <v>262</v>
      </c>
      <c r="L85" s="11">
        <v>1</v>
      </c>
    </row>
    <row r="86" spans="1:12">
      <c r="A86" s="11" t="s">
        <v>74</v>
      </c>
      <c r="D86" s="11" t="s">
        <v>260</v>
      </c>
      <c r="E86" s="19" t="s">
        <v>337</v>
      </c>
      <c r="F86" s="10">
        <v>41821</v>
      </c>
      <c r="G86" s="10">
        <v>45413</v>
      </c>
      <c r="H86" s="11">
        <v>119</v>
      </c>
      <c r="I86" s="20" t="s">
        <v>259</v>
      </c>
      <c r="J86" s="11" t="s">
        <v>261</v>
      </c>
      <c r="K86" s="11" t="s">
        <v>262</v>
      </c>
      <c r="L86" s="11">
        <v>1</v>
      </c>
    </row>
    <row r="87" spans="1:12">
      <c r="A87" s="11" t="s">
        <v>75</v>
      </c>
      <c r="D87" s="11" t="s">
        <v>260</v>
      </c>
      <c r="E87" s="19" t="s">
        <v>338</v>
      </c>
      <c r="F87" s="10">
        <v>41821</v>
      </c>
      <c r="G87" s="10">
        <v>45413</v>
      </c>
      <c r="H87" s="11">
        <v>119</v>
      </c>
      <c r="I87" s="20" t="s">
        <v>259</v>
      </c>
      <c r="J87" s="11" t="s">
        <v>261</v>
      </c>
      <c r="K87" s="11" t="s">
        <v>262</v>
      </c>
      <c r="L87" s="11">
        <v>1</v>
      </c>
    </row>
    <row r="88" spans="1:12">
      <c r="A88" s="11" t="s">
        <v>76</v>
      </c>
      <c r="D88" s="11" t="s">
        <v>260</v>
      </c>
      <c r="E88" s="19" t="s">
        <v>339</v>
      </c>
      <c r="F88" s="10">
        <v>41821</v>
      </c>
      <c r="G88" s="10">
        <v>45413</v>
      </c>
      <c r="H88" s="11">
        <v>119</v>
      </c>
      <c r="I88" s="20" t="s">
        <v>259</v>
      </c>
      <c r="J88" s="11" t="s">
        <v>261</v>
      </c>
      <c r="K88" s="11" t="s">
        <v>262</v>
      </c>
      <c r="L88" s="11">
        <v>1</v>
      </c>
    </row>
    <row r="89" spans="1:12">
      <c r="A89" s="11" t="s">
        <v>77</v>
      </c>
      <c r="D89" s="11" t="s">
        <v>260</v>
      </c>
      <c r="E89" s="19" t="s">
        <v>340</v>
      </c>
      <c r="F89" s="10">
        <v>41821</v>
      </c>
      <c r="G89" s="10">
        <v>45413</v>
      </c>
      <c r="H89" s="11">
        <v>119</v>
      </c>
      <c r="I89" s="20" t="s">
        <v>259</v>
      </c>
      <c r="J89" s="11" t="s">
        <v>261</v>
      </c>
      <c r="K89" s="11" t="s">
        <v>262</v>
      </c>
      <c r="L89" s="11">
        <v>1</v>
      </c>
    </row>
    <row r="90" spans="1:12">
      <c r="A90" s="11" t="s">
        <v>78</v>
      </c>
      <c r="D90" s="11" t="s">
        <v>260</v>
      </c>
      <c r="E90" s="19" t="s">
        <v>341</v>
      </c>
      <c r="F90" s="10">
        <v>41821</v>
      </c>
      <c r="G90" s="10">
        <v>45413</v>
      </c>
      <c r="H90" s="11">
        <v>119</v>
      </c>
      <c r="I90" s="20" t="s">
        <v>259</v>
      </c>
      <c r="J90" s="11" t="s">
        <v>261</v>
      </c>
      <c r="K90" s="11" t="s">
        <v>262</v>
      </c>
      <c r="L90" s="11">
        <v>1</v>
      </c>
    </row>
    <row r="91" spans="1:12">
      <c r="A91" s="11" t="s">
        <v>79</v>
      </c>
      <c r="D91" s="11" t="s">
        <v>260</v>
      </c>
      <c r="E91" s="19" t="s">
        <v>342</v>
      </c>
      <c r="F91" s="10">
        <v>41821</v>
      </c>
      <c r="G91" s="10">
        <v>45413</v>
      </c>
      <c r="H91" s="11">
        <v>119</v>
      </c>
      <c r="I91" s="20" t="s">
        <v>259</v>
      </c>
      <c r="J91" s="11" t="s">
        <v>261</v>
      </c>
      <c r="K91" s="11" t="s">
        <v>262</v>
      </c>
      <c r="L91" s="11">
        <v>1</v>
      </c>
    </row>
    <row r="92" spans="1:12">
      <c r="A92" s="11" t="s">
        <v>80</v>
      </c>
      <c r="D92" s="11" t="s">
        <v>260</v>
      </c>
      <c r="E92" s="19" t="s">
        <v>343</v>
      </c>
      <c r="F92" s="10">
        <v>41821</v>
      </c>
      <c r="G92" s="10">
        <v>45413</v>
      </c>
      <c r="H92" s="11">
        <v>119</v>
      </c>
      <c r="I92" s="20" t="s">
        <v>259</v>
      </c>
      <c r="J92" s="11" t="s">
        <v>261</v>
      </c>
      <c r="K92" s="11" t="s">
        <v>262</v>
      </c>
      <c r="L92" s="11">
        <v>1</v>
      </c>
    </row>
    <row r="93" spans="1:12">
      <c r="A93" s="11" t="s">
        <v>81</v>
      </c>
      <c r="D93" s="11" t="s">
        <v>260</v>
      </c>
      <c r="E93" s="19" t="s">
        <v>344</v>
      </c>
      <c r="F93" s="10">
        <v>41821</v>
      </c>
      <c r="G93" s="10">
        <v>45413</v>
      </c>
      <c r="H93" s="11">
        <v>119</v>
      </c>
      <c r="I93" s="20" t="s">
        <v>259</v>
      </c>
      <c r="J93" s="11" t="s">
        <v>261</v>
      </c>
      <c r="K93" s="11" t="s">
        <v>262</v>
      </c>
      <c r="L93" s="11">
        <v>1</v>
      </c>
    </row>
    <row r="94" spans="1:12">
      <c r="A94" s="11" t="s">
        <v>82</v>
      </c>
      <c r="D94" s="11" t="s">
        <v>260</v>
      </c>
      <c r="E94" s="19" t="s">
        <v>345</v>
      </c>
      <c r="F94" s="10">
        <v>41821</v>
      </c>
      <c r="G94" s="10">
        <v>45413</v>
      </c>
      <c r="H94" s="11">
        <v>119</v>
      </c>
      <c r="I94" s="20" t="s">
        <v>259</v>
      </c>
      <c r="J94" s="11" t="s">
        <v>261</v>
      </c>
      <c r="K94" s="11" t="s">
        <v>262</v>
      </c>
      <c r="L94" s="11">
        <v>1</v>
      </c>
    </row>
    <row r="95" spans="1:12">
      <c r="A95" s="11" t="s">
        <v>83</v>
      </c>
      <c r="D95" s="11" t="s">
        <v>260</v>
      </c>
      <c r="E95" s="19" t="s">
        <v>346</v>
      </c>
      <c r="F95" s="10">
        <v>41821</v>
      </c>
      <c r="G95" s="10">
        <v>45413</v>
      </c>
      <c r="H95" s="11">
        <v>119</v>
      </c>
      <c r="I95" s="20" t="s">
        <v>259</v>
      </c>
      <c r="J95" s="11" t="s">
        <v>261</v>
      </c>
      <c r="K95" s="11" t="s">
        <v>262</v>
      </c>
      <c r="L95" s="11">
        <v>1</v>
      </c>
    </row>
    <row r="96" spans="1:12">
      <c r="A96" s="11" t="s">
        <v>84</v>
      </c>
      <c r="D96" s="11" t="s">
        <v>260</v>
      </c>
      <c r="E96" s="19" t="s">
        <v>347</v>
      </c>
      <c r="F96" s="10">
        <v>41821</v>
      </c>
      <c r="G96" s="10">
        <v>45413</v>
      </c>
      <c r="H96" s="11">
        <v>119</v>
      </c>
      <c r="I96" s="20" t="s">
        <v>259</v>
      </c>
      <c r="J96" s="11" t="s">
        <v>261</v>
      </c>
      <c r="K96" s="11" t="s">
        <v>262</v>
      </c>
      <c r="L96" s="11">
        <v>1</v>
      </c>
    </row>
    <row r="97" spans="1:12">
      <c r="A97" s="11" t="s">
        <v>85</v>
      </c>
      <c r="D97" s="11" t="s">
        <v>260</v>
      </c>
      <c r="E97" s="19" t="s">
        <v>348</v>
      </c>
      <c r="F97" s="10">
        <v>41821</v>
      </c>
      <c r="G97" s="10">
        <v>45413</v>
      </c>
      <c r="H97" s="11">
        <v>119</v>
      </c>
      <c r="I97" s="20" t="s">
        <v>259</v>
      </c>
      <c r="J97" s="11" t="s">
        <v>261</v>
      </c>
      <c r="K97" s="11" t="s">
        <v>262</v>
      </c>
      <c r="L97" s="11">
        <v>1</v>
      </c>
    </row>
    <row r="98" spans="1:12">
      <c r="A98" s="11" t="s">
        <v>86</v>
      </c>
      <c r="D98" s="11" t="s">
        <v>260</v>
      </c>
      <c r="E98" s="19" t="s">
        <v>349</v>
      </c>
      <c r="F98" s="10">
        <v>41821</v>
      </c>
      <c r="G98" s="10">
        <v>45413</v>
      </c>
      <c r="H98" s="11">
        <v>119</v>
      </c>
      <c r="I98" s="20" t="s">
        <v>259</v>
      </c>
      <c r="J98" s="11" t="s">
        <v>261</v>
      </c>
      <c r="K98" s="11" t="s">
        <v>262</v>
      </c>
      <c r="L98" s="11">
        <v>1</v>
      </c>
    </row>
    <row r="99" spans="1:12">
      <c r="A99" s="11" t="s">
        <v>87</v>
      </c>
      <c r="D99" s="11" t="s">
        <v>260</v>
      </c>
      <c r="E99" s="19" t="s">
        <v>350</v>
      </c>
      <c r="F99" s="10">
        <v>41821</v>
      </c>
      <c r="G99" s="10">
        <v>45413</v>
      </c>
      <c r="H99" s="11">
        <v>119</v>
      </c>
      <c r="I99" s="20" t="s">
        <v>259</v>
      </c>
      <c r="J99" s="11" t="s">
        <v>261</v>
      </c>
      <c r="K99" s="11" t="s">
        <v>262</v>
      </c>
      <c r="L99" s="11">
        <v>1</v>
      </c>
    </row>
    <row r="100" spans="1:12">
      <c r="A100" s="11" t="s">
        <v>88</v>
      </c>
      <c r="D100" s="11" t="s">
        <v>260</v>
      </c>
      <c r="E100" s="19" t="s">
        <v>351</v>
      </c>
      <c r="F100" s="10">
        <v>41821</v>
      </c>
      <c r="G100" s="10">
        <v>45413</v>
      </c>
      <c r="H100" s="11">
        <v>119</v>
      </c>
      <c r="I100" s="20" t="s">
        <v>259</v>
      </c>
      <c r="J100" s="11" t="s">
        <v>261</v>
      </c>
      <c r="K100" s="11" t="s">
        <v>262</v>
      </c>
      <c r="L100" s="11">
        <v>1</v>
      </c>
    </row>
    <row r="101" spans="1:12">
      <c r="A101" s="11" t="s">
        <v>89</v>
      </c>
      <c r="D101" s="11" t="s">
        <v>260</v>
      </c>
      <c r="E101" s="19" t="s">
        <v>352</v>
      </c>
      <c r="F101" s="10">
        <v>41821</v>
      </c>
      <c r="G101" s="10">
        <v>45413</v>
      </c>
      <c r="H101" s="11">
        <v>119</v>
      </c>
      <c r="I101" s="20" t="s">
        <v>259</v>
      </c>
      <c r="J101" s="11" t="s">
        <v>261</v>
      </c>
      <c r="K101" s="11" t="s">
        <v>262</v>
      </c>
      <c r="L101" s="11">
        <v>1</v>
      </c>
    </row>
    <row r="102" spans="1:12">
      <c r="A102" s="11" t="s">
        <v>90</v>
      </c>
      <c r="D102" s="11" t="s">
        <v>260</v>
      </c>
      <c r="E102" s="19" t="s">
        <v>353</v>
      </c>
      <c r="F102" s="10">
        <v>41821</v>
      </c>
      <c r="G102" s="10">
        <v>45413</v>
      </c>
      <c r="H102" s="11">
        <v>119</v>
      </c>
      <c r="I102" s="20" t="s">
        <v>259</v>
      </c>
      <c r="J102" s="11" t="s">
        <v>261</v>
      </c>
      <c r="K102" s="11" t="s">
        <v>262</v>
      </c>
      <c r="L102" s="11">
        <v>1</v>
      </c>
    </row>
    <row r="103" spans="1:12">
      <c r="A103" s="11" t="s">
        <v>91</v>
      </c>
      <c r="D103" s="11" t="s">
        <v>260</v>
      </c>
      <c r="E103" s="19" t="s">
        <v>354</v>
      </c>
      <c r="F103" s="10">
        <v>41821</v>
      </c>
      <c r="G103" s="10">
        <v>45413</v>
      </c>
      <c r="H103" s="11">
        <v>119</v>
      </c>
      <c r="I103" s="20" t="s">
        <v>259</v>
      </c>
      <c r="J103" s="11" t="s">
        <v>261</v>
      </c>
      <c r="K103" s="11" t="s">
        <v>262</v>
      </c>
      <c r="L103" s="11">
        <v>1</v>
      </c>
    </row>
    <row r="104" spans="1:12">
      <c r="A104" s="11" t="s">
        <v>92</v>
      </c>
      <c r="D104" s="11" t="s">
        <v>260</v>
      </c>
      <c r="E104" s="19" t="s">
        <v>355</v>
      </c>
      <c r="F104" s="10">
        <v>41821</v>
      </c>
      <c r="G104" s="10">
        <v>45413</v>
      </c>
      <c r="H104" s="11">
        <v>119</v>
      </c>
      <c r="I104" s="20" t="s">
        <v>259</v>
      </c>
      <c r="J104" s="11" t="s">
        <v>261</v>
      </c>
      <c r="K104" s="11" t="s">
        <v>262</v>
      </c>
      <c r="L104" s="11">
        <v>1</v>
      </c>
    </row>
    <row r="105" spans="1:12">
      <c r="A105" s="11" t="s">
        <v>93</v>
      </c>
      <c r="D105" s="11" t="s">
        <v>260</v>
      </c>
      <c r="E105" s="19" t="s">
        <v>356</v>
      </c>
      <c r="F105" s="10">
        <v>41821</v>
      </c>
      <c r="G105" s="10">
        <v>45413</v>
      </c>
      <c r="H105" s="11">
        <v>119</v>
      </c>
      <c r="I105" s="20" t="s">
        <v>259</v>
      </c>
      <c r="J105" s="11" t="s">
        <v>261</v>
      </c>
      <c r="K105" s="11" t="s">
        <v>262</v>
      </c>
      <c r="L105" s="11">
        <v>1</v>
      </c>
    </row>
    <row r="106" spans="1:12">
      <c r="A106" s="11" t="s">
        <v>94</v>
      </c>
      <c r="D106" s="11" t="s">
        <v>260</v>
      </c>
      <c r="E106" s="19" t="s">
        <v>357</v>
      </c>
      <c r="F106" s="10">
        <v>41821</v>
      </c>
      <c r="G106" s="10">
        <v>45413</v>
      </c>
      <c r="H106" s="11">
        <v>119</v>
      </c>
      <c r="I106" s="20" t="s">
        <v>259</v>
      </c>
      <c r="J106" s="11" t="s">
        <v>261</v>
      </c>
      <c r="K106" s="11" t="s">
        <v>262</v>
      </c>
      <c r="L106" s="11">
        <v>1</v>
      </c>
    </row>
    <row r="107" spans="1:12">
      <c r="A107" s="11" t="s">
        <v>95</v>
      </c>
      <c r="D107" s="11" t="s">
        <v>260</v>
      </c>
      <c r="E107" s="19" t="s">
        <v>358</v>
      </c>
      <c r="F107" s="10">
        <v>41821</v>
      </c>
      <c r="G107" s="10">
        <v>45413</v>
      </c>
      <c r="H107" s="11">
        <v>119</v>
      </c>
      <c r="I107" s="20" t="s">
        <v>259</v>
      </c>
      <c r="J107" s="11" t="s">
        <v>261</v>
      </c>
      <c r="K107" s="11" t="s">
        <v>262</v>
      </c>
      <c r="L107" s="11">
        <v>1</v>
      </c>
    </row>
    <row r="108" spans="1:12">
      <c r="A108" s="11" t="s">
        <v>96</v>
      </c>
      <c r="D108" s="11" t="s">
        <v>260</v>
      </c>
      <c r="E108" s="19" t="s">
        <v>359</v>
      </c>
      <c r="F108" s="10">
        <v>41821</v>
      </c>
      <c r="G108" s="10">
        <v>45413</v>
      </c>
      <c r="H108" s="11">
        <v>119</v>
      </c>
      <c r="I108" s="20" t="s">
        <v>259</v>
      </c>
      <c r="J108" s="11" t="s">
        <v>261</v>
      </c>
      <c r="K108" s="11" t="s">
        <v>262</v>
      </c>
      <c r="L108" s="11">
        <v>1</v>
      </c>
    </row>
    <row r="109" spans="1:12">
      <c r="A109" s="11" t="s">
        <v>97</v>
      </c>
      <c r="D109" s="11" t="s">
        <v>260</v>
      </c>
      <c r="E109" s="19" t="s">
        <v>360</v>
      </c>
      <c r="F109" s="10">
        <v>41821</v>
      </c>
      <c r="G109" s="10">
        <v>45413</v>
      </c>
      <c r="H109" s="11">
        <v>119</v>
      </c>
      <c r="I109" s="20" t="s">
        <v>259</v>
      </c>
      <c r="J109" s="11" t="s">
        <v>261</v>
      </c>
      <c r="K109" s="11" t="s">
        <v>262</v>
      </c>
      <c r="L109" s="11">
        <v>1</v>
      </c>
    </row>
    <row r="110" spans="1:12">
      <c r="A110" s="11" t="s">
        <v>98</v>
      </c>
      <c r="D110" s="11" t="s">
        <v>260</v>
      </c>
      <c r="E110" s="19" t="s">
        <v>361</v>
      </c>
      <c r="F110" s="10">
        <v>41821</v>
      </c>
      <c r="G110" s="10">
        <v>45413</v>
      </c>
      <c r="H110" s="11">
        <v>119</v>
      </c>
      <c r="I110" s="20" t="s">
        <v>259</v>
      </c>
      <c r="J110" s="11" t="s">
        <v>261</v>
      </c>
      <c r="K110" s="11" t="s">
        <v>262</v>
      </c>
      <c r="L110" s="11">
        <v>1</v>
      </c>
    </row>
    <row r="111" spans="1:12">
      <c r="A111" s="11" t="s">
        <v>99</v>
      </c>
      <c r="D111" s="11" t="s">
        <v>260</v>
      </c>
      <c r="E111" s="19" t="s">
        <v>362</v>
      </c>
      <c r="F111" s="10">
        <v>41821</v>
      </c>
      <c r="G111" s="10">
        <v>45413</v>
      </c>
      <c r="H111" s="11">
        <v>119</v>
      </c>
      <c r="I111" s="20" t="s">
        <v>259</v>
      </c>
      <c r="J111" s="11" t="s">
        <v>261</v>
      </c>
      <c r="K111" s="11" t="s">
        <v>262</v>
      </c>
      <c r="L111" s="11">
        <v>1</v>
      </c>
    </row>
    <row r="112" spans="1:12">
      <c r="A112" s="11" t="s">
        <v>100</v>
      </c>
      <c r="D112" s="11" t="s">
        <v>260</v>
      </c>
      <c r="E112" s="19" t="s">
        <v>363</v>
      </c>
      <c r="F112" s="10">
        <v>41821</v>
      </c>
      <c r="G112" s="10">
        <v>45413</v>
      </c>
      <c r="H112" s="11">
        <v>119</v>
      </c>
      <c r="I112" s="20" t="s">
        <v>259</v>
      </c>
      <c r="J112" s="11" t="s">
        <v>261</v>
      </c>
      <c r="K112" s="11" t="s">
        <v>262</v>
      </c>
      <c r="L112" s="11">
        <v>1</v>
      </c>
    </row>
    <row r="113" spans="1:12">
      <c r="A113" s="11" t="s">
        <v>101</v>
      </c>
      <c r="D113" s="11" t="s">
        <v>260</v>
      </c>
      <c r="E113" s="19" t="s">
        <v>364</v>
      </c>
      <c r="F113" s="10">
        <v>41821</v>
      </c>
      <c r="G113" s="10">
        <v>45413</v>
      </c>
      <c r="H113" s="11">
        <v>119</v>
      </c>
      <c r="I113" s="20" t="s">
        <v>259</v>
      </c>
      <c r="J113" s="11" t="s">
        <v>261</v>
      </c>
      <c r="K113" s="11" t="s">
        <v>262</v>
      </c>
      <c r="L113" s="11">
        <v>1</v>
      </c>
    </row>
    <row r="114" spans="1:12">
      <c r="A114" s="11" t="s">
        <v>102</v>
      </c>
      <c r="D114" s="11" t="s">
        <v>260</v>
      </c>
      <c r="E114" s="19" t="s">
        <v>365</v>
      </c>
      <c r="F114" s="10">
        <v>41821</v>
      </c>
      <c r="G114" s="10">
        <v>45413</v>
      </c>
      <c r="H114" s="11">
        <v>119</v>
      </c>
      <c r="I114" s="20" t="s">
        <v>259</v>
      </c>
      <c r="J114" s="11" t="s">
        <v>261</v>
      </c>
      <c r="K114" s="11" t="s">
        <v>262</v>
      </c>
      <c r="L114" s="11">
        <v>1</v>
      </c>
    </row>
    <row r="115" spans="1:12">
      <c r="A115" s="11" t="s">
        <v>103</v>
      </c>
      <c r="D115" s="11" t="s">
        <v>260</v>
      </c>
      <c r="E115" s="19" t="s">
        <v>366</v>
      </c>
      <c r="F115" s="10">
        <v>41821</v>
      </c>
      <c r="G115" s="10">
        <v>45413</v>
      </c>
      <c r="H115" s="11">
        <v>119</v>
      </c>
      <c r="I115" s="20" t="s">
        <v>259</v>
      </c>
      <c r="J115" s="11" t="s">
        <v>261</v>
      </c>
      <c r="K115" s="11" t="s">
        <v>262</v>
      </c>
      <c r="L115" s="11">
        <v>1</v>
      </c>
    </row>
    <row r="116" spans="1:12">
      <c r="A116" s="11" t="s">
        <v>104</v>
      </c>
      <c r="D116" s="11" t="s">
        <v>260</v>
      </c>
      <c r="E116" s="19" t="s">
        <v>367</v>
      </c>
      <c r="F116" s="10">
        <v>41821</v>
      </c>
      <c r="G116" s="10">
        <v>45413</v>
      </c>
      <c r="H116" s="11">
        <v>119</v>
      </c>
      <c r="I116" s="20" t="s">
        <v>259</v>
      </c>
      <c r="J116" s="11" t="s">
        <v>261</v>
      </c>
      <c r="K116" s="11" t="s">
        <v>262</v>
      </c>
      <c r="L116" s="11">
        <v>1</v>
      </c>
    </row>
    <row r="117" spans="1:12">
      <c r="A117" s="11" t="s">
        <v>105</v>
      </c>
      <c r="D117" s="11" t="s">
        <v>260</v>
      </c>
      <c r="E117" s="19" t="s">
        <v>368</v>
      </c>
      <c r="F117" s="10">
        <v>41821</v>
      </c>
      <c r="G117" s="10">
        <v>45413</v>
      </c>
      <c r="H117" s="11">
        <v>119</v>
      </c>
      <c r="I117" s="20" t="s">
        <v>259</v>
      </c>
      <c r="J117" s="11" t="s">
        <v>261</v>
      </c>
      <c r="K117" s="11" t="s">
        <v>262</v>
      </c>
      <c r="L117" s="11">
        <v>1</v>
      </c>
    </row>
    <row r="118" spans="1:12">
      <c r="A118" s="11" t="s">
        <v>106</v>
      </c>
      <c r="D118" s="11" t="s">
        <v>260</v>
      </c>
      <c r="E118" s="19" t="s">
        <v>369</v>
      </c>
      <c r="F118" s="10">
        <v>41821</v>
      </c>
      <c r="G118" s="10">
        <v>45413</v>
      </c>
      <c r="H118" s="11">
        <v>119</v>
      </c>
      <c r="I118" s="20" t="s">
        <v>259</v>
      </c>
      <c r="J118" s="11" t="s">
        <v>261</v>
      </c>
      <c r="K118" s="11" t="s">
        <v>262</v>
      </c>
      <c r="L118" s="11">
        <v>1</v>
      </c>
    </row>
    <row r="119" spans="1:12">
      <c r="A119" s="11" t="s">
        <v>107</v>
      </c>
      <c r="D119" s="11" t="s">
        <v>260</v>
      </c>
      <c r="E119" s="19" t="s">
        <v>370</v>
      </c>
      <c r="F119" s="10">
        <v>41821</v>
      </c>
      <c r="G119" s="10">
        <v>45413</v>
      </c>
      <c r="H119" s="11">
        <v>119</v>
      </c>
      <c r="I119" s="20" t="s">
        <v>259</v>
      </c>
      <c r="J119" s="11" t="s">
        <v>261</v>
      </c>
      <c r="K119" s="11" t="s">
        <v>262</v>
      </c>
      <c r="L119" s="11">
        <v>1</v>
      </c>
    </row>
    <row r="120" spans="1:12">
      <c r="A120" s="11" t="s">
        <v>108</v>
      </c>
      <c r="D120" s="11" t="s">
        <v>260</v>
      </c>
      <c r="E120" s="19" t="s">
        <v>371</v>
      </c>
      <c r="F120" s="10">
        <v>41821</v>
      </c>
      <c r="G120" s="10">
        <v>45413</v>
      </c>
      <c r="H120" s="11">
        <v>119</v>
      </c>
      <c r="I120" s="20" t="s">
        <v>259</v>
      </c>
      <c r="J120" s="11" t="s">
        <v>261</v>
      </c>
      <c r="K120" s="11" t="s">
        <v>262</v>
      </c>
      <c r="L120" s="11">
        <v>1</v>
      </c>
    </row>
    <row r="121" spans="1:12">
      <c r="A121" s="11" t="s">
        <v>109</v>
      </c>
      <c r="D121" s="11" t="s">
        <v>260</v>
      </c>
      <c r="E121" s="19" t="s">
        <v>372</v>
      </c>
      <c r="F121" s="10">
        <v>41821</v>
      </c>
      <c r="G121" s="10">
        <v>45413</v>
      </c>
      <c r="H121" s="11">
        <v>119</v>
      </c>
      <c r="I121" s="20" t="s">
        <v>259</v>
      </c>
      <c r="J121" s="11" t="s">
        <v>261</v>
      </c>
      <c r="K121" s="11" t="s">
        <v>262</v>
      </c>
      <c r="L121" s="11">
        <v>1</v>
      </c>
    </row>
    <row r="122" spans="1:12">
      <c r="A122" s="11" t="s">
        <v>110</v>
      </c>
      <c r="D122" s="11" t="s">
        <v>260</v>
      </c>
      <c r="E122" s="19" t="s">
        <v>373</v>
      </c>
      <c r="F122" s="10">
        <v>41821</v>
      </c>
      <c r="G122" s="10">
        <v>45413</v>
      </c>
      <c r="H122" s="11">
        <v>119</v>
      </c>
      <c r="I122" s="20" t="s">
        <v>259</v>
      </c>
      <c r="J122" s="11" t="s">
        <v>261</v>
      </c>
      <c r="K122" s="11" t="s">
        <v>262</v>
      </c>
      <c r="L122" s="11">
        <v>1</v>
      </c>
    </row>
    <row r="123" spans="1:12">
      <c r="A123" s="11" t="s">
        <v>111</v>
      </c>
      <c r="D123" s="11" t="s">
        <v>260</v>
      </c>
      <c r="E123" s="19" t="s">
        <v>374</v>
      </c>
      <c r="F123" s="10">
        <v>41821</v>
      </c>
      <c r="G123" s="10">
        <v>45413</v>
      </c>
      <c r="H123" s="11">
        <v>119</v>
      </c>
      <c r="I123" s="20" t="s">
        <v>259</v>
      </c>
      <c r="J123" s="11" t="s">
        <v>261</v>
      </c>
      <c r="K123" s="11" t="s">
        <v>262</v>
      </c>
      <c r="L123" s="11">
        <v>1</v>
      </c>
    </row>
    <row r="124" spans="1:12">
      <c r="A124" s="11" t="s">
        <v>112</v>
      </c>
      <c r="D124" s="11" t="s">
        <v>260</v>
      </c>
      <c r="E124" s="19" t="s">
        <v>375</v>
      </c>
      <c r="F124" s="10">
        <v>41821</v>
      </c>
      <c r="G124" s="10">
        <v>45413</v>
      </c>
      <c r="H124" s="11">
        <v>119</v>
      </c>
      <c r="I124" s="20" t="s">
        <v>259</v>
      </c>
      <c r="J124" s="11" t="s">
        <v>261</v>
      </c>
      <c r="K124" s="11" t="s">
        <v>262</v>
      </c>
      <c r="L124" s="11">
        <v>1</v>
      </c>
    </row>
    <row r="125" spans="1:12">
      <c r="A125" s="11" t="s">
        <v>113</v>
      </c>
      <c r="D125" s="11" t="s">
        <v>260</v>
      </c>
      <c r="E125" s="19" t="s">
        <v>376</v>
      </c>
      <c r="F125" s="10">
        <v>41821</v>
      </c>
      <c r="G125" s="10">
        <v>45413</v>
      </c>
      <c r="H125" s="11">
        <v>119</v>
      </c>
      <c r="I125" s="20" t="s">
        <v>259</v>
      </c>
      <c r="J125" s="11" t="s">
        <v>261</v>
      </c>
      <c r="K125" s="11" t="s">
        <v>262</v>
      </c>
      <c r="L125" s="11">
        <v>1</v>
      </c>
    </row>
    <row r="126" spans="1:12">
      <c r="A126" s="11" t="s">
        <v>114</v>
      </c>
      <c r="D126" s="11" t="s">
        <v>260</v>
      </c>
      <c r="E126" s="19" t="s">
        <v>377</v>
      </c>
      <c r="F126" s="10">
        <v>41821</v>
      </c>
      <c r="G126" s="10">
        <v>45413</v>
      </c>
      <c r="H126" s="11">
        <v>119</v>
      </c>
      <c r="I126" s="20" t="s">
        <v>259</v>
      </c>
      <c r="J126" s="11" t="s">
        <v>261</v>
      </c>
      <c r="K126" s="11" t="s">
        <v>262</v>
      </c>
      <c r="L126" s="11">
        <v>1</v>
      </c>
    </row>
    <row r="127" spans="1:12">
      <c r="A127" s="11" t="s">
        <v>115</v>
      </c>
      <c r="D127" s="11" t="s">
        <v>260</v>
      </c>
      <c r="E127" s="19" t="s">
        <v>378</v>
      </c>
      <c r="F127" s="10">
        <v>41821</v>
      </c>
      <c r="G127" s="10">
        <v>45413</v>
      </c>
      <c r="H127" s="11">
        <v>119</v>
      </c>
      <c r="I127" s="20" t="s">
        <v>259</v>
      </c>
      <c r="J127" s="11" t="s">
        <v>261</v>
      </c>
      <c r="K127" s="11" t="s">
        <v>262</v>
      </c>
      <c r="L127" s="11">
        <v>1</v>
      </c>
    </row>
    <row r="128" spans="1:12">
      <c r="A128" s="11" t="s">
        <v>116</v>
      </c>
      <c r="D128" s="11" t="s">
        <v>260</v>
      </c>
      <c r="E128" s="19" t="s">
        <v>379</v>
      </c>
      <c r="F128" s="10">
        <v>41821</v>
      </c>
      <c r="G128" s="10">
        <v>45413</v>
      </c>
      <c r="H128" s="11">
        <v>119</v>
      </c>
      <c r="I128" s="20" t="s">
        <v>259</v>
      </c>
      <c r="J128" s="11" t="s">
        <v>261</v>
      </c>
      <c r="K128" s="11" t="s">
        <v>262</v>
      </c>
      <c r="L128" s="11">
        <v>1</v>
      </c>
    </row>
    <row r="129" spans="1:12">
      <c r="A129" s="11" t="s">
        <v>117</v>
      </c>
      <c r="D129" s="11" t="s">
        <v>260</v>
      </c>
      <c r="E129" s="19" t="s">
        <v>380</v>
      </c>
      <c r="F129" s="10">
        <v>41821</v>
      </c>
      <c r="G129" s="10">
        <v>45413</v>
      </c>
      <c r="H129" s="11">
        <v>119</v>
      </c>
      <c r="I129" s="20" t="s">
        <v>259</v>
      </c>
      <c r="J129" s="11" t="s">
        <v>261</v>
      </c>
      <c r="K129" s="11" t="s">
        <v>262</v>
      </c>
      <c r="L129" s="11">
        <v>1</v>
      </c>
    </row>
    <row r="130" spans="1:12">
      <c r="A130" s="11" t="s">
        <v>118</v>
      </c>
      <c r="D130" s="11" t="s">
        <v>260</v>
      </c>
      <c r="E130" s="19" t="s">
        <v>381</v>
      </c>
      <c r="F130" s="10">
        <v>41821</v>
      </c>
      <c r="G130" s="10">
        <v>45413</v>
      </c>
      <c r="H130" s="11">
        <v>119</v>
      </c>
      <c r="I130" s="20" t="s">
        <v>259</v>
      </c>
      <c r="J130" s="11" t="s">
        <v>261</v>
      </c>
      <c r="K130" s="11" t="s">
        <v>262</v>
      </c>
      <c r="L130" s="11">
        <v>1</v>
      </c>
    </row>
    <row r="131" spans="1:12">
      <c r="A131" s="11" t="s">
        <v>119</v>
      </c>
      <c r="D131" s="11" t="s">
        <v>260</v>
      </c>
      <c r="E131" s="19" t="s">
        <v>382</v>
      </c>
      <c r="F131" s="10">
        <v>41821</v>
      </c>
      <c r="G131" s="10">
        <v>45413</v>
      </c>
      <c r="H131" s="11">
        <v>119</v>
      </c>
      <c r="I131" s="20" t="s">
        <v>259</v>
      </c>
      <c r="J131" s="11" t="s">
        <v>261</v>
      </c>
      <c r="K131" s="11" t="s">
        <v>262</v>
      </c>
      <c r="L131" s="11">
        <v>1</v>
      </c>
    </row>
    <row r="132" spans="1:12">
      <c r="A132" s="11" t="s">
        <v>120</v>
      </c>
      <c r="D132" s="11" t="s">
        <v>260</v>
      </c>
      <c r="E132" s="19" t="s">
        <v>383</v>
      </c>
      <c r="F132" s="10">
        <v>41821</v>
      </c>
      <c r="G132" s="10">
        <v>45413</v>
      </c>
      <c r="H132" s="11">
        <v>119</v>
      </c>
      <c r="I132" s="20" t="s">
        <v>259</v>
      </c>
      <c r="J132" s="11" t="s">
        <v>261</v>
      </c>
      <c r="K132" s="11" t="s">
        <v>262</v>
      </c>
      <c r="L132" s="11">
        <v>1</v>
      </c>
    </row>
    <row r="133" spans="1:12">
      <c r="A133" s="11" t="s">
        <v>121</v>
      </c>
      <c r="D133" s="11" t="s">
        <v>260</v>
      </c>
      <c r="E133" s="19" t="s">
        <v>384</v>
      </c>
      <c r="F133" s="10">
        <v>41821</v>
      </c>
      <c r="G133" s="10">
        <v>45413</v>
      </c>
      <c r="H133" s="11">
        <v>119</v>
      </c>
      <c r="I133" s="20" t="s">
        <v>259</v>
      </c>
      <c r="J133" s="11" t="s">
        <v>261</v>
      </c>
      <c r="K133" s="11" t="s">
        <v>262</v>
      </c>
      <c r="L133" s="11">
        <v>1</v>
      </c>
    </row>
    <row r="134" spans="1:12">
      <c r="A134" s="11" t="s">
        <v>122</v>
      </c>
      <c r="D134" s="11" t="s">
        <v>260</v>
      </c>
      <c r="E134" s="19" t="s">
        <v>385</v>
      </c>
      <c r="F134" s="10">
        <v>41821</v>
      </c>
      <c r="G134" s="10">
        <v>45413</v>
      </c>
      <c r="H134" s="11">
        <v>119</v>
      </c>
      <c r="I134" s="20" t="s">
        <v>259</v>
      </c>
      <c r="J134" s="11" t="s">
        <v>261</v>
      </c>
      <c r="K134" s="11" t="s">
        <v>262</v>
      </c>
      <c r="L134" s="11">
        <v>1</v>
      </c>
    </row>
    <row r="135" spans="1:12">
      <c r="A135" s="11" t="s">
        <v>123</v>
      </c>
      <c r="D135" s="11" t="s">
        <v>260</v>
      </c>
      <c r="E135" s="19" t="s">
        <v>386</v>
      </c>
      <c r="F135" s="10">
        <v>41821</v>
      </c>
      <c r="G135" s="10">
        <v>45413</v>
      </c>
      <c r="H135" s="11">
        <v>119</v>
      </c>
      <c r="I135" s="20" t="s">
        <v>259</v>
      </c>
      <c r="J135" s="11" t="s">
        <v>261</v>
      </c>
      <c r="K135" s="11" t="s">
        <v>262</v>
      </c>
      <c r="L135" s="11">
        <v>1</v>
      </c>
    </row>
    <row r="136" spans="1:12">
      <c r="A136" s="11" t="s">
        <v>124</v>
      </c>
      <c r="D136" s="11" t="s">
        <v>260</v>
      </c>
      <c r="E136" s="19" t="s">
        <v>387</v>
      </c>
      <c r="F136" s="10">
        <v>41821</v>
      </c>
      <c r="G136" s="10">
        <v>45413</v>
      </c>
      <c r="H136" s="11">
        <v>119</v>
      </c>
      <c r="I136" s="20" t="s">
        <v>259</v>
      </c>
      <c r="J136" s="11" t="s">
        <v>261</v>
      </c>
      <c r="K136" s="11" t="s">
        <v>262</v>
      </c>
      <c r="L136" s="11">
        <v>1</v>
      </c>
    </row>
    <row r="137" spans="1:12">
      <c r="A137" s="11" t="s">
        <v>125</v>
      </c>
      <c r="D137" s="11" t="s">
        <v>260</v>
      </c>
      <c r="E137" s="19" t="s">
        <v>388</v>
      </c>
      <c r="F137" s="10">
        <v>41821</v>
      </c>
      <c r="G137" s="10">
        <v>45413</v>
      </c>
      <c r="H137" s="11">
        <v>119</v>
      </c>
      <c r="I137" s="20" t="s">
        <v>259</v>
      </c>
      <c r="J137" s="11" t="s">
        <v>261</v>
      </c>
      <c r="K137" s="11" t="s">
        <v>262</v>
      </c>
      <c r="L137" s="11">
        <v>1</v>
      </c>
    </row>
    <row r="138" spans="1:12">
      <c r="A138" s="11" t="s">
        <v>126</v>
      </c>
      <c r="D138" s="11" t="s">
        <v>260</v>
      </c>
      <c r="E138" s="19" t="s">
        <v>389</v>
      </c>
      <c r="F138" s="10">
        <v>41821</v>
      </c>
      <c r="G138" s="10">
        <v>45413</v>
      </c>
      <c r="H138" s="11">
        <v>119</v>
      </c>
      <c r="I138" s="20" t="s">
        <v>259</v>
      </c>
      <c r="J138" s="11" t="s">
        <v>261</v>
      </c>
      <c r="K138" s="11" t="s">
        <v>262</v>
      </c>
      <c r="L138" s="11">
        <v>1</v>
      </c>
    </row>
    <row r="139" spans="1:12">
      <c r="A139" s="11" t="s">
        <v>127</v>
      </c>
      <c r="D139" s="11" t="s">
        <v>260</v>
      </c>
      <c r="E139" s="19" t="s">
        <v>390</v>
      </c>
      <c r="F139" s="10">
        <v>41821</v>
      </c>
      <c r="G139" s="10">
        <v>45413</v>
      </c>
      <c r="H139" s="11">
        <v>119</v>
      </c>
      <c r="I139" s="20" t="s">
        <v>259</v>
      </c>
      <c r="J139" s="11" t="s">
        <v>261</v>
      </c>
      <c r="K139" s="11" t="s">
        <v>262</v>
      </c>
      <c r="L139" s="11">
        <v>1</v>
      </c>
    </row>
    <row r="140" spans="1:12">
      <c r="A140" s="11" t="s">
        <v>128</v>
      </c>
      <c r="D140" s="11" t="s">
        <v>260</v>
      </c>
      <c r="E140" s="19" t="s">
        <v>391</v>
      </c>
      <c r="F140" s="10">
        <v>41821</v>
      </c>
      <c r="G140" s="10">
        <v>45413</v>
      </c>
      <c r="H140" s="11">
        <v>119</v>
      </c>
      <c r="I140" s="20" t="s">
        <v>259</v>
      </c>
      <c r="J140" s="11" t="s">
        <v>261</v>
      </c>
      <c r="K140" s="11" t="s">
        <v>262</v>
      </c>
      <c r="L140" s="11">
        <v>1</v>
      </c>
    </row>
    <row r="141" spans="1:12">
      <c r="A141" s="11" t="s">
        <v>129</v>
      </c>
      <c r="D141" s="11" t="s">
        <v>260</v>
      </c>
      <c r="E141" s="19" t="s">
        <v>392</v>
      </c>
      <c r="F141" s="10">
        <v>41821</v>
      </c>
      <c r="G141" s="10">
        <v>45413</v>
      </c>
      <c r="H141" s="11">
        <v>119</v>
      </c>
      <c r="I141" s="20" t="s">
        <v>259</v>
      </c>
      <c r="J141" s="11" t="s">
        <v>261</v>
      </c>
      <c r="K141" s="11" t="s">
        <v>262</v>
      </c>
      <c r="L141" s="11">
        <v>1</v>
      </c>
    </row>
    <row r="142" spans="1:12">
      <c r="A142" s="11" t="s">
        <v>130</v>
      </c>
      <c r="D142" s="11" t="s">
        <v>260</v>
      </c>
      <c r="E142" s="19" t="s">
        <v>393</v>
      </c>
      <c r="F142" s="10">
        <v>41821</v>
      </c>
      <c r="G142" s="10">
        <v>45413</v>
      </c>
      <c r="H142" s="11">
        <v>119</v>
      </c>
      <c r="I142" s="20" t="s">
        <v>259</v>
      </c>
      <c r="J142" s="11" t="s">
        <v>261</v>
      </c>
      <c r="K142" s="11" t="s">
        <v>262</v>
      </c>
      <c r="L142" s="11">
        <v>1</v>
      </c>
    </row>
    <row r="143" spans="1:12">
      <c r="A143" s="11" t="s">
        <v>131</v>
      </c>
      <c r="D143" s="11" t="s">
        <v>260</v>
      </c>
      <c r="E143" s="19" t="s">
        <v>394</v>
      </c>
      <c r="F143" s="10">
        <v>41821</v>
      </c>
      <c r="G143" s="10">
        <v>45413</v>
      </c>
      <c r="H143" s="11">
        <v>119</v>
      </c>
      <c r="I143" s="20" t="s">
        <v>259</v>
      </c>
      <c r="J143" s="11" t="s">
        <v>261</v>
      </c>
      <c r="K143" s="11" t="s">
        <v>262</v>
      </c>
      <c r="L143" s="11">
        <v>1</v>
      </c>
    </row>
    <row r="144" spans="1:12">
      <c r="A144" s="11" t="s">
        <v>132</v>
      </c>
      <c r="D144" s="11" t="s">
        <v>260</v>
      </c>
      <c r="E144" s="19" t="s">
        <v>395</v>
      </c>
      <c r="F144" s="10">
        <v>41821</v>
      </c>
      <c r="G144" s="10">
        <v>45413</v>
      </c>
      <c r="H144" s="11">
        <v>119</v>
      </c>
      <c r="I144" s="20" t="s">
        <v>259</v>
      </c>
      <c r="J144" s="11" t="s">
        <v>261</v>
      </c>
      <c r="K144" s="11" t="s">
        <v>262</v>
      </c>
      <c r="L144" s="11">
        <v>1</v>
      </c>
    </row>
    <row r="145" spans="1:12">
      <c r="A145" s="11" t="s">
        <v>133</v>
      </c>
      <c r="D145" s="11" t="s">
        <v>260</v>
      </c>
      <c r="E145" s="19" t="s">
        <v>396</v>
      </c>
      <c r="F145" s="10">
        <v>41821</v>
      </c>
      <c r="G145" s="10">
        <v>45413</v>
      </c>
      <c r="H145" s="11">
        <v>119</v>
      </c>
      <c r="I145" s="20" t="s">
        <v>259</v>
      </c>
      <c r="J145" s="11" t="s">
        <v>261</v>
      </c>
      <c r="K145" s="11" t="s">
        <v>262</v>
      </c>
      <c r="L145" s="11">
        <v>1</v>
      </c>
    </row>
    <row r="146" spans="1:12">
      <c r="A146" s="11" t="s">
        <v>134</v>
      </c>
      <c r="D146" s="11" t="s">
        <v>260</v>
      </c>
      <c r="E146" s="19" t="s">
        <v>397</v>
      </c>
      <c r="F146" s="10">
        <v>41821</v>
      </c>
      <c r="G146" s="10">
        <v>45413</v>
      </c>
      <c r="H146" s="11">
        <v>119</v>
      </c>
      <c r="I146" s="20" t="s">
        <v>259</v>
      </c>
      <c r="J146" s="11" t="s">
        <v>261</v>
      </c>
      <c r="K146" s="11" t="s">
        <v>262</v>
      </c>
      <c r="L146" s="11">
        <v>1</v>
      </c>
    </row>
    <row r="147" spans="1:12">
      <c r="A147" s="11" t="s">
        <v>135</v>
      </c>
      <c r="D147" s="11" t="s">
        <v>260</v>
      </c>
      <c r="E147" s="19" t="s">
        <v>398</v>
      </c>
      <c r="F147" s="10">
        <v>41821</v>
      </c>
      <c r="G147" s="10">
        <v>45413</v>
      </c>
      <c r="H147" s="11">
        <v>119</v>
      </c>
      <c r="I147" s="20" t="s">
        <v>259</v>
      </c>
      <c r="J147" s="11" t="s">
        <v>261</v>
      </c>
      <c r="K147" s="11" t="s">
        <v>262</v>
      </c>
      <c r="L147" s="11">
        <v>1</v>
      </c>
    </row>
    <row r="148" spans="1:12">
      <c r="A148" s="11" t="s">
        <v>136</v>
      </c>
      <c r="D148" s="11" t="s">
        <v>260</v>
      </c>
      <c r="E148" s="19" t="s">
        <v>399</v>
      </c>
      <c r="F148" s="10">
        <v>41821</v>
      </c>
      <c r="G148" s="10">
        <v>45413</v>
      </c>
      <c r="H148" s="11">
        <v>119</v>
      </c>
      <c r="I148" s="20" t="s">
        <v>259</v>
      </c>
      <c r="J148" s="11" t="s">
        <v>261</v>
      </c>
      <c r="K148" s="11" t="s">
        <v>262</v>
      </c>
      <c r="L148" s="11">
        <v>1</v>
      </c>
    </row>
    <row r="149" spans="1:12">
      <c r="A149" s="11" t="s">
        <v>137</v>
      </c>
      <c r="D149" s="11" t="s">
        <v>260</v>
      </c>
      <c r="E149" s="19" t="s">
        <v>400</v>
      </c>
      <c r="F149" s="10">
        <v>41821</v>
      </c>
      <c r="G149" s="10">
        <v>45413</v>
      </c>
      <c r="H149" s="11">
        <v>119</v>
      </c>
      <c r="I149" s="20" t="s">
        <v>259</v>
      </c>
      <c r="J149" s="11" t="s">
        <v>261</v>
      </c>
      <c r="K149" s="11" t="s">
        <v>262</v>
      </c>
      <c r="L149" s="11">
        <v>1</v>
      </c>
    </row>
    <row r="150" spans="1:12">
      <c r="A150" s="11" t="s">
        <v>138</v>
      </c>
      <c r="D150" s="11" t="s">
        <v>260</v>
      </c>
      <c r="E150" s="19" t="s">
        <v>401</v>
      </c>
      <c r="F150" s="10">
        <v>41821</v>
      </c>
      <c r="G150" s="10">
        <v>45413</v>
      </c>
      <c r="H150" s="11">
        <v>119</v>
      </c>
      <c r="I150" s="20" t="s">
        <v>259</v>
      </c>
      <c r="J150" s="11" t="s">
        <v>261</v>
      </c>
      <c r="K150" s="11" t="s">
        <v>262</v>
      </c>
      <c r="L150" s="11">
        <v>1</v>
      </c>
    </row>
    <row r="151" spans="1:12">
      <c r="A151" s="11" t="s">
        <v>139</v>
      </c>
      <c r="D151" s="11" t="s">
        <v>260</v>
      </c>
      <c r="E151" s="19" t="s">
        <v>402</v>
      </c>
      <c r="F151" s="10">
        <v>41821</v>
      </c>
      <c r="G151" s="10">
        <v>45413</v>
      </c>
      <c r="H151" s="11">
        <v>119</v>
      </c>
      <c r="I151" s="20" t="s">
        <v>259</v>
      </c>
      <c r="J151" s="11" t="s">
        <v>261</v>
      </c>
      <c r="K151" s="11" t="s">
        <v>262</v>
      </c>
      <c r="L151" s="11">
        <v>1</v>
      </c>
    </row>
    <row r="152" spans="1:12">
      <c r="A152" s="11" t="s">
        <v>140</v>
      </c>
      <c r="D152" s="11" t="s">
        <v>260</v>
      </c>
      <c r="E152" s="19" t="s">
        <v>403</v>
      </c>
      <c r="F152" s="10">
        <v>41821</v>
      </c>
      <c r="G152" s="10">
        <v>45413</v>
      </c>
      <c r="H152" s="11">
        <v>119</v>
      </c>
      <c r="I152" s="20" t="s">
        <v>259</v>
      </c>
      <c r="J152" s="11" t="s">
        <v>261</v>
      </c>
      <c r="K152" s="11" t="s">
        <v>262</v>
      </c>
      <c r="L152" s="11">
        <v>1</v>
      </c>
    </row>
    <row r="153" spans="1:12">
      <c r="A153" s="11" t="s">
        <v>141</v>
      </c>
      <c r="D153" s="11" t="s">
        <v>260</v>
      </c>
      <c r="E153" s="19" t="s">
        <v>404</v>
      </c>
      <c r="F153" s="10">
        <v>41821</v>
      </c>
      <c r="G153" s="10">
        <v>45413</v>
      </c>
      <c r="H153" s="11">
        <v>119</v>
      </c>
      <c r="I153" s="20" t="s">
        <v>259</v>
      </c>
      <c r="J153" s="11" t="s">
        <v>261</v>
      </c>
      <c r="K153" s="11" t="s">
        <v>262</v>
      </c>
      <c r="L153" s="11">
        <v>1</v>
      </c>
    </row>
    <row r="154" spans="1:12">
      <c r="A154" s="11" t="s">
        <v>142</v>
      </c>
      <c r="D154" s="11" t="s">
        <v>260</v>
      </c>
      <c r="E154" s="19" t="s">
        <v>405</v>
      </c>
      <c r="F154" s="10">
        <v>41821</v>
      </c>
      <c r="G154" s="10">
        <v>45413</v>
      </c>
      <c r="H154" s="11">
        <v>119</v>
      </c>
      <c r="I154" s="20" t="s">
        <v>259</v>
      </c>
      <c r="J154" s="11" t="s">
        <v>261</v>
      </c>
      <c r="K154" s="11" t="s">
        <v>262</v>
      </c>
      <c r="L154" s="11">
        <v>1</v>
      </c>
    </row>
    <row r="155" spans="1:12">
      <c r="A155" s="11" t="s">
        <v>143</v>
      </c>
      <c r="D155" s="11" t="s">
        <v>260</v>
      </c>
      <c r="E155" s="19" t="s">
        <v>406</v>
      </c>
      <c r="F155" s="10">
        <v>41821</v>
      </c>
      <c r="G155" s="10">
        <v>45413</v>
      </c>
      <c r="H155" s="11">
        <v>119</v>
      </c>
      <c r="I155" s="20" t="s">
        <v>259</v>
      </c>
      <c r="J155" s="11" t="s">
        <v>261</v>
      </c>
      <c r="K155" s="11" t="s">
        <v>262</v>
      </c>
      <c r="L155" s="11">
        <v>1</v>
      </c>
    </row>
    <row r="156" spans="1:12">
      <c r="A156" s="11" t="s">
        <v>144</v>
      </c>
      <c r="D156" s="11" t="s">
        <v>260</v>
      </c>
      <c r="E156" s="19" t="s">
        <v>407</v>
      </c>
      <c r="F156" s="10">
        <v>41821</v>
      </c>
      <c r="G156" s="10">
        <v>45413</v>
      </c>
      <c r="H156" s="11">
        <v>119</v>
      </c>
      <c r="I156" s="20" t="s">
        <v>259</v>
      </c>
      <c r="J156" s="11" t="s">
        <v>261</v>
      </c>
      <c r="K156" s="11" t="s">
        <v>262</v>
      </c>
      <c r="L156" s="11">
        <v>1</v>
      </c>
    </row>
    <row r="157" spans="1:12">
      <c r="A157" s="11" t="s">
        <v>145</v>
      </c>
      <c r="D157" s="11" t="s">
        <v>260</v>
      </c>
      <c r="E157" s="19" t="s">
        <v>408</v>
      </c>
      <c r="F157" s="10">
        <v>41821</v>
      </c>
      <c r="G157" s="10">
        <v>45413</v>
      </c>
      <c r="H157" s="11">
        <v>119</v>
      </c>
      <c r="I157" s="20" t="s">
        <v>259</v>
      </c>
      <c r="J157" s="11" t="s">
        <v>261</v>
      </c>
      <c r="K157" s="11" t="s">
        <v>262</v>
      </c>
      <c r="L157" s="11">
        <v>1</v>
      </c>
    </row>
    <row r="158" spans="1:12">
      <c r="A158" s="11" t="s">
        <v>146</v>
      </c>
      <c r="D158" s="11" t="s">
        <v>260</v>
      </c>
      <c r="E158" s="19" t="s">
        <v>409</v>
      </c>
      <c r="F158" s="10">
        <v>41821</v>
      </c>
      <c r="G158" s="10">
        <v>45413</v>
      </c>
      <c r="H158" s="11">
        <v>119</v>
      </c>
      <c r="I158" s="20" t="s">
        <v>259</v>
      </c>
      <c r="J158" s="11" t="s">
        <v>261</v>
      </c>
      <c r="K158" s="11" t="s">
        <v>262</v>
      </c>
      <c r="L158" s="11">
        <v>1</v>
      </c>
    </row>
    <row r="159" spans="1:12">
      <c r="A159" s="11" t="s">
        <v>147</v>
      </c>
      <c r="D159" s="11" t="s">
        <v>260</v>
      </c>
      <c r="E159" s="19" t="s">
        <v>410</v>
      </c>
      <c r="F159" s="10">
        <v>41821</v>
      </c>
      <c r="G159" s="10">
        <v>45413</v>
      </c>
      <c r="H159" s="11">
        <v>119</v>
      </c>
      <c r="I159" s="20" t="s">
        <v>259</v>
      </c>
      <c r="J159" s="11" t="s">
        <v>261</v>
      </c>
      <c r="K159" s="11" t="s">
        <v>262</v>
      </c>
      <c r="L159" s="11">
        <v>1</v>
      </c>
    </row>
    <row r="160" spans="1:12">
      <c r="A160" s="11" t="s">
        <v>148</v>
      </c>
      <c r="D160" s="11" t="s">
        <v>260</v>
      </c>
      <c r="E160" s="19" t="s">
        <v>411</v>
      </c>
      <c r="F160" s="10">
        <v>41821</v>
      </c>
      <c r="G160" s="10">
        <v>45413</v>
      </c>
      <c r="H160" s="11">
        <v>119</v>
      </c>
      <c r="I160" s="20" t="s">
        <v>259</v>
      </c>
      <c r="J160" s="11" t="s">
        <v>261</v>
      </c>
      <c r="K160" s="11" t="s">
        <v>262</v>
      </c>
      <c r="L160" s="11">
        <v>1</v>
      </c>
    </row>
    <row r="161" spans="1:12">
      <c r="A161" s="11" t="s">
        <v>149</v>
      </c>
      <c r="D161" s="11" t="s">
        <v>260</v>
      </c>
      <c r="E161" s="19" t="s">
        <v>412</v>
      </c>
      <c r="F161" s="10">
        <v>41821</v>
      </c>
      <c r="G161" s="10">
        <v>45413</v>
      </c>
      <c r="H161" s="11">
        <v>119</v>
      </c>
      <c r="I161" s="20" t="s">
        <v>259</v>
      </c>
      <c r="J161" s="11" t="s">
        <v>261</v>
      </c>
      <c r="K161" s="11" t="s">
        <v>262</v>
      </c>
      <c r="L161" s="11">
        <v>1</v>
      </c>
    </row>
    <row r="162" spans="1:12">
      <c r="A162" s="11" t="s">
        <v>150</v>
      </c>
      <c r="D162" s="11" t="s">
        <v>260</v>
      </c>
      <c r="E162" s="19" t="s">
        <v>413</v>
      </c>
      <c r="F162" s="10">
        <v>41821</v>
      </c>
      <c r="G162" s="10">
        <v>45413</v>
      </c>
      <c r="H162" s="11">
        <v>119</v>
      </c>
      <c r="I162" s="20" t="s">
        <v>259</v>
      </c>
      <c r="J162" s="11" t="s">
        <v>261</v>
      </c>
      <c r="K162" s="11" t="s">
        <v>262</v>
      </c>
      <c r="L162" s="11">
        <v>1</v>
      </c>
    </row>
    <row r="163" spans="1:12">
      <c r="A163" s="11" t="s">
        <v>151</v>
      </c>
      <c r="D163" s="11" t="s">
        <v>260</v>
      </c>
      <c r="E163" s="19" t="s">
        <v>414</v>
      </c>
      <c r="F163" s="10">
        <v>41821</v>
      </c>
      <c r="G163" s="10">
        <v>45413</v>
      </c>
      <c r="H163" s="11">
        <v>119</v>
      </c>
      <c r="I163" s="20" t="s">
        <v>259</v>
      </c>
      <c r="J163" s="11" t="s">
        <v>261</v>
      </c>
      <c r="K163" s="11" t="s">
        <v>262</v>
      </c>
      <c r="L163" s="11">
        <v>1</v>
      </c>
    </row>
    <row r="164" spans="1:12">
      <c r="A164" s="11" t="s">
        <v>152</v>
      </c>
      <c r="D164" s="11" t="s">
        <v>260</v>
      </c>
      <c r="E164" s="19" t="s">
        <v>415</v>
      </c>
      <c r="F164" s="10">
        <v>41821</v>
      </c>
      <c r="G164" s="10">
        <v>45413</v>
      </c>
      <c r="H164" s="11">
        <v>119</v>
      </c>
      <c r="I164" s="20" t="s">
        <v>259</v>
      </c>
      <c r="J164" s="11" t="s">
        <v>261</v>
      </c>
      <c r="K164" s="11" t="s">
        <v>262</v>
      </c>
      <c r="L164" s="11">
        <v>1</v>
      </c>
    </row>
    <row r="165" spans="1:12">
      <c r="A165" s="11" t="s">
        <v>153</v>
      </c>
      <c r="D165" s="11" t="s">
        <v>260</v>
      </c>
      <c r="E165" s="19" t="s">
        <v>416</v>
      </c>
      <c r="F165" s="10">
        <v>41821</v>
      </c>
      <c r="G165" s="10">
        <v>45413</v>
      </c>
      <c r="H165" s="11">
        <v>119</v>
      </c>
      <c r="I165" s="20" t="s">
        <v>259</v>
      </c>
      <c r="J165" s="11" t="s">
        <v>261</v>
      </c>
      <c r="K165" s="11" t="s">
        <v>262</v>
      </c>
      <c r="L165" s="11">
        <v>1</v>
      </c>
    </row>
    <row r="166" spans="1:12">
      <c r="A166" s="11" t="s">
        <v>154</v>
      </c>
      <c r="D166" s="11" t="s">
        <v>260</v>
      </c>
      <c r="E166" s="19" t="s">
        <v>417</v>
      </c>
      <c r="F166" s="10">
        <v>41821</v>
      </c>
      <c r="G166" s="10">
        <v>45413</v>
      </c>
      <c r="H166" s="11">
        <v>119</v>
      </c>
      <c r="I166" s="20" t="s">
        <v>259</v>
      </c>
      <c r="J166" s="11" t="s">
        <v>261</v>
      </c>
      <c r="K166" s="11" t="s">
        <v>262</v>
      </c>
      <c r="L166" s="11">
        <v>1</v>
      </c>
    </row>
    <row r="167" spans="1:12">
      <c r="A167" s="11" t="s">
        <v>155</v>
      </c>
      <c r="D167" s="11" t="s">
        <v>260</v>
      </c>
      <c r="E167" s="19" t="s">
        <v>418</v>
      </c>
      <c r="F167" s="10">
        <v>41821</v>
      </c>
      <c r="G167" s="10">
        <v>45413</v>
      </c>
      <c r="H167" s="11">
        <v>119</v>
      </c>
      <c r="I167" s="20" t="s">
        <v>259</v>
      </c>
      <c r="J167" s="11" t="s">
        <v>261</v>
      </c>
      <c r="K167" s="11" t="s">
        <v>262</v>
      </c>
      <c r="L167" s="11">
        <v>1</v>
      </c>
    </row>
    <row r="168" spans="1:12">
      <c r="A168" s="11" t="s">
        <v>156</v>
      </c>
      <c r="D168" s="11" t="s">
        <v>260</v>
      </c>
      <c r="E168" s="19" t="s">
        <v>419</v>
      </c>
      <c r="F168" s="10">
        <v>41821</v>
      </c>
      <c r="G168" s="10">
        <v>45413</v>
      </c>
      <c r="H168" s="11">
        <v>119</v>
      </c>
      <c r="I168" s="20" t="s">
        <v>259</v>
      </c>
      <c r="J168" s="11" t="s">
        <v>261</v>
      </c>
      <c r="K168" s="11" t="s">
        <v>262</v>
      </c>
      <c r="L168" s="11">
        <v>1</v>
      </c>
    </row>
    <row r="169" spans="1:12">
      <c r="A169" s="11" t="s">
        <v>157</v>
      </c>
      <c r="D169" s="11" t="s">
        <v>260</v>
      </c>
      <c r="E169" s="19" t="s">
        <v>420</v>
      </c>
      <c r="F169" s="10">
        <v>41821</v>
      </c>
      <c r="G169" s="10">
        <v>45413</v>
      </c>
      <c r="H169" s="11">
        <v>119</v>
      </c>
      <c r="I169" s="20" t="s">
        <v>259</v>
      </c>
      <c r="J169" s="11" t="s">
        <v>261</v>
      </c>
      <c r="K169" s="11" t="s">
        <v>262</v>
      </c>
      <c r="L169" s="11">
        <v>1</v>
      </c>
    </row>
    <row r="170" spans="1:12">
      <c r="A170" s="11" t="s">
        <v>158</v>
      </c>
      <c r="D170" s="11" t="s">
        <v>260</v>
      </c>
      <c r="E170" s="19" t="s">
        <v>421</v>
      </c>
      <c r="F170" s="10">
        <v>41821</v>
      </c>
      <c r="G170" s="10">
        <v>45413</v>
      </c>
      <c r="H170" s="11">
        <v>119</v>
      </c>
      <c r="I170" s="20" t="s">
        <v>259</v>
      </c>
      <c r="J170" s="11" t="s">
        <v>261</v>
      </c>
      <c r="K170" s="11" t="s">
        <v>262</v>
      </c>
      <c r="L170" s="11">
        <v>1</v>
      </c>
    </row>
    <row r="171" spans="1:12">
      <c r="A171" s="11" t="s">
        <v>159</v>
      </c>
      <c r="D171" s="11" t="s">
        <v>260</v>
      </c>
      <c r="E171" s="19" t="s">
        <v>422</v>
      </c>
      <c r="F171" s="10">
        <v>41821</v>
      </c>
      <c r="G171" s="10">
        <v>45413</v>
      </c>
      <c r="H171" s="11">
        <v>119</v>
      </c>
      <c r="I171" s="20" t="s">
        <v>259</v>
      </c>
      <c r="J171" s="11" t="s">
        <v>261</v>
      </c>
      <c r="K171" s="11" t="s">
        <v>262</v>
      </c>
      <c r="L171" s="11">
        <v>1</v>
      </c>
    </row>
    <row r="172" spans="1:12">
      <c r="A172" s="11" t="s">
        <v>160</v>
      </c>
      <c r="D172" s="11" t="s">
        <v>260</v>
      </c>
      <c r="E172" s="19" t="s">
        <v>423</v>
      </c>
      <c r="F172" s="10">
        <v>41821</v>
      </c>
      <c r="G172" s="10">
        <v>45413</v>
      </c>
      <c r="H172" s="11">
        <v>119</v>
      </c>
      <c r="I172" s="20" t="s">
        <v>259</v>
      </c>
      <c r="J172" s="11" t="s">
        <v>261</v>
      </c>
      <c r="K172" s="11" t="s">
        <v>262</v>
      </c>
      <c r="L172" s="11">
        <v>1</v>
      </c>
    </row>
    <row r="173" spans="1:12">
      <c r="A173" s="11" t="s">
        <v>161</v>
      </c>
      <c r="D173" s="11" t="s">
        <v>260</v>
      </c>
      <c r="E173" s="19" t="s">
        <v>424</v>
      </c>
      <c r="F173" s="10">
        <v>41821</v>
      </c>
      <c r="G173" s="10">
        <v>45413</v>
      </c>
      <c r="H173" s="11">
        <v>119</v>
      </c>
      <c r="I173" s="20" t="s">
        <v>259</v>
      </c>
      <c r="J173" s="11" t="s">
        <v>261</v>
      </c>
      <c r="K173" s="11" t="s">
        <v>262</v>
      </c>
      <c r="L173" s="11">
        <v>1</v>
      </c>
    </row>
    <row r="174" spans="1:12">
      <c r="A174" s="11" t="s">
        <v>162</v>
      </c>
      <c r="D174" s="11" t="s">
        <v>260</v>
      </c>
      <c r="E174" s="19" t="s">
        <v>425</v>
      </c>
      <c r="F174" s="10">
        <v>41821</v>
      </c>
      <c r="G174" s="10">
        <v>45413</v>
      </c>
      <c r="H174" s="11">
        <v>119</v>
      </c>
      <c r="I174" s="20" t="s">
        <v>259</v>
      </c>
      <c r="J174" s="11" t="s">
        <v>261</v>
      </c>
      <c r="K174" s="11" t="s">
        <v>262</v>
      </c>
      <c r="L174" s="11">
        <v>1</v>
      </c>
    </row>
    <row r="175" spans="1:12">
      <c r="A175" s="11" t="s">
        <v>163</v>
      </c>
      <c r="D175" s="11" t="s">
        <v>260</v>
      </c>
      <c r="E175" s="19" t="s">
        <v>426</v>
      </c>
      <c r="F175" s="10">
        <v>41821</v>
      </c>
      <c r="G175" s="10">
        <v>45413</v>
      </c>
      <c r="H175" s="11">
        <v>119</v>
      </c>
      <c r="I175" s="20" t="s">
        <v>259</v>
      </c>
      <c r="J175" s="11" t="s">
        <v>261</v>
      </c>
      <c r="K175" s="11" t="s">
        <v>262</v>
      </c>
      <c r="L175" s="11">
        <v>1</v>
      </c>
    </row>
    <row r="176" spans="1:12">
      <c r="A176" s="11" t="s">
        <v>164</v>
      </c>
      <c r="D176" s="11" t="s">
        <v>260</v>
      </c>
      <c r="E176" s="19" t="s">
        <v>427</v>
      </c>
      <c r="F176" s="10">
        <v>41821</v>
      </c>
      <c r="G176" s="10">
        <v>45413</v>
      </c>
      <c r="H176" s="11">
        <v>119</v>
      </c>
      <c r="I176" s="20" t="s">
        <v>259</v>
      </c>
      <c r="J176" s="11" t="s">
        <v>261</v>
      </c>
      <c r="K176" s="11" t="s">
        <v>262</v>
      </c>
      <c r="L176" s="11">
        <v>1</v>
      </c>
    </row>
    <row r="177" spans="1:12">
      <c r="A177" s="11" t="s">
        <v>165</v>
      </c>
      <c r="D177" s="11" t="s">
        <v>260</v>
      </c>
      <c r="E177" s="19" t="s">
        <v>428</v>
      </c>
      <c r="F177" s="10">
        <v>41821</v>
      </c>
      <c r="G177" s="10">
        <v>45413</v>
      </c>
      <c r="H177" s="11">
        <v>119</v>
      </c>
      <c r="I177" s="20" t="s">
        <v>259</v>
      </c>
      <c r="J177" s="11" t="s">
        <v>261</v>
      </c>
      <c r="K177" s="11" t="s">
        <v>262</v>
      </c>
      <c r="L177" s="11">
        <v>1</v>
      </c>
    </row>
    <row r="178" spans="1:12">
      <c r="A178" s="11" t="s">
        <v>166</v>
      </c>
      <c r="D178" s="11" t="s">
        <v>260</v>
      </c>
      <c r="E178" s="19" t="s">
        <v>429</v>
      </c>
      <c r="F178" s="10">
        <v>41821</v>
      </c>
      <c r="G178" s="10">
        <v>45413</v>
      </c>
      <c r="H178" s="11">
        <v>119</v>
      </c>
      <c r="I178" s="20" t="s">
        <v>259</v>
      </c>
      <c r="J178" s="11" t="s">
        <v>261</v>
      </c>
      <c r="K178" s="11" t="s">
        <v>262</v>
      </c>
      <c r="L178" s="11">
        <v>1</v>
      </c>
    </row>
    <row r="179" spans="1:12">
      <c r="A179" s="11" t="s">
        <v>167</v>
      </c>
      <c r="D179" s="11" t="s">
        <v>260</v>
      </c>
      <c r="E179" s="19" t="s">
        <v>430</v>
      </c>
      <c r="F179" s="10">
        <v>41821</v>
      </c>
      <c r="G179" s="10">
        <v>45413</v>
      </c>
      <c r="H179" s="11">
        <v>119</v>
      </c>
      <c r="I179" s="20" t="s">
        <v>259</v>
      </c>
      <c r="J179" s="11" t="s">
        <v>261</v>
      </c>
      <c r="K179" s="11" t="s">
        <v>262</v>
      </c>
      <c r="L179" s="11">
        <v>1</v>
      </c>
    </row>
    <row r="180" spans="1:12">
      <c r="A180" s="11" t="s">
        <v>168</v>
      </c>
      <c r="D180" s="11" t="s">
        <v>260</v>
      </c>
      <c r="E180" s="19" t="s">
        <v>431</v>
      </c>
      <c r="F180" s="10">
        <v>41821</v>
      </c>
      <c r="G180" s="10">
        <v>45413</v>
      </c>
      <c r="H180" s="11">
        <v>119</v>
      </c>
      <c r="I180" s="20" t="s">
        <v>259</v>
      </c>
      <c r="J180" s="11" t="s">
        <v>261</v>
      </c>
      <c r="K180" s="11" t="s">
        <v>262</v>
      </c>
      <c r="L180" s="11">
        <v>1</v>
      </c>
    </row>
    <row r="181" spans="1:12">
      <c r="A181" s="11" t="s">
        <v>169</v>
      </c>
      <c r="D181" s="11" t="s">
        <v>260</v>
      </c>
      <c r="E181" s="19" t="s">
        <v>432</v>
      </c>
      <c r="F181" s="10">
        <v>41821</v>
      </c>
      <c r="G181" s="10">
        <v>45413</v>
      </c>
      <c r="H181" s="11">
        <v>119</v>
      </c>
      <c r="I181" s="20" t="s">
        <v>259</v>
      </c>
      <c r="J181" s="11" t="s">
        <v>261</v>
      </c>
      <c r="K181" s="11" t="s">
        <v>262</v>
      </c>
      <c r="L181" s="11">
        <v>1</v>
      </c>
    </row>
    <row r="182" spans="1:12">
      <c r="A182" s="11" t="s">
        <v>170</v>
      </c>
      <c r="D182" s="11" t="s">
        <v>260</v>
      </c>
      <c r="E182" s="19" t="s">
        <v>433</v>
      </c>
      <c r="F182" s="10">
        <v>41821</v>
      </c>
      <c r="G182" s="10">
        <v>45413</v>
      </c>
      <c r="H182" s="11">
        <v>119</v>
      </c>
      <c r="I182" s="20" t="s">
        <v>259</v>
      </c>
      <c r="J182" s="11" t="s">
        <v>261</v>
      </c>
      <c r="K182" s="11" t="s">
        <v>262</v>
      </c>
      <c r="L182" s="11">
        <v>1</v>
      </c>
    </row>
    <row r="183" spans="1:12">
      <c r="A183" s="11" t="s">
        <v>171</v>
      </c>
      <c r="D183" s="11" t="s">
        <v>260</v>
      </c>
      <c r="E183" s="19" t="s">
        <v>434</v>
      </c>
      <c r="F183" s="10">
        <v>41821</v>
      </c>
      <c r="G183" s="10">
        <v>45413</v>
      </c>
      <c r="H183" s="11">
        <v>119</v>
      </c>
      <c r="I183" s="20" t="s">
        <v>259</v>
      </c>
      <c r="J183" s="11" t="s">
        <v>261</v>
      </c>
      <c r="K183" s="11" t="s">
        <v>262</v>
      </c>
      <c r="L183" s="11">
        <v>1</v>
      </c>
    </row>
    <row r="184" spans="1:12">
      <c r="A184" s="11" t="s">
        <v>172</v>
      </c>
      <c r="D184" s="11" t="s">
        <v>260</v>
      </c>
      <c r="E184" s="19" t="s">
        <v>435</v>
      </c>
      <c r="F184" s="10">
        <v>41821</v>
      </c>
      <c r="G184" s="10">
        <v>45413</v>
      </c>
      <c r="H184" s="11">
        <v>119</v>
      </c>
      <c r="I184" s="20" t="s">
        <v>259</v>
      </c>
      <c r="J184" s="11" t="s">
        <v>261</v>
      </c>
      <c r="K184" s="11" t="s">
        <v>262</v>
      </c>
      <c r="L184" s="11">
        <v>1</v>
      </c>
    </row>
    <row r="185" spans="1:12">
      <c r="A185" s="11" t="s">
        <v>173</v>
      </c>
      <c r="D185" s="11" t="s">
        <v>260</v>
      </c>
      <c r="E185" s="19" t="s">
        <v>436</v>
      </c>
      <c r="F185" s="10">
        <v>41821</v>
      </c>
      <c r="G185" s="10">
        <v>45413</v>
      </c>
      <c r="H185" s="11">
        <v>119</v>
      </c>
      <c r="I185" s="20" t="s">
        <v>259</v>
      </c>
      <c r="J185" s="11" t="s">
        <v>261</v>
      </c>
      <c r="K185" s="11" t="s">
        <v>262</v>
      </c>
      <c r="L185" s="11">
        <v>1</v>
      </c>
    </row>
    <row r="186" spans="1:12">
      <c r="A186" s="11" t="s">
        <v>174</v>
      </c>
      <c r="D186" s="11" t="s">
        <v>260</v>
      </c>
      <c r="E186" s="19" t="s">
        <v>437</v>
      </c>
      <c r="F186" s="10">
        <v>41821</v>
      </c>
      <c r="G186" s="10">
        <v>45413</v>
      </c>
      <c r="H186" s="11">
        <v>119</v>
      </c>
      <c r="I186" s="20" t="s">
        <v>259</v>
      </c>
      <c r="J186" s="11" t="s">
        <v>261</v>
      </c>
      <c r="K186" s="11" t="s">
        <v>262</v>
      </c>
      <c r="L186" s="11">
        <v>1</v>
      </c>
    </row>
    <row r="187" spans="1:12">
      <c r="A187" s="11" t="s">
        <v>175</v>
      </c>
      <c r="D187" s="11" t="s">
        <v>260</v>
      </c>
      <c r="E187" s="19" t="s">
        <v>438</v>
      </c>
      <c r="F187" s="10">
        <v>41821</v>
      </c>
      <c r="G187" s="10">
        <v>45413</v>
      </c>
      <c r="H187" s="11">
        <v>119</v>
      </c>
      <c r="I187" s="20" t="s">
        <v>259</v>
      </c>
      <c r="J187" s="11" t="s">
        <v>261</v>
      </c>
      <c r="K187" s="11" t="s">
        <v>262</v>
      </c>
      <c r="L187" s="11">
        <v>1</v>
      </c>
    </row>
    <row r="188" spans="1:12">
      <c r="A188" s="11" t="s">
        <v>176</v>
      </c>
      <c r="D188" s="11" t="s">
        <v>260</v>
      </c>
      <c r="E188" s="19" t="s">
        <v>439</v>
      </c>
      <c r="F188" s="10">
        <v>41821</v>
      </c>
      <c r="G188" s="10">
        <v>45413</v>
      </c>
      <c r="H188" s="11">
        <v>119</v>
      </c>
      <c r="I188" s="20" t="s">
        <v>259</v>
      </c>
      <c r="J188" s="11" t="s">
        <v>261</v>
      </c>
      <c r="K188" s="11" t="s">
        <v>262</v>
      </c>
      <c r="L188" s="11">
        <v>1</v>
      </c>
    </row>
    <row r="189" spans="1:12">
      <c r="A189" s="11" t="s">
        <v>177</v>
      </c>
      <c r="D189" s="11" t="s">
        <v>260</v>
      </c>
      <c r="E189" s="19" t="s">
        <v>440</v>
      </c>
      <c r="F189" s="10">
        <v>41821</v>
      </c>
      <c r="G189" s="10">
        <v>45413</v>
      </c>
      <c r="H189" s="11">
        <v>119</v>
      </c>
      <c r="I189" s="20" t="s">
        <v>259</v>
      </c>
      <c r="J189" s="11" t="s">
        <v>261</v>
      </c>
      <c r="K189" s="11" t="s">
        <v>262</v>
      </c>
      <c r="L189" s="11">
        <v>1</v>
      </c>
    </row>
    <row r="190" spans="1:12">
      <c r="A190" s="11" t="s">
        <v>178</v>
      </c>
      <c r="D190" s="11" t="s">
        <v>260</v>
      </c>
      <c r="E190" s="19" t="s">
        <v>441</v>
      </c>
      <c r="F190" s="10">
        <v>41821</v>
      </c>
      <c r="G190" s="10">
        <v>45413</v>
      </c>
      <c r="H190" s="11">
        <v>119</v>
      </c>
      <c r="I190" s="20" t="s">
        <v>259</v>
      </c>
      <c r="J190" s="11" t="s">
        <v>261</v>
      </c>
      <c r="K190" s="11" t="s">
        <v>262</v>
      </c>
      <c r="L190" s="11">
        <v>1</v>
      </c>
    </row>
    <row r="191" spans="1:12">
      <c r="A191" s="11" t="s">
        <v>179</v>
      </c>
      <c r="D191" s="11" t="s">
        <v>260</v>
      </c>
      <c r="E191" s="19" t="s">
        <v>442</v>
      </c>
      <c r="F191" s="10">
        <v>41821</v>
      </c>
      <c r="G191" s="10">
        <v>45413</v>
      </c>
      <c r="H191" s="11">
        <v>119</v>
      </c>
      <c r="I191" s="20" t="s">
        <v>259</v>
      </c>
      <c r="J191" s="11" t="s">
        <v>261</v>
      </c>
      <c r="K191" s="11" t="s">
        <v>262</v>
      </c>
      <c r="L191" s="11">
        <v>1</v>
      </c>
    </row>
    <row r="192" spans="1:12">
      <c r="A192" s="11" t="s">
        <v>180</v>
      </c>
      <c r="D192" s="11" t="s">
        <v>260</v>
      </c>
      <c r="E192" s="19" t="s">
        <v>443</v>
      </c>
      <c r="F192" s="10">
        <v>41821</v>
      </c>
      <c r="G192" s="10">
        <v>45413</v>
      </c>
      <c r="H192" s="11">
        <v>119</v>
      </c>
      <c r="I192" s="20" t="s">
        <v>259</v>
      </c>
      <c r="J192" s="11" t="s">
        <v>261</v>
      </c>
      <c r="K192" s="11" t="s">
        <v>262</v>
      </c>
      <c r="L192" s="11">
        <v>1</v>
      </c>
    </row>
    <row r="193" spans="1:12">
      <c r="A193" s="11" t="s">
        <v>181</v>
      </c>
      <c r="D193" s="11" t="s">
        <v>260</v>
      </c>
      <c r="E193" s="19" t="s">
        <v>444</v>
      </c>
      <c r="F193" s="10">
        <v>41821</v>
      </c>
      <c r="G193" s="10">
        <v>45413</v>
      </c>
      <c r="H193" s="11">
        <v>119</v>
      </c>
      <c r="I193" s="20" t="s">
        <v>259</v>
      </c>
      <c r="J193" s="11" t="s">
        <v>261</v>
      </c>
      <c r="K193" s="11" t="s">
        <v>262</v>
      </c>
      <c r="L193" s="11">
        <v>1</v>
      </c>
    </row>
    <row r="194" spans="1:12">
      <c r="A194" s="11" t="s">
        <v>182</v>
      </c>
      <c r="D194" s="11" t="s">
        <v>260</v>
      </c>
      <c r="E194" s="19" t="s">
        <v>445</v>
      </c>
      <c r="F194" s="10">
        <v>41821</v>
      </c>
      <c r="G194" s="10">
        <v>45413</v>
      </c>
      <c r="H194" s="11">
        <v>119</v>
      </c>
      <c r="I194" s="20" t="s">
        <v>259</v>
      </c>
      <c r="J194" s="11" t="s">
        <v>261</v>
      </c>
      <c r="K194" s="11" t="s">
        <v>262</v>
      </c>
      <c r="L194" s="11">
        <v>1</v>
      </c>
    </row>
    <row r="195" spans="1:12">
      <c r="A195" s="11" t="s">
        <v>183</v>
      </c>
      <c r="D195" s="11" t="s">
        <v>260</v>
      </c>
      <c r="E195" s="19" t="s">
        <v>446</v>
      </c>
      <c r="F195" s="10">
        <v>41821</v>
      </c>
      <c r="G195" s="10">
        <v>45413</v>
      </c>
      <c r="H195" s="11">
        <v>119</v>
      </c>
      <c r="I195" s="20" t="s">
        <v>259</v>
      </c>
      <c r="J195" s="11" t="s">
        <v>261</v>
      </c>
      <c r="K195" s="11" t="s">
        <v>262</v>
      </c>
      <c r="L195" s="11">
        <v>1</v>
      </c>
    </row>
    <row r="196" spans="1:12">
      <c r="A196" s="11" t="s">
        <v>184</v>
      </c>
      <c r="D196" s="11" t="s">
        <v>260</v>
      </c>
      <c r="E196" s="19" t="s">
        <v>447</v>
      </c>
      <c r="F196" s="10">
        <v>41821</v>
      </c>
      <c r="G196" s="10">
        <v>45413</v>
      </c>
      <c r="H196" s="11">
        <v>119</v>
      </c>
      <c r="I196" s="20" t="s">
        <v>259</v>
      </c>
      <c r="J196" s="11" t="s">
        <v>261</v>
      </c>
      <c r="K196" s="11" t="s">
        <v>262</v>
      </c>
      <c r="L196" s="11">
        <v>1</v>
      </c>
    </row>
    <row r="197" spans="1:12">
      <c r="A197" s="11" t="s">
        <v>185</v>
      </c>
      <c r="D197" s="11" t="s">
        <v>260</v>
      </c>
      <c r="E197" s="19" t="s">
        <v>448</v>
      </c>
      <c r="F197" s="10">
        <v>41821</v>
      </c>
      <c r="G197" s="10">
        <v>45413</v>
      </c>
      <c r="H197" s="11">
        <v>119</v>
      </c>
      <c r="I197" s="20" t="s">
        <v>259</v>
      </c>
      <c r="J197" s="11" t="s">
        <v>261</v>
      </c>
      <c r="K197" s="11" t="s">
        <v>262</v>
      </c>
      <c r="L197" s="11">
        <v>1</v>
      </c>
    </row>
    <row r="198" spans="1:12">
      <c r="A198" s="11" t="s">
        <v>186</v>
      </c>
      <c r="D198" s="11" t="s">
        <v>260</v>
      </c>
      <c r="E198" s="19" t="s">
        <v>449</v>
      </c>
      <c r="F198" s="10">
        <v>41821</v>
      </c>
      <c r="G198" s="10">
        <v>45413</v>
      </c>
      <c r="H198" s="11">
        <v>119</v>
      </c>
      <c r="I198" s="20" t="s">
        <v>259</v>
      </c>
      <c r="J198" s="11" t="s">
        <v>261</v>
      </c>
      <c r="K198" s="11" t="s">
        <v>262</v>
      </c>
      <c r="L198" s="11">
        <v>1</v>
      </c>
    </row>
    <row r="199" spans="1:12">
      <c r="A199" s="11" t="s">
        <v>187</v>
      </c>
      <c r="D199" s="11" t="s">
        <v>260</v>
      </c>
      <c r="E199" s="19" t="s">
        <v>450</v>
      </c>
      <c r="F199" s="10">
        <v>41821</v>
      </c>
      <c r="G199" s="10">
        <v>45413</v>
      </c>
      <c r="H199" s="11">
        <v>119</v>
      </c>
      <c r="I199" s="20" t="s">
        <v>259</v>
      </c>
      <c r="J199" s="11" t="s">
        <v>261</v>
      </c>
      <c r="K199" s="11" t="s">
        <v>262</v>
      </c>
      <c r="L199" s="11">
        <v>1</v>
      </c>
    </row>
    <row r="200" spans="1:12">
      <c r="A200" s="11" t="s">
        <v>188</v>
      </c>
      <c r="D200" s="11" t="s">
        <v>260</v>
      </c>
      <c r="E200" s="19" t="s">
        <v>451</v>
      </c>
      <c r="F200" s="10">
        <v>41821</v>
      </c>
      <c r="G200" s="10">
        <v>45413</v>
      </c>
      <c r="H200" s="11">
        <v>119</v>
      </c>
      <c r="I200" s="20" t="s">
        <v>259</v>
      </c>
      <c r="J200" s="11" t="s">
        <v>261</v>
      </c>
      <c r="K200" s="11" t="s">
        <v>262</v>
      </c>
      <c r="L200" s="11">
        <v>1</v>
      </c>
    </row>
    <row r="201" spans="1:12">
      <c r="A201" s="11" t="s">
        <v>189</v>
      </c>
      <c r="D201" s="11" t="s">
        <v>260</v>
      </c>
      <c r="E201" s="19" t="s">
        <v>452</v>
      </c>
      <c r="F201" s="10">
        <v>41821</v>
      </c>
      <c r="G201" s="10">
        <v>45413</v>
      </c>
      <c r="H201" s="11">
        <v>119</v>
      </c>
      <c r="I201" s="20" t="s">
        <v>259</v>
      </c>
      <c r="J201" s="11" t="s">
        <v>261</v>
      </c>
      <c r="K201" s="11" t="s">
        <v>262</v>
      </c>
      <c r="L201" s="11">
        <v>1</v>
      </c>
    </row>
    <row r="202" spans="1:12">
      <c r="A202" s="11" t="s">
        <v>190</v>
      </c>
      <c r="D202" s="11" t="s">
        <v>260</v>
      </c>
      <c r="E202" s="19" t="s">
        <v>453</v>
      </c>
      <c r="F202" s="10">
        <v>41821</v>
      </c>
      <c r="G202" s="10">
        <v>45413</v>
      </c>
      <c r="H202" s="11">
        <v>119</v>
      </c>
      <c r="I202" s="20" t="s">
        <v>259</v>
      </c>
      <c r="J202" s="11" t="s">
        <v>261</v>
      </c>
      <c r="K202" s="11" t="s">
        <v>262</v>
      </c>
      <c r="L202" s="11">
        <v>1</v>
      </c>
    </row>
    <row r="203" spans="1:12">
      <c r="A203" s="11" t="s">
        <v>191</v>
      </c>
      <c r="D203" s="11" t="s">
        <v>260</v>
      </c>
      <c r="E203" s="19" t="s">
        <v>454</v>
      </c>
      <c r="F203" s="10">
        <v>41821</v>
      </c>
      <c r="G203" s="10">
        <v>45413</v>
      </c>
      <c r="H203" s="11">
        <v>119</v>
      </c>
      <c r="I203" s="20" t="s">
        <v>259</v>
      </c>
      <c r="J203" s="11" t="s">
        <v>261</v>
      </c>
      <c r="K203" s="11" t="s">
        <v>262</v>
      </c>
      <c r="L203" s="11">
        <v>1</v>
      </c>
    </row>
    <row r="204" spans="1:12">
      <c r="A204" s="11" t="s">
        <v>192</v>
      </c>
      <c r="D204" s="11" t="s">
        <v>260</v>
      </c>
      <c r="E204" s="19" t="s">
        <v>455</v>
      </c>
      <c r="F204" s="10">
        <v>41821</v>
      </c>
      <c r="G204" s="10">
        <v>45413</v>
      </c>
      <c r="H204" s="11">
        <v>119</v>
      </c>
      <c r="I204" s="20" t="s">
        <v>259</v>
      </c>
      <c r="J204" s="11" t="s">
        <v>261</v>
      </c>
      <c r="K204" s="11" t="s">
        <v>262</v>
      </c>
      <c r="L204" s="11">
        <v>1</v>
      </c>
    </row>
    <row r="205" spans="1:12">
      <c r="A205" s="11" t="s">
        <v>193</v>
      </c>
      <c r="D205" s="11" t="s">
        <v>260</v>
      </c>
      <c r="E205" s="19" t="s">
        <v>456</v>
      </c>
      <c r="F205" s="10">
        <v>41821</v>
      </c>
      <c r="G205" s="10">
        <v>45413</v>
      </c>
      <c r="H205" s="11">
        <v>119</v>
      </c>
      <c r="I205" s="20" t="s">
        <v>259</v>
      </c>
      <c r="J205" s="11" t="s">
        <v>261</v>
      </c>
      <c r="K205" s="11" t="s">
        <v>262</v>
      </c>
      <c r="L205" s="11">
        <v>1</v>
      </c>
    </row>
    <row r="206" spans="1:12">
      <c r="A206" s="11" t="s">
        <v>194</v>
      </c>
      <c r="D206" s="11" t="s">
        <v>260</v>
      </c>
      <c r="E206" s="19" t="s">
        <v>457</v>
      </c>
      <c r="F206" s="10">
        <v>41821</v>
      </c>
      <c r="G206" s="10">
        <v>45413</v>
      </c>
      <c r="H206" s="11">
        <v>119</v>
      </c>
      <c r="I206" s="20" t="s">
        <v>259</v>
      </c>
      <c r="J206" s="11" t="s">
        <v>261</v>
      </c>
      <c r="K206" s="11" t="s">
        <v>262</v>
      </c>
      <c r="L206" s="11">
        <v>1</v>
      </c>
    </row>
    <row r="207" spans="1:12">
      <c r="A207" s="11" t="s">
        <v>195</v>
      </c>
      <c r="D207" s="11" t="s">
        <v>260</v>
      </c>
      <c r="E207" s="19" t="s">
        <v>458</v>
      </c>
      <c r="F207" s="10">
        <v>41821</v>
      </c>
      <c r="G207" s="10">
        <v>45413</v>
      </c>
      <c r="H207" s="11">
        <v>119</v>
      </c>
      <c r="I207" s="20" t="s">
        <v>259</v>
      </c>
      <c r="J207" s="11" t="s">
        <v>261</v>
      </c>
      <c r="K207" s="11" t="s">
        <v>262</v>
      </c>
      <c r="L207" s="11">
        <v>1</v>
      </c>
    </row>
    <row r="208" spans="1:12">
      <c r="A208" s="11" t="s">
        <v>196</v>
      </c>
      <c r="D208" s="11" t="s">
        <v>260</v>
      </c>
      <c r="E208" s="19" t="s">
        <v>459</v>
      </c>
      <c r="F208" s="10">
        <v>41821</v>
      </c>
      <c r="G208" s="10">
        <v>45413</v>
      </c>
      <c r="H208" s="11">
        <v>119</v>
      </c>
      <c r="I208" s="20" t="s">
        <v>259</v>
      </c>
      <c r="J208" s="11" t="s">
        <v>261</v>
      </c>
      <c r="K208" s="11" t="s">
        <v>262</v>
      </c>
      <c r="L208" s="11">
        <v>1</v>
      </c>
    </row>
    <row r="209" spans="1:12">
      <c r="A209" s="11" t="s">
        <v>197</v>
      </c>
      <c r="D209" s="11" t="s">
        <v>260</v>
      </c>
      <c r="E209" s="19" t="s">
        <v>460</v>
      </c>
      <c r="F209" s="10">
        <v>41821</v>
      </c>
      <c r="G209" s="10">
        <v>45413</v>
      </c>
      <c r="H209" s="11">
        <v>119</v>
      </c>
      <c r="I209" s="20" t="s">
        <v>259</v>
      </c>
      <c r="J209" s="11" t="s">
        <v>261</v>
      </c>
      <c r="K209" s="11" t="s">
        <v>262</v>
      </c>
      <c r="L209" s="11">
        <v>1</v>
      </c>
    </row>
    <row r="210" spans="1:12">
      <c r="A210" s="11" t="s">
        <v>198</v>
      </c>
      <c r="D210" s="11" t="s">
        <v>260</v>
      </c>
      <c r="E210" s="19" t="s">
        <v>461</v>
      </c>
      <c r="F210" s="10">
        <v>41821</v>
      </c>
      <c r="G210" s="10">
        <v>45413</v>
      </c>
      <c r="H210" s="11">
        <v>119</v>
      </c>
      <c r="I210" s="20" t="s">
        <v>259</v>
      </c>
      <c r="J210" s="11" t="s">
        <v>261</v>
      </c>
      <c r="K210" s="11" t="s">
        <v>262</v>
      </c>
      <c r="L210" s="11">
        <v>1</v>
      </c>
    </row>
    <row r="211" spans="1:12">
      <c r="A211" s="11" t="s">
        <v>199</v>
      </c>
      <c r="D211" s="11" t="s">
        <v>260</v>
      </c>
      <c r="E211" s="19" t="s">
        <v>462</v>
      </c>
      <c r="F211" s="10">
        <v>41821</v>
      </c>
      <c r="G211" s="10">
        <v>45413</v>
      </c>
      <c r="H211" s="11">
        <v>119</v>
      </c>
      <c r="I211" s="20" t="s">
        <v>259</v>
      </c>
      <c r="J211" s="11" t="s">
        <v>261</v>
      </c>
      <c r="K211" s="11" t="s">
        <v>262</v>
      </c>
      <c r="L211" s="11">
        <v>1</v>
      </c>
    </row>
    <row r="212" spans="1:12">
      <c r="A212" s="11" t="s">
        <v>200</v>
      </c>
      <c r="D212" s="11" t="s">
        <v>260</v>
      </c>
      <c r="E212" s="19" t="s">
        <v>463</v>
      </c>
      <c r="F212" s="10">
        <v>41821</v>
      </c>
      <c r="G212" s="10">
        <v>45413</v>
      </c>
      <c r="H212" s="11">
        <v>119</v>
      </c>
      <c r="I212" s="20" t="s">
        <v>259</v>
      </c>
      <c r="J212" s="11" t="s">
        <v>261</v>
      </c>
      <c r="K212" s="11" t="s">
        <v>262</v>
      </c>
      <c r="L212" s="11">
        <v>1</v>
      </c>
    </row>
    <row r="213" spans="1:12">
      <c r="A213" s="11" t="s">
        <v>201</v>
      </c>
      <c r="D213" s="11" t="s">
        <v>260</v>
      </c>
      <c r="E213" s="19" t="s">
        <v>464</v>
      </c>
      <c r="F213" s="10">
        <v>41821</v>
      </c>
      <c r="G213" s="10">
        <v>45413</v>
      </c>
      <c r="H213" s="11">
        <v>119</v>
      </c>
      <c r="I213" s="20" t="s">
        <v>259</v>
      </c>
      <c r="J213" s="11" t="s">
        <v>261</v>
      </c>
      <c r="K213" s="11" t="s">
        <v>262</v>
      </c>
      <c r="L213" s="11">
        <v>1</v>
      </c>
    </row>
    <row r="214" spans="1:12">
      <c r="A214" s="11" t="s">
        <v>202</v>
      </c>
      <c r="D214" s="11" t="s">
        <v>260</v>
      </c>
      <c r="E214" s="19" t="s">
        <v>465</v>
      </c>
      <c r="F214" s="10">
        <v>41821</v>
      </c>
      <c r="G214" s="10">
        <v>45413</v>
      </c>
      <c r="H214" s="11">
        <v>119</v>
      </c>
      <c r="I214" s="20" t="s">
        <v>259</v>
      </c>
      <c r="J214" s="11" t="s">
        <v>261</v>
      </c>
      <c r="K214" s="11" t="s">
        <v>262</v>
      </c>
      <c r="L214" s="11">
        <v>1</v>
      </c>
    </row>
    <row r="215" spans="1:12">
      <c r="A215" s="11" t="s">
        <v>203</v>
      </c>
      <c r="D215" s="11" t="s">
        <v>260</v>
      </c>
      <c r="E215" s="19" t="s">
        <v>466</v>
      </c>
      <c r="F215" s="10">
        <v>41821</v>
      </c>
      <c r="G215" s="10">
        <v>45413</v>
      </c>
      <c r="H215" s="11">
        <v>119</v>
      </c>
      <c r="I215" s="20" t="s">
        <v>259</v>
      </c>
      <c r="J215" s="11" t="s">
        <v>261</v>
      </c>
      <c r="K215" s="11" t="s">
        <v>262</v>
      </c>
      <c r="L215" s="11">
        <v>1</v>
      </c>
    </row>
    <row r="216" spans="1:12">
      <c r="A216" s="11" t="s">
        <v>204</v>
      </c>
      <c r="D216" s="11" t="s">
        <v>260</v>
      </c>
      <c r="E216" s="19" t="s">
        <v>467</v>
      </c>
      <c r="F216" s="10">
        <v>41821</v>
      </c>
      <c r="G216" s="10">
        <v>45413</v>
      </c>
      <c r="H216" s="11">
        <v>119</v>
      </c>
      <c r="I216" s="20" t="s">
        <v>259</v>
      </c>
      <c r="J216" s="11" t="s">
        <v>261</v>
      </c>
      <c r="K216" s="11" t="s">
        <v>262</v>
      </c>
      <c r="L216" s="11">
        <v>1</v>
      </c>
    </row>
    <row r="217" spans="1:12">
      <c r="A217" s="11" t="s">
        <v>205</v>
      </c>
      <c r="D217" s="11" t="s">
        <v>260</v>
      </c>
      <c r="E217" s="19" t="s">
        <v>468</v>
      </c>
      <c r="F217" s="10">
        <v>41821</v>
      </c>
      <c r="G217" s="10">
        <v>45413</v>
      </c>
      <c r="H217" s="11">
        <v>119</v>
      </c>
      <c r="I217" s="20" t="s">
        <v>259</v>
      </c>
      <c r="J217" s="11" t="s">
        <v>261</v>
      </c>
      <c r="K217" s="11" t="s">
        <v>262</v>
      </c>
      <c r="L217" s="11">
        <v>1</v>
      </c>
    </row>
    <row r="218" spans="1:12">
      <c r="A218" s="11" t="s">
        <v>206</v>
      </c>
      <c r="D218" s="11" t="s">
        <v>260</v>
      </c>
      <c r="E218" s="19" t="s">
        <v>469</v>
      </c>
      <c r="F218" s="10">
        <v>41821</v>
      </c>
      <c r="G218" s="10">
        <v>45413</v>
      </c>
      <c r="H218" s="11">
        <v>119</v>
      </c>
      <c r="I218" s="20" t="s">
        <v>259</v>
      </c>
      <c r="J218" s="11" t="s">
        <v>261</v>
      </c>
      <c r="K218" s="11" t="s">
        <v>262</v>
      </c>
      <c r="L218" s="11">
        <v>1</v>
      </c>
    </row>
    <row r="219" spans="1:12">
      <c r="A219" s="11" t="s">
        <v>207</v>
      </c>
      <c r="D219" s="11" t="s">
        <v>260</v>
      </c>
      <c r="E219" s="19" t="s">
        <v>470</v>
      </c>
      <c r="F219" s="10">
        <v>41821</v>
      </c>
      <c r="G219" s="10">
        <v>45413</v>
      </c>
      <c r="H219" s="11">
        <v>119</v>
      </c>
      <c r="I219" s="20" t="s">
        <v>259</v>
      </c>
      <c r="J219" s="11" t="s">
        <v>261</v>
      </c>
      <c r="K219" s="11" t="s">
        <v>262</v>
      </c>
      <c r="L219" s="11">
        <v>1</v>
      </c>
    </row>
    <row r="220" spans="1:12">
      <c r="A220" s="11" t="s">
        <v>208</v>
      </c>
      <c r="D220" s="11" t="s">
        <v>260</v>
      </c>
      <c r="E220" s="19" t="s">
        <v>471</v>
      </c>
      <c r="F220" s="10">
        <v>41821</v>
      </c>
      <c r="G220" s="10">
        <v>45413</v>
      </c>
      <c r="H220" s="11">
        <v>119</v>
      </c>
      <c r="I220" s="20" t="s">
        <v>259</v>
      </c>
      <c r="J220" s="11" t="s">
        <v>261</v>
      </c>
      <c r="K220" s="11" t="s">
        <v>262</v>
      </c>
      <c r="L220" s="11">
        <v>1</v>
      </c>
    </row>
    <row r="221" spans="1:12">
      <c r="A221" s="11" t="s">
        <v>209</v>
      </c>
      <c r="D221" s="11" t="s">
        <v>260</v>
      </c>
      <c r="E221" s="19" t="s">
        <v>472</v>
      </c>
      <c r="F221" s="10">
        <v>41821</v>
      </c>
      <c r="G221" s="10">
        <v>45413</v>
      </c>
      <c r="H221" s="11">
        <v>119</v>
      </c>
      <c r="I221" s="20" t="s">
        <v>259</v>
      </c>
      <c r="J221" s="11" t="s">
        <v>261</v>
      </c>
      <c r="K221" s="11" t="s">
        <v>262</v>
      </c>
      <c r="L221" s="11">
        <v>1</v>
      </c>
    </row>
    <row r="222" spans="1:12">
      <c r="A222" s="11" t="s">
        <v>210</v>
      </c>
      <c r="D222" s="11" t="s">
        <v>260</v>
      </c>
      <c r="E222" s="19" t="s">
        <v>473</v>
      </c>
      <c r="F222" s="10">
        <v>41821</v>
      </c>
      <c r="G222" s="10">
        <v>45413</v>
      </c>
      <c r="H222" s="11">
        <v>119</v>
      </c>
      <c r="I222" s="20" t="s">
        <v>259</v>
      </c>
      <c r="J222" s="11" t="s">
        <v>261</v>
      </c>
      <c r="K222" s="11" t="s">
        <v>262</v>
      </c>
      <c r="L222" s="11">
        <v>1</v>
      </c>
    </row>
    <row r="223" spans="1:12">
      <c r="A223" s="11" t="s">
        <v>211</v>
      </c>
      <c r="D223" s="11" t="s">
        <v>260</v>
      </c>
      <c r="E223" s="19" t="s">
        <v>474</v>
      </c>
      <c r="F223" s="10">
        <v>41821</v>
      </c>
      <c r="G223" s="10">
        <v>45413</v>
      </c>
      <c r="H223" s="11">
        <v>119</v>
      </c>
      <c r="I223" s="20" t="s">
        <v>259</v>
      </c>
      <c r="J223" s="11" t="s">
        <v>261</v>
      </c>
      <c r="K223" s="11" t="s">
        <v>262</v>
      </c>
      <c r="L223" s="11">
        <v>1</v>
      </c>
    </row>
    <row r="224" spans="1:12">
      <c r="A224" s="11" t="s">
        <v>212</v>
      </c>
      <c r="D224" s="11" t="s">
        <v>260</v>
      </c>
      <c r="E224" s="19" t="s">
        <v>475</v>
      </c>
      <c r="F224" s="10">
        <v>41821</v>
      </c>
      <c r="G224" s="10">
        <v>45413</v>
      </c>
      <c r="H224" s="11">
        <v>119</v>
      </c>
      <c r="I224" s="20" t="s">
        <v>259</v>
      </c>
      <c r="J224" s="11" t="s">
        <v>261</v>
      </c>
      <c r="K224" s="11" t="s">
        <v>262</v>
      </c>
      <c r="L224" s="11">
        <v>1</v>
      </c>
    </row>
    <row r="225" spans="1:12">
      <c r="A225" s="11" t="s">
        <v>213</v>
      </c>
      <c r="D225" s="11" t="s">
        <v>260</v>
      </c>
      <c r="E225" s="19" t="s">
        <v>476</v>
      </c>
      <c r="F225" s="10">
        <v>41821</v>
      </c>
      <c r="G225" s="10">
        <v>45413</v>
      </c>
      <c r="H225" s="11">
        <v>119</v>
      </c>
      <c r="I225" s="20" t="s">
        <v>259</v>
      </c>
      <c r="J225" s="11" t="s">
        <v>261</v>
      </c>
      <c r="K225" s="11" t="s">
        <v>262</v>
      </c>
      <c r="L225" s="11">
        <v>1</v>
      </c>
    </row>
    <row r="226" spans="1:12">
      <c r="A226" s="11" t="s">
        <v>214</v>
      </c>
      <c r="D226" s="11" t="s">
        <v>260</v>
      </c>
      <c r="E226" s="19" t="s">
        <v>477</v>
      </c>
      <c r="F226" s="10">
        <v>41821</v>
      </c>
      <c r="G226" s="10">
        <v>45413</v>
      </c>
      <c r="H226" s="11">
        <v>119</v>
      </c>
      <c r="I226" s="20" t="s">
        <v>259</v>
      </c>
      <c r="J226" s="11" t="s">
        <v>261</v>
      </c>
      <c r="K226" s="11" t="s">
        <v>262</v>
      </c>
      <c r="L226" s="11">
        <v>1</v>
      </c>
    </row>
    <row r="227" spans="1:12">
      <c r="A227" s="11" t="s">
        <v>215</v>
      </c>
      <c r="D227" s="11" t="s">
        <v>260</v>
      </c>
      <c r="E227" s="19" t="s">
        <v>478</v>
      </c>
      <c r="F227" s="10">
        <v>41821</v>
      </c>
      <c r="G227" s="10">
        <v>45413</v>
      </c>
      <c r="H227" s="11">
        <v>119</v>
      </c>
      <c r="I227" s="20" t="s">
        <v>259</v>
      </c>
      <c r="J227" s="11" t="s">
        <v>261</v>
      </c>
      <c r="K227" s="11" t="s">
        <v>262</v>
      </c>
      <c r="L227" s="11">
        <v>1</v>
      </c>
    </row>
    <row r="228" spans="1:12">
      <c r="A228" s="11" t="s">
        <v>216</v>
      </c>
      <c r="D228" s="11" t="s">
        <v>260</v>
      </c>
      <c r="E228" s="19" t="s">
        <v>479</v>
      </c>
      <c r="F228" s="10">
        <v>41821</v>
      </c>
      <c r="G228" s="10">
        <v>45413</v>
      </c>
      <c r="H228" s="11">
        <v>119</v>
      </c>
      <c r="I228" s="20" t="s">
        <v>259</v>
      </c>
      <c r="J228" s="11" t="s">
        <v>261</v>
      </c>
      <c r="K228" s="11" t="s">
        <v>262</v>
      </c>
      <c r="L228" s="11">
        <v>1</v>
      </c>
    </row>
    <row r="229" spans="1:12">
      <c r="A229" s="11" t="s">
        <v>217</v>
      </c>
      <c r="D229" s="11" t="s">
        <v>260</v>
      </c>
      <c r="E229" s="19" t="s">
        <v>480</v>
      </c>
      <c r="F229" s="10">
        <v>41821</v>
      </c>
      <c r="G229" s="10">
        <v>45413</v>
      </c>
      <c r="H229" s="11">
        <v>119</v>
      </c>
      <c r="I229" s="20" t="s">
        <v>259</v>
      </c>
      <c r="J229" s="11" t="s">
        <v>261</v>
      </c>
      <c r="K229" s="11" t="s">
        <v>262</v>
      </c>
      <c r="L229" s="11">
        <v>1</v>
      </c>
    </row>
    <row r="230" spans="1:12">
      <c r="A230" s="11" t="s">
        <v>218</v>
      </c>
      <c r="D230" s="11" t="s">
        <v>260</v>
      </c>
      <c r="E230" s="19" t="s">
        <v>481</v>
      </c>
      <c r="F230" s="10">
        <v>41821</v>
      </c>
      <c r="G230" s="10">
        <v>45413</v>
      </c>
      <c r="H230" s="11">
        <v>119</v>
      </c>
      <c r="I230" s="20" t="s">
        <v>259</v>
      </c>
      <c r="J230" s="11" t="s">
        <v>261</v>
      </c>
      <c r="K230" s="11" t="s">
        <v>262</v>
      </c>
      <c r="L230" s="11">
        <v>1</v>
      </c>
    </row>
    <row r="231" spans="1:12">
      <c r="A231" s="11" t="s">
        <v>219</v>
      </c>
      <c r="D231" s="11" t="s">
        <v>260</v>
      </c>
      <c r="E231" s="19" t="s">
        <v>482</v>
      </c>
      <c r="F231" s="10">
        <v>41821</v>
      </c>
      <c r="G231" s="10">
        <v>45413</v>
      </c>
      <c r="H231" s="11">
        <v>119</v>
      </c>
      <c r="I231" s="20" t="s">
        <v>259</v>
      </c>
      <c r="J231" s="11" t="s">
        <v>261</v>
      </c>
      <c r="K231" s="11" t="s">
        <v>262</v>
      </c>
      <c r="L231" s="11">
        <v>1</v>
      </c>
    </row>
    <row r="232" spans="1:12">
      <c r="A232" s="11" t="s">
        <v>220</v>
      </c>
      <c r="D232" s="11" t="s">
        <v>260</v>
      </c>
      <c r="E232" s="19" t="s">
        <v>483</v>
      </c>
      <c r="F232" s="10">
        <v>41821</v>
      </c>
      <c r="G232" s="10">
        <v>45413</v>
      </c>
      <c r="H232" s="11">
        <v>119</v>
      </c>
      <c r="I232" s="20" t="s">
        <v>259</v>
      </c>
      <c r="J232" s="11" t="s">
        <v>261</v>
      </c>
      <c r="K232" s="11" t="s">
        <v>262</v>
      </c>
      <c r="L232" s="11">
        <v>1</v>
      </c>
    </row>
    <row r="233" spans="1:12">
      <c r="A233" s="11" t="s">
        <v>221</v>
      </c>
      <c r="D233" s="11" t="s">
        <v>260</v>
      </c>
      <c r="E233" s="19" t="s">
        <v>484</v>
      </c>
      <c r="F233" s="10">
        <v>41821</v>
      </c>
      <c r="G233" s="10">
        <v>45413</v>
      </c>
      <c r="H233" s="11">
        <v>119</v>
      </c>
      <c r="I233" s="20" t="s">
        <v>259</v>
      </c>
      <c r="J233" s="11" t="s">
        <v>261</v>
      </c>
      <c r="K233" s="11" t="s">
        <v>262</v>
      </c>
      <c r="L233" s="11">
        <v>1</v>
      </c>
    </row>
    <row r="234" spans="1:12">
      <c r="A234" s="11" t="s">
        <v>222</v>
      </c>
      <c r="D234" s="11" t="s">
        <v>260</v>
      </c>
      <c r="E234" s="19" t="s">
        <v>485</v>
      </c>
      <c r="F234" s="10">
        <v>41821</v>
      </c>
      <c r="G234" s="10">
        <v>45413</v>
      </c>
      <c r="H234" s="11">
        <v>119</v>
      </c>
      <c r="I234" s="20" t="s">
        <v>259</v>
      </c>
      <c r="J234" s="11" t="s">
        <v>261</v>
      </c>
      <c r="K234" s="11" t="s">
        <v>262</v>
      </c>
      <c r="L234" s="11">
        <v>1</v>
      </c>
    </row>
    <row r="235" spans="1:12">
      <c r="A235" s="11" t="s">
        <v>223</v>
      </c>
      <c r="D235" s="11" t="s">
        <v>260</v>
      </c>
      <c r="E235" s="19" t="s">
        <v>486</v>
      </c>
      <c r="F235" s="10">
        <v>41821</v>
      </c>
      <c r="G235" s="10">
        <v>45413</v>
      </c>
      <c r="H235" s="11">
        <v>119</v>
      </c>
      <c r="I235" s="20" t="s">
        <v>259</v>
      </c>
      <c r="J235" s="11" t="s">
        <v>261</v>
      </c>
      <c r="K235" s="11" t="s">
        <v>262</v>
      </c>
      <c r="L235" s="11">
        <v>1</v>
      </c>
    </row>
    <row r="236" spans="1:12">
      <c r="A236" s="11" t="s">
        <v>224</v>
      </c>
      <c r="D236" s="11" t="s">
        <v>260</v>
      </c>
      <c r="E236" s="19" t="s">
        <v>487</v>
      </c>
      <c r="F236" s="10">
        <v>41821</v>
      </c>
      <c r="G236" s="10">
        <v>45413</v>
      </c>
      <c r="H236" s="11">
        <v>119</v>
      </c>
      <c r="I236" s="20" t="s">
        <v>259</v>
      </c>
      <c r="J236" s="11" t="s">
        <v>261</v>
      </c>
      <c r="K236" s="11" t="s">
        <v>262</v>
      </c>
      <c r="L236" s="11">
        <v>1</v>
      </c>
    </row>
    <row r="237" spans="1:12">
      <c r="A237" s="11" t="s">
        <v>225</v>
      </c>
      <c r="D237" s="11" t="s">
        <v>260</v>
      </c>
      <c r="E237" s="19" t="s">
        <v>488</v>
      </c>
      <c r="F237" s="10">
        <v>41821</v>
      </c>
      <c r="G237" s="10">
        <v>45413</v>
      </c>
      <c r="H237" s="11">
        <v>119</v>
      </c>
      <c r="I237" s="20" t="s">
        <v>259</v>
      </c>
      <c r="J237" s="11" t="s">
        <v>261</v>
      </c>
      <c r="K237" s="11" t="s">
        <v>262</v>
      </c>
      <c r="L237" s="11">
        <v>1</v>
      </c>
    </row>
    <row r="238" spans="1:12">
      <c r="A238" s="11" t="s">
        <v>226</v>
      </c>
      <c r="D238" s="11" t="s">
        <v>260</v>
      </c>
      <c r="E238" s="19" t="s">
        <v>489</v>
      </c>
      <c r="F238" s="10">
        <v>41821</v>
      </c>
      <c r="G238" s="10">
        <v>45413</v>
      </c>
      <c r="H238" s="11">
        <v>119</v>
      </c>
      <c r="I238" s="20" t="s">
        <v>259</v>
      </c>
      <c r="J238" s="11" t="s">
        <v>261</v>
      </c>
      <c r="K238" s="11" t="s">
        <v>262</v>
      </c>
      <c r="L238" s="11">
        <v>1</v>
      </c>
    </row>
    <row r="239" spans="1:12">
      <c r="A239" s="11" t="s">
        <v>227</v>
      </c>
      <c r="D239" s="11" t="s">
        <v>260</v>
      </c>
      <c r="E239" s="19" t="s">
        <v>490</v>
      </c>
      <c r="F239" s="10">
        <v>41821</v>
      </c>
      <c r="G239" s="10">
        <v>45413</v>
      </c>
      <c r="H239" s="11">
        <v>119</v>
      </c>
      <c r="I239" s="20" t="s">
        <v>259</v>
      </c>
      <c r="J239" s="11" t="s">
        <v>261</v>
      </c>
      <c r="K239" s="11" t="s">
        <v>262</v>
      </c>
      <c r="L239" s="11">
        <v>1</v>
      </c>
    </row>
    <row r="240" spans="1:12">
      <c r="A240" s="11" t="s">
        <v>228</v>
      </c>
      <c r="D240" s="11" t="s">
        <v>260</v>
      </c>
      <c r="E240" s="19" t="s">
        <v>491</v>
      </c>
      <c r="F240" s="10">
        <v>41821</v>
      </c>
      <c r="G240" s="10">
        <v>45413</v>
      </c>
      <c r="H240" s="11">
        <v>119</v>
      </c>
      <c r="I240" s="20" t="s">
        <v>259</v>
      </c>
      <c r="J240" s="11" t="s">
        <v>261</v>
      </c>
      <c r="K240" s="11" t="s">
        <v>262</v>
      </c>
      <c r="L240" s="11">
        <v>1</v>
      </c>
    </row>
    <row r="241" spans="1:12">
      <c r="A241" s="11" t="s">
        <v>229</v>
      </c>
      <c r="D241" s="11" t="s">
        <v>260</v>
      </c>
      <c r="E241" s="19" t="s">
        <v>492</v>
      </c>
      <c r="F241" s="10">
        <v>41821</v>
      </c>
      <c r="G241" s="10">
        <v>45413</v>
      </c>
      <c r="H241" s="11">
        <v>119</v>
      </c>
      <c r="I241" s="20" t="s">
        <v>259</v>
      </c>
      <c r="J241" s="11" t="s">
        <v>261</v>
      </c>
      <c r="K241" s="11" t="s">
        <v>262</v>
      </c>
      <c r="L241" s="11">
        <v>1</v>
      </c>
    </row>
    <row r="242" spans="1:12">
      <c r="A242" s="11" t="s">
        <v>230</v>
      </c>
      <c r="D242" s="11" t="s">
        <v>260</v>
      </c>
      <c r="E242" s="19" t="s">
        <v>493</v>
      </c>
      <c r="F242" s="10">
        <v>41821</v>
      </c>
      <c r="G242" s="10">
        <v>45413</v>
      </c>
      <c r="H242" s="11">
        <v>119</v>
      </c>
      <c r="I242" s="20" t="s">
        <v>259</v>
      </c>
      <c r="J242" s="11" t="s">
        <v>261</v>
      </c>
      <c r="K242" s="11" t="s">
        <v>262</v>
      </c>
      <c r="L242" s="11">
        <v>1</v>
      </c>
    </row>
    <row r="243" spans="1:12">
      <c r="A243" s="11" t="s">
        <v>231</v>
      </c>
      <c r="D243" s="11" t="s">
        <v>260</v>
      </c>
      <c r="E243" s="19" t="s">
        <v>494</v>
      </c>
      <c r="F243" s="10">
        <v>41821</v>
      </c>
      <c r="G243" s="10">
        <v>45413</v>
      </c>
      <c r="H243" s="11">
        <v>119</v>
      </c>
      <c r="I243" s="20" t="s">
        <v>259</v>
      </c>
      <c r="J243" s="11" t="s">
        <v>261</v>
      </c>
      <c r="K243" s="11" t="s">
        <v>262</v>
      </c>
      <c r="L243" s="11">
        <v>1</v>
      </c>
    </row>
    <row r="244" spans="1:12">
      <c r="A244" s="11" t="s">
        <v>232</v>
      </c>
      <c r="D244" s="11" t="s">
        <v>260</v>
      </c>
      <c r="E244" s="19" t="s">
        <v>495</v>
      </c>
      <c r="F244" s="10">
        <v>41821</v>
      </c>
      <c r="G244" s="10">
        <v>45413</v>
      </c>
      <c r="H244" s="11">
        <v>119</v>
      </c>
      <c r="I244" s="20" t="s">
        <v>259</v>
      </c>
      <c r="J244" s="11" t="s">
        <v>261</v>
      </c>
      <c r="K244" s="11" t="s">
        <v>262</v>
      </c>
      <c r="L244" s="11">
        <v>1</v>
      </c>
    </row>
    <row r="245" spans="1:12">
      <c r="A245" s="11" t="s">
        <v>233</v>
      </c>
      <c r="D245" s="11" t="s">
        <v>260</v>
      </c>
      <c r="E245" s="19" t="s">
        <v>496</v>
      </c>
      <c r="F245" s="10">
        <v>41821</v>
      </c>
      <c r="G245" s="10">
        <v>45413</v>
      </c>
      <c r="H245" s="11">
        <v>119</v>
      </c>
      <c r="I245" s="20" t="s">
        <v>259</v>
      </c>
      <c r="J245" s="11" t="s">
        <v>261</v>
      </c>
      <c r="K245" s="11" t="s">
        <v>262</v>
      </c>
      <c r="L245" s="11">
        <v>1</v>
      </c>
    </row>
    <row r="246" spans="1:12">
      <c r="A246" s="11" t="s">
        <v>234</v>
      </c>
      <c r="D246" s="11" t="s">
        <v>260</v>
      </c>
      <c r="E246" s="19" t="s">
        <v>497</v>
      </c>
      <c r="F246" s="10">
        <v>41821</v>
      </c>
      <c r="G246" s="10">
        <v>45413</v>
      </c>
      <c r="H246" s="11">
        <v>119</v>
      </c>
      <c r="I246" s="20" t="s">
        <v>259</v>
      </c>
      <c r="J246" s="11" t="s">
        <v>261</v>
      </c>
      <c r="K246" s="11" t="s">
        <v>262</v>
      </c>
      <c r="L246" s="11">
        <v>1</v>
      </c>
    </row>
    <row r="247" spans="1:12">
      <c r="A247" s="11" t="s">
        <v>235</v>
      </c>
      <c r="D247" s="11" t="s">
        <v>260</v>
      </c>
      <c r="E247" s="19" t="s">
        <v>498</v>
      </c>
      <c r="F247" s="10">
        <v>41821</v>
      </c>
      <c r="G247" s="10">
        <v>45413</v>
      </c>
      <c r="H247" s="11">
        <v>119</v>
      </c>
      <c r="I247" s="20" t="s">
        <v>259</v>
      </c>
      <c r="J247" s="11" t="s">
        <v>261</v>
      </c>
      <c r="K247" s="11" t="s">
        <v>262</v>
      </c>
      <c r="L247" s="11">
        <v>1</v>
      </c>
    </row>
    <row r="248" spans="1:12">
      <c r="A248" s="11" t="s">
        <v>236</v>
      </c>
      <c r="D248" s="11" t="s">
        <v>260</v>
      </c>
      <c r="E248" s="19" t="s">
        <v>499</v>
      </c>
      <c r="F248" s="10">
        <v>41821</v>
      </c>
      <c r="G248" s="10">
        <v>45413</v>
      </c>
      <c r="H248" s="11">
        <v>119</v>
      </c>
      <c r="I248" s="20" t="s">
        <v>259</v>
      </c>
      <c r="J248" s="11" t="s">
        <v>261</v>
      </c>
      <c r="K248" s="11" t="s">
        <v>262</v>
      </c>
      <c r="L248" s="11">
        <v>1</v>
      </c>
    </row>
    <row r="249" spans="1:12">
      <c r="A249" s="11" t="s">
        <v>237</v>
      </c>
      <c r="D249" s="11" t="s">
        <v>260</v>
      </c>
      <c r="E249" s="19" t="s">
        <v>500</v>
      </c>
      <c r="F249" s="10">
        <v>41821</v>
      </c>
      <c r="G249" s="10">
        <v>45413</v>
      </c>
      <c r="H249" s="11">
        <v>119</v>
      </c>
      <c r="I249" s="20" t="s">
        <v>259</v>
      </c>
      <c r="J249" s="11" t="s">
        <v>261</v>
      </c>
      <c r="K249" s="11" t="s">
        <v>262</v>
      </c>
      <c r="L249" s="11">
        <v>1</v>
      </c>
    </row>
    <row r="250" spans="1:12">
      <c r="A250" s="11" t="s">
        <v>238</v>
      </c>
      <c r="D250" s="11" t="s">
        <v>260</v>
      </c>
      <c r="E250" s="19" t="s">
        <v>501</v>
      </c>
      <c r="F250" s="10">
        <v>41821</v>
      </c>
      <c r="G250" s="10">
        <v>45413</v>
      </c>
      <c r="H250" s="11">
        <v>119</v>
      </c>
      <c r="I250" s="20" t="s">
        <v>259</v>
      </c>
      <c r="J250" s="11" t="s">
        <v>261</v>
      </c>
      <c r="K250" s="11" t="s">
        <v>262</v>
      </c>
      <c r="L250" s="11">
        <v>1</v>
      </c>
    </row>
    <row r="251" spans="1:12">
      <c r="A251" s="11" t="s">
        <v>239</v>
      </c>
      <c r="D251" s="11" t="s">
        <v>260</v>
      </c>
      <c r="E251" s="19" t="s">
        <v>502</v>
      </c>
      <c r="F251" s="10">
        <v>41821</v>
      </c>
      <c r="G251" s="10">
        <v>45413</v>
      </c>
      <c r="H251" s="11">
        <v>119</v>
      </c>
      <c r="I251" s="20" t="s">
        <v>259</v>
      </c>
      <c r="J251" s="11" t="s">
        <v>261</v>
      </c>
      <c r="K251" s="11" t="s">
        <v>262</v>
      </c>
      <c r="L251" s="11">
        <v>1</v>
      </c>
    </row>
    <row r="252" spans="1:12">
      <c r="A252" s="11" t="s">
        <v>240</v>
      </c>
      <c r="D252" s="11" t="s">
        <v>260</v>
      </c>
      <c r="E252" s="19" t="s">
        <v>503</v>
      </c>
      <c r="F252" s="10">
        <v>41821</v>
      </c>
      <c r="G252" s="10">
        <v>45413</v>
      </c>
      <c r="H252" s="11">
        <v>119</v>
      </c>
      <c r="I252" s="20" t="s">
        <v>259</v>
      </c>
      <c r="J252" s="11" t="s">
        <v>261</v>
      </c>
      <c r="K252" s="11" t="s">
        <v>262</v>
      </c>
      <c r="L252" s="11">
        <v>1</v>
      </c>
    </row>
    <row r="253" spans="1:12">
      <c r="A253" s="11" t="s">
        <v>241</v>
      </c>
      <c r="D253" s="11" t="s">
        <v>260</v>
      </c>
      <c r="E253" s="19" t="s">
        <v>504</v>
      </c>
      <c r="F253" s="10">
        <v>41821</v>
      </c>
      <c r="G253" s="10">
        <v>45413</v>
      </c>
      <c r="H253" s="11">
        <v>119</v>
      </c>
      <c r="I253" s="20" t="s">
        <v>259</v>
      </c>
      <c r="J253" s="11" t="s">
        <v>261</v>
      </c>
      <c r="K253" s="11" t="s">
        <v>262</v>
      </c>
      <c r="L253" s="11">
        <v>1</v>
      </c>
    </row>
    <row r="254" spans="1:12">
      <c r="A254" s="11" t="s">
        <v>242</v>
      </c>
      <c r="D254" s="11" t="s">
        <v>260</v>
      </c>
      <c r="E254" s="19" t="s">
        <v>505</v>
      </c>
      <c r="F254" s="10">
        <v>41821</v>
      </c>
      <c r="G254" s="10">
        <v>45413</v>
      </c>
      <c r="H254" s="11">
        <v>119</v>
      </c>
      <c r="I254" s="20" t="s">
        <v>259</v>
      </c>
      <c r="J254" s="11" t="s">
        <v>261</v>
      </c>
      <c r="K254" s="11" t="s">
        <v>262</v>
      </c>
      <c r="L254" s="11">
        <v>1</v>
      </c>
    </row>
    <row r="255" spans="1:12">
      <c r="A255" s="11" t="s">
        <v>243</v>
      </c>
      <c r="D255" s="11" t="s">
        <v>260</v>
      </c>
      <c r="E255" s="19" t="s">
        <v>506</v>
      </c>
      <c r="F255" s="10">
        <v>41821</v>
      </c>
      <c r="G255" s="10">
        <v>45413</v>
      </c>
      <c r="H255" s="11">
        <v>119</v>
      </c>
      <c r="I255" s="20" t="s">
        <v>259</v>
      </c>
      <c r="J255" s="11" t="s">
        <v>261</v>
      </c>
      <c r="K255" s="11" t="s">
        <v>262</v>
      </c>
      <c r="L255" s="11">
        <v>1</v>
      </c>
    </row>
    <row r="256" spans="1:12">
      <c r="A256" s="11" t="s">
        <v>244</v>
      </c>
      <c r="D256" s="11" t="s">
        <v>260</v>
      </c>
      <c r="E256" s="19" t="s">
        <v>507</v>
      </c>
      <c r="F256" s="10">
        <v>41821</v>
      </c>
      <c r="G256" s="10">
        <v>45413</v>
      </c>
      <c r="H256" s="11">
        <v>119</v>
      </c>
      <c r="I256" s="20" t="s">
        <v>259</v>
      </c>
      <c r="J256" s="11" t="s">
        <v>261</v>
      </c>
      <c r="K256" s="11" t="s">
        <v>262</v>
      </c>
      <c r="L256" s="11">
        <v>1</v>
      </c>
    </row>
    <row r="257" spans="1:12">
      <c r="A257" s="11" t="s">
        <v>245</v>
      </c>
      <c r="D257" s="11" t="s">
        <v>260</v>
      </c>
      <c r="E257" s="19" t="s">
        <v>508</v>
      </c>
      <c r="F257" s="10">
        <v>41821</v>
      </c>
      <c r="G257" s="10">
        <v>45413</v>
      </c>
      <c r="H257" s="11">
        <v>119</v>
      </c>
      <c r="I257" s="20" t="s">
        <v>259</v>
      </c>
      <c r="J257" s="11" t="s">
        <v>261</v>
      </c>
      <c r="K257" s="11" t="s">
        <v>262</v>
      </c>
      <c r="L257" s="11">
        <v>1</v>
      </c>
    </row>
    <row r="258" spans="1:12">
      <c r="A258" s="11" t="s">
        <v>246</v>
      </c>
      <c r="D258" s="11" t="s">
        <v>260</v>
      </c>
      <c r="E258" s="19" t="s">
        <v>509</v>
      </c>
      <c r="F258" s="10">
        <v>41821</v>
      </c>
      <c r="G258" s="10">
        <v>45413</v>
      </c>
      <c r="H258" s="11">
        <v>119</v>
      </c>
      <c r="I258" s="20" t="s">
        <v>259</v>
      </c>
      <c r="J258" s="11" t="s">
        <v>261</v>
      </c>
      <c r="K258" s="11" t="s">
        <v>262</v>
      </c>
      <c r="L258" s="11">
        <v>1</v>
      </c>
    </row>
    <row r="259" spans="1:12">
      <c r="A259" s="11" t="s">
        <v>247</v>
      </c>
      <c r="D259" s="11" t="s">
        <v>260</v>
      </c>
      <c r="E259" s="19" t="s">
        <v>510</v>
      </c>
      <c r="F259" s="10">
        <v>41821</v>
      </c>
      <c r="G259" s="10">
        <v>45413</v>
      </c>
      <c r="H259" s="11">
        <v>119</v>
      </c>
      <c r="I259" s="20" t="s">
        <v>259</v>
      </c>
      <c r="J259" s="11" t="s">
        <v>261</v>
      </c>
      <c r="K259" s="11" t="s">
        <v>262</v>
      </c>
      <c r="L259" s="11">
        <v>1</v>
      </c>
    </row>
    <row r="260" spans="1:12">
      <c r="A260" s="11" t="s">
        <v>248</v>
      </c>
      <c r="D260" s="11" t="s">
        <v>260</v>
      </c>
      <c r="E260" s="19" t="s">
        <v>511</v>
      </c>
      <c r="F260" s="10">
        <v>41821</v>
      </c>
      <c r="G260" s="10">
        <v>45413</v>
      </c>
      <c r="H260" s="11">
        <v>119</v>
      </c>
      <c r="I260" s="20" t="s">
        <v>259</v>
      </c>
      <c r="J260" s="11" t="s">
        <v>261</v>
      </c>
      <c r="K260" s="11" t="s">
        <v>262</v>
      </c>
      <c r="L260" s="11">
        <v>1</v>
      </c>
    </row>
    <row r="261" spans="1:12">
      <c r="A261" s="11" t="s">
        <v>249</v>
      </c>
      <c r="D261" s="11" t="s">
        <v>260</v>
      </c>
      <c r="E261" s="19" t="s">
        <v>512</v>
      </c>
      <c r="F261" s="10">
        <v>41821</v>
      </c>
      <c r="G261" s="10">
        <v>45413</v>
      </c>
      <c r="H261" s="11">
        <v>119</v>
      </c>
      <c r="I261" s="20" t="s">
        <v>259</v>
      </c>
      <c r="J261" s="11" t="s">
        <v>261</v>
      </c>
      <c r="K261" s="11" t="s">
        <v>262</v>
      </c>
      <c r="L261" s="11">
        <v>1</v>
      </c>
    </row>
    <row r="262" spans="1:12">
      <c r="A262" s="11" t="s">
        <v>513</v>
      </c>
      <c r="D262" s="11" t="s">
        <v>260</v>
      </c>
      <c r="E262" s="19" t="s">
        <v>763</v>
      </c>
      <c r="F262" s="10">
        <v>41821</v>
      </c>
      <c r="G262" s="10">
        <v>45413</v>
      </c>
      <c r="H262" s="11">
        <v>119</v>
      </c>
      <c r="I262" s="20" t="s">
        <v>259</v>
      </c>
      <c r="J262" s="11" t="s">
        <v>261</v>
      </c>
      <c r="K262" s="11" t="s">
        <v>262</v>
      </c>
      <c r="L262" s="11">
        <v>1</v>
      </c>
    </row>
    <row r="263" spans="1:12">
      <c r="A263" s="11" t="s">
        <v>514</v>
      </c>
      <c r="D263" s="11" t="s">
        <v>260</v>
      </c>
      <c r="E263" s="19" t="s">
        <v>764</v>
      </c>
      <c r="F263" s="10">
        <v>41821</v>
      </c>
      <c r="G263" s="10">
        <v>45413</v>
      </c>
      <c r="H263" s="11">
        <v>119</v>
      </c>
      <c r="I263" s="20" t="s">
        <v>259</v>
      </c>
      <c r="J263" s="11" t="s">
        <v>261</v>
      </c>
      <c r="K263" s="11" t="s">
        <v>262</v>
      </c>
      <c r="L263" s="11">
        <v>1</v>
      </c>
    </row>
    <row r="264" spans="1:12">
      <c r="A264" s="11" t="s">
        <v>515</v>
      </c>
      <c r="D264" s="11" t="s">
        <v>260</v>
      </c>
      <c r="E264" s="19" t="s">
        <v>765</v>
      </c>
      <c r="F264" s="10">
        <v>41821</v>
      </c>
      <c r="G264" s="10">
        <v>45413</v>
      </c>
      <c r="H264" s="11">
        <v>119</v>
      </c>
      <c r="I264" s="20" t="s">
        <v>259</v>
      </c>
      <c r="J264" s="11" t="s">
        <v>261</v>
      </c>
      <c r="K264" s="11" t="s">
        <v>262</v>
      </c>
      <c r="L264" s="11">
        <v>1</v>
      </c>
    </row>
    <row r="265" spans="1:12">
      <c r="A265" s="11" t="s">
        <v>516</v>
      </c>
      <c r="D265" s="11" t="s">
        <v>260</v>
      </c>
      <c r="E265" s="19" t="s">
        <v>766</v>
      </c>
      <c r="F265" s="10">
        <v>41821</v>
      </c>
      <c r="G265" s="10">
        <v>45413</v>
      </c>
      <c r="H265" s="11">
        <v>119</v>
      </c>
      <c r="I265" s="20" t="s">
        <v>259</v>
      </c>
      <c r="J265" s="11" t="s">
        <v>261</v>
      </c>
      <c r="K265" s="11" t="s">
        <v>262</v>
      </c>
      <c r="L265" s="11">
        <v>1</v>
      </c>
    </row>
    <row r="266" spans="1:12">
      <c r="A266" s="11" t="s">
        <v>517</v>
      </c>
      <c r="D266" s="11" t="s">
        <v>260</v>
      </c>
      <c r="E266" s="19" t="s">
        <v>767</v>
      </c>
      <c r="F266" s="10">
        <v>41821</v>
      </c>
      <c r="G266" s="10">
        <v>45413</v>
      </c>
      <c r="H266" s="11">
        <v>119</v>
      </c>
      <c r="I266" s="20" t="s">
        <v>259</v>
      </c>
      <c r="J266" s="11" t="s">
        <v>261</v>
      </c>
      <c r="K266" s="11" t="s">
        <v>262</v>
      </c>
      <c r="L266" s="11">
        <v>1</v>
      </c>
    </row>
    <row r="267" spans="1:12">
      <c r="A267" s="11" t="s">
        <v>518</v>
      </c>
      <c r="D267" s="11" t="s">
        <v>260</v>
      </c>
      <c r="E267" s="19" t="s">
        <v>768</v>
      </c>
      <c r="F267" s="10">
        <v>41821</v>
      </c>
      <c r="G267" s="10">
        <v>45413</v>
      </c>
      <c r="H267" s="11">
        <v>119</v>
      </c>
      <c r="I267" s="20" t="s">
        <v>259</v>
      </c>
      <c r="J267" s="11" t="s">
        <v>261</v>
      </c>
      <c r="K267" s="11" t="s">
        <v>262</v>
      </c>
      <c r="L267" s="11">
        <v>1</v>
      </c>
    </row>
    <row r="268" spans="1:12">
      <c r="A268" s="11" t="s">
        <v>519</v>
      </c>
      <c r="D268" s="11" t="s">
        <v>260</v>
      </c>
      <c r="E268" s="19" t="s">
        <v>769</v>
      </c>
      <c r="F268" s="10">
        <v>41821</v>
      </c>
      <c r="G268" s="10">
        <v>45413</v>
      </c>
      <c r="H268" s="11">
        <v>119</v>
      </c>
      <c r="I268" s="20" t="s">
        <v>259</v>
      </c>
      <c r="J268" s="11" t="s">
        <v>261</v>
      </c>
      <c r="K268" s="11" t="s">
        <v>262</v>
      </c>
      <c r="L268" s="11">
        <v>1</v>
      </c>
    </row>
    <row r="269" spans="1:12">
      <c r="A269" s="11" t="s">
        <v>520</v>
      </c>
      <c r="D269" s="11" t="s">
        <v>260</v>
      </c>
      <c r="E269" s="19" t="s">
        <v>770</v>
      </c>
      <c r="F269" s="10">
        <v>41821</v>
      </c>
      <c r="G269" s="10">
        <v>45413</v>
      </c>
      <c r="H269" s="11">
        <v>119</v>
      </c>
      <c r="I269" s="20" t="s">
        <v>259</v>
      </c>
      <c r="J269" s="11" t="s">
        <v>261</v>
      </c>
      <c r="K269" s="11" t="s">
        <v>262</v>
      </c>
      <c r="L269" s="11">
        <v>1</v>
      </c>
    </row>
    <row r="270" spans="1:12">
      <c r="A270" s="11" t="s">
        <v>521</v>
      </c>
      <c r="D270" s="11" t="s">
        <v>260</v>
      </c>
      <c r="E270" s="19" t="s">
        <v>771</v>
      </c>
      <c r="F270" s="10">
        <v>41821</v>
      </c>
      <c r="G270" s="10">
        <v>45413</v>
      </c>
      <c r="H270" s="11">
        <v>119</v>
      </c>
      <c r="I270" s="20" t="s">
        <v>259</v>
      </c>
      <c r="J270" s="11" t="s">
        <v>261</v>
      </c>
      <c r="K270" s="11" t="s">
        <v>262</v>
      </c>
      <c r="L270" s="11">
        <v>1</v>
      </c>
    </row>
    <row r="271" spans="1:12">
      <c r="A271" s="11" t="s">
        <v>522</v>
      </c>
      <c r="D271" s="11" t="s">
        <v>260</v>
      </c>
      <c r="E271" s="19" t="s">
        <v>772</v>
      </c>
      <c r="F271" s="10">
        <v>41821</v>
      </c>
      <c r="G271" s="10">
        <v>45413</v>
      </c>
      <c r="H271" s="11">
        <v>119</v>
      </c>
      <c r="I271" s="20" t="s">
        <v>259</v>
      </c>
      <c r="J271" s="11" t="s">
        <v>261</v>
      </c>
      <c r="K271" s="11" t="s">
        <v>262</v>
      </c>
      <c r="L271" s="11">
        <v>1</v>
      </c>
    </row>
    <row r="272" spans="1:12">
      <c r="A272" s="11" t="s">
        <v>523</v>
      </c>
      <c r="D272" s="11" t="s">
        <v>260</v>
      </c>
      <c r="E272" s="19" t="s">
        <v>773</v>
      </c>
      <c r="F272" s="10">
        <v>41821</v>
      </c>
      <c r="G272" s="10">
        <v>45413</v>
      </c>
      <c r="H272" s="11">
        <v>119</v>
      </c>
      <c r="I272" s="20" t="s">
        <v>259</v>
      </c>
      <c r="J272" s="11" t="s">
        <v>261</v>
      </c>
      <c r="K272" s="11" t="s">
        <v>262</v>
      </c>
      <c r="L272" s="11">
        <v>1</v>
      </c>
    </row>
    <row r="273" spans="1:12">
      <c r="A273" s="11" t="s">
        <v>524</v>
      </c>
      <c r="D273" s="11" t="s">
        <v>260</v>
      </c>
      <c r="E273" s="19" t="s">
        <v>774</v>
      </c>
      <c r="F273" s="10">
        <v>41821</v>
      </c>
      <c r="G273" s="10">
        <v>45413</v>
      </c>
      <c r="H273" s="11">
        <v>119</v>
      </c>
      <c r="I273" s="20" t="s">
        <v>259</v>
      </c>
      <c r="J273" s="11" t="s">
        <v>261</v>
      </c>
      <c r="K273" s="11" t="s">
        <v>262</v>
      </c>
      <c r="L273" s="11">
        <v>1</v>
      </c>
    </row>
    <row r="274" spans="1:12">
      <c r="A274" s="11" t="s">
        <v>525</v>
      </c>
      <c r="D274" s="11" t="s">
        <v>260</v>
      </c>
      <c r="E274" s="19" t="s">
        <v>775</v>
      </c>
      <c r="F274" s="10">
        <v>41821</v>
      </c>
      <c r="G274" s="10">
        <v>45413</v>
      </c>
      <c r="H274" s="11">
        <v>119</v>
      </c>
      <c r="I274" s="20" t="s">
        <v>259</v>
      </c>
      <c r="J274" s="11" t="s">
        <v>261</v>
      </c>
      <c r="K274" s="11" t="s">
        <v>262</v>
      </c>
      <c r="L274" s="11">
        <v>1</v>
      </c>
    </row>
    <row r="275" spans="1:12">
      <c r="A275" s="11" t="s">
        <v>526</v>
      </c>
      <c r="D275" s="11" t="s">
        <v>260</v>
      </c>
      <c r="E275" s="19" t="s">
        <v>776</v>
      </c>
      <c r="F275" s="10">
        <v>41821</v>
      </c>
      <c r="G275" s="10">
        <v>45413</v>
      </c>
      <c r="H275" s="11">
        <v>119</v>
      </c>
      <c r="I275" s="20" t="s">
        <v>259</v>
      </c>
      <c r="J275" s="11" t="s">
        <v>261</v>
      </c>
      <c r="K275" s="11" t="s">
        <v>262</v>
      </c>
      <c r="L275" s="11">
        <v>1</v>
      </c>
    </row>
    <row r="276" spans="1:12">
      <c r="A276" s="11" t="s">
        <v>527</v>
      </c>
      <c r="D276" s="11" t="s">
        <v>260</v>
      </c>
      <c r="E276" s="19" t="s">
        <v>777</v>
      </c>
      <c r="F276" s="10">
        <v>41821</v>
      </c>
      <c r="G276" s="10">
        <v>45413</v>
      </c>
      <c r="H276" s="11">
        <v>119</v>
      </c>
      <c r="I276" s="20" t="s">
        <v>259</v>
      </c>
      <c r="J276" s="11" t="s">
        <v>261</v>
      </c>
      <c r="K276" s="11" t="s">
        <v>262</v>
      </c>
      <c r="L276" s="11">
        <v>1</v>
      </c>
    </row>
    <row r="277" spans="1:12">
      <c r="A277" s="11" t="s">
        <v>528</v>
      </c>
      <c r="D277" s="11" t="s">
        <v>260</v>
      </c>
      <c r="E277" s="19" t="s">
        <v>778</v>
      </c>
      <c r="F277" s="10">
        <v>41821</v>
      </c>
      <c r="G277" s="10">
        <v>45413</v>
      </c>
      <c r="H277" s="11">
        <v>119</v>
      </c>
      <c r="I277" s="20" t="s">
        <v>259</v>
      </c>
      <c r="J277" s="11" t="s">
        <v>261</v>
      </c>
      <c r="K277" s="11" t="s">
        <v>262</v>
      </c>
      <c r="L277" s="11">
        <v>1</v>
      </c>
    </row>
    <row r="278" spans="1:12">
      <c r="A278" s="11" t="s">
        <v>529</v>
      </c>
      <c r="D278" s="11" t="s">
        <v>260</v>
      </c>
      <c r="E278" s="19" t="s">
        <v>779</v>
      </c>
      <c r="F278" s="10">
        <v>41821</v>
      </c>
      <c r="G278" s="10">
        <v>45413</v>
      </c>
      <c r="H278" s="11">
        <v>119</v>
      </c>
      <c r="I278" s="20" t="s">
        <v>259</v>
      </c>
      <c r="J278" s="11" t="s">
        <v>261</v>
      </c>
      <c r="K278" s="11" t="s">
        <v>262</v>
      </c>
      <c r="L278" s="11">
        <v>1</v>
      </c>
    </row>
    <row r="279" spans="1:12">
      <c r="A279" s="11" t="s">
        <v>530</v>
      </c>
      <c r="D279" s="11" t="s">
        <v>260</v>
      </c>
      <c r="E279" s="19" t="s">
        <v>780</v>
      </c>
      <c r="F279" s="10">
        <v>41821</v>
      </c>
      <c r="G279" s="10">
        <v>45413</v>
      </c>
      <c r="H279" s="11">
        <v>119</v>
      </c>
      <c r="I279" s="20" t="s">
        <v>259</v>
      </c>
      <c r="J279" s="11" t="s">
        <v>261</v>
      </c>
      <c r="K279" s="11" t="s">
        <v>262</v>
      </c>
      <c r="L279" s="11">
        <v>1</v>
      </c>
    </row>
    <row r="280" spans="1:12">
      <c r="A280" s="11" t="s">
        <v>531</v>
      </c>
      <c r="D280" s="11" t="s">
        <v>260</v>
      </c>
      <c r="E280" s="19" t="s">
        <v>781</v>
      </c>
      <c r="F280" s="10">
        <v>41821</v>
      </c>
      <c r="G280" s="10">
        <v>45413</v>
      </c>
      <c r="H280" s="11">
        <v>119</v>
      </c>
      <c r="I280" s="20" t="s">
        <v>259</v>
      </c>
      <c r="J280" s="11" t="s">
        <v>261</v>
      </c>
      <c r="K280" s="11" t="s">
        <v>262</v>
      </c>
      <c r="L280" s="11">
        <v>1</v>
      </c>
    </row>
    <row r="281" spans="1:12">
      <c r="A281" s="11" t="s">
        <v>532</v>
      </c>
      <c r="D281" s="11" t="s">
        <v>260</v>
      </c>
      <c r="E281" s="19" t="s">
        <v>782</v>
      </c>
      <c r="F281" s="10">
        <v>41821</v>
      </c>
      <c r="G281" s="10">
        <v>45413</v>
      </c>
      <c r="H281" s="11">
        <v>119</v>
      </c>
      <c r="I281" s="20" t="s">
        <v>259</v>
      </c>
      <c r="J281" s="11" t="s">
        <v>261</v>
      </c>
      <c r="K281" s="11" t="s">
        <v>262</v>
      </c>
      <c r="L281" s="11">
        <v>1</v>
      </c>
    </row>
    <row r="282" spans="1:12">
      <c r="A282" s="11" t="s">
        <v>533</v>
      </c>
      <c r="D282" s="11" t="s">
        <v>260</v>
      </c>
      <c r="E282" s="19" t="s">
        <v>783</v>
      </c>
      <c r="F282" s="10">
        <v>41821</v>
      </c>
      <c r="G282" s="10">
        <v>45413</v>
      </c>
      <c r="H282" s="11">
        <v>119</v>
      </c>
      <c r="I282" s="20" t="s">
        <v>259</v>
      </c>
      <c r="J282" s="11" t="s">
        <v>261</v>
      </c>
      <c r="K282" s="11" t="s">
        <v>262</v>
      </c>
      <c r="L282" s="11">
        <v>1</v>
      </c>
    </row>
    <row r="283" spans="1:12">
      <c r="A283" s="11" t="s">
        <v>534</v>
      </c>
      <c r="D283" s="11" t="s">
        <v>260</v>
      </c>
      <c r="E283" s="19" t="s">
        <v>784</v>
      </c>
      <c r="F283" s="10">
        <v>41821</v>
      </c>
      <c r="G283" s="10">
        <v>45413</v>
      </c>
      <c r="H283" s="11">
        <v>119</v>
      </c>
      <c r="I283" s="20" t="s">
        <v>259</v>
      </c>
      <c r="J283" s="11" t="s">
        <v>261</v>
      </c>
      <c r="K283" s="11" t="s">
        <v>262</v>
      </c>
      <c r="L283" s="11">
        <v>1</v>
      </c>
    </row>
    <row r="284" spans="1:12">
      <c r="A284" s="11" t="s">
        <v>535</v>
      </c>
      <c r="D284" s="11" t="s">
        <v>260</v>
      </c>
      <c r="E284" s="19" t="s">
        <v>785</v>
      </c>
      <c r="F284" s="10">
        <v>41821</v>
      </c>
      <c r="G284" s="10">
        <v>45413</v>
      </c>
      <c r="H284" s="11">
        <v>119</v>
      </c>
      <c r="I284" s="20" t="s">
        <v>259</v>
      </c>
      <c r="J284" s="11" t="s">
        <v>261</v>
      </c>
      <c r="K284" s="11" t="s">
        <v>262</v>
      </c>
      <c r="L284" s="11">
        <v>1</v>
      </c>
    </row>
    <row r="285" spans="1:12">
      <c r="A285" s="11" t="s">
        <v>536</v>
      </c>
      <c r="D285" s="11" t="s">
        <v>260</v>
      </c>
      <c r="E285" s="19" t="s">
        <v>786</v>
      </c>
      <c r="F285" s="10">
        <v>41821</v>
      </c>
      <c r="G285" s="10">
        <v>45413</v>
      </c>
      <c r="H285" s="11">
        <v>119</v>
      </c>
      <c r="I285" s="20" t="s">
        <v>259</v>
      </c>
      <c r="J285" s="11" t="s">
        <v>261</v>
      </c>
      <c r="K285" s="11" t="s">
        <v>262</v>
      </c>
      <c r="L285" s="11">
        <v>1</v>
      </c>
    </row>
    <row r="286" spans="1:12">
      <c r="A286" s="11" t="s">
        <v>537</v>
      </c>
      <c r="D286" s="11" t="s">
        <v>260</v>
      </c>
      <c r="E286" s="19" t="s">
        <v>787</v>
      </c>
      <c r="F286" s="10">
        <v>41821</v>
      </c>
      <c r="G286" s="10">
        <v>45413</v>
      </c>
      <c r="H286" s="11">
        <v>119</v>
      </c>
      <c r="I286" s="20" t="s">
        <v>259</v>
      </c>
      <c r="J286" s="11" t="s">
        <v>261</v>
      </c>
      <c r="K286" s="11" t="s">
        <v>262</v>
      </c>
      <c r="L286" s="11">
        <v>1</v>
      </c>
    </row>
    <row r="287" spans="1:12">
      <c r="A287" s="11" t="s">
        <v>538</v>
      </c>
      <c r="D287" s="11" t="s">
        <v>260</v>
      </c>
      <c r="E287" s="19" t="s">
        <v>788</v>
      </c>
      <c r="F287" s="10">
        <v>41821</v>
      </c>
      <c r="G287" s="10">
        <v>45413</v>
      </c>
      <c r="H287" s="11">
        <v>119</v>
      </c>
      <c r="I287" s="20" t="s">
        <v>259</v>
      </c>
      <c r="J287" s="11" t="s">
        <v>261</v>
      </c>
      <c r="K287" s="11" t="s">
        <v>262</v>
      </c>
      <c r="L287" s="11">
        <v>1</v>
      </c>
    </row>
    <row r="288" spans="1:12">
      <c r="A288" s="11" t="s">
        <v>539</v>
      </c>
      <c r="D288" s="11" t="s">
        <v>260</v>
      </c>
      <c r="E288" s="19" t="s">
        <v>789</v>
      </c>
      <c r="F288" s="10">
        <v>41821</v>
      </c>
      <c r="G288" s="10">
        <v>45413</v>
      </c>
      <c r="H288" s="11">
        <v>119</v>
      </c>
      <c r="I288" s="20" t="s">
        <v>259</v>
      </c>
      <c r="J288" s="11" t="s">
        <v>261</v>
      </c>
      <c r="K288" s="11" t="s">
        <v>262</v>
      </c>
      <c r="L288" s="11">
        <v>1</v>
      </c>
    </row>
    <row r="289" spans="1:12">
      <c r="A289" s="11" t="s">
        <v>540</v>
      </c>
      <c r="D289" s="11" t="s">
        <v>260</v>
      </c>
      <c r="E289" s="19" t="s">
        <v>790</v>
      </c>
      <c r="F289" s="10">
        <v>41821</v>
      </c>
      <c r="G289" s="10">
        <v>45413</v>
      </c>
      <c r="H289" s="11">
        <v>119</v>
      </c>
      <c r="I289" s="20" t="s">
        <v>259</v>
      </c>
      <c r="J289" s="11" t="s">
        <v>261</v>
      </c>
      <c r="K289" s="11" t="s">
        <v>262</v>
      </c>
      <c r="L289" s="11">
        <v>1</v>
      </c>
    </row>
    <row r="290" spans="1:12">
      <c r="A290" s="11" t="s">
        <v>541</v>
      </c>
      <c r="D290" s="11" t="s">
        <v>260</v>
      </c>
      <c r="E290" s="19" t="s">
        <v>791</v>
      </c>
      <c r="F290" s="10">
        <v>41821</v>
      </c>
      <c r="G290" s="10">
        <v>45413</v>
      </c>
      <c r="H290" s="11">
        <v>119</v>
      </c>
      <c r="I290" s="20" t="s">
        <v>259</v>
      </c>
      <c r="J290" s="11" t="s">
        <v>261</v>
      </c>
      <c r="K290" s="11" t="s">
        <v>262</v>
      </c>
      <c r="L290" s="11">
        <v>1</v>
      </c>
    </row>
    <row r="291" spans="1:12">
      <c r="A291" s="11" t="s">
        <v>542</v>
      </c>
      <c r="D291" s="11" t="s">
        <v>260</v>
      </c>
      <c r="E291" s="19" t="s">
        <v>792</v>
      </c>
      <c r="F291" s="10">
        <v>41821</v>
      </c>
      <c r="G291" s="10">
        <v>45413</v>
      </c>
      <c r="H291" s="11">
        <v>119</v>
      </c>
      <c r="I291" s="20" t="s">
        <v>259</v>
      </c>
      <c r="J291" s="11" t="s">
        <v>261</v>
      </c>
      <c r="K291" s="11" t="s">
        <v>262</v>
      </c>
      <c r="L291" s="11">
        <v>1</v>
      </c>
    </row>
    <row r="292" spans="1:12">
      <c r="A292" s="11" t="s">
        <v>543</v>
      </c>
      <c r="D292" s="11" t="s">
        <v>260</v>
      </c>
      <c r="E292" s="19" t="s">
        <v>793</v>
      </c>
      <c r="F292" s="10">
        <v>41821</v>
      </c>
      <c r="G292" s="10">
        <v>45413</v>
      </c>
      <c r="H292" s="11">
        <v>119</v>
      </c>
      <c r="I292" s="20" t="s">
        <v>259</v>
      </c>
      <c r="J292" s="11" t="s">
        <v>261</v>
      </c>
      <c r="K292" s="11" t="s">
        <v>262</v>
      </c>
      <c r="L292" s="11">
        <v>1</v>
      </c>
    </row>
    <row r="293" spans="1:12">
      <c r="A293" s="11" t="s">
        <v>544</v>
      </c>
      <c r="D293" s="11" t="s">
        <v>260</v>
      </c>
      <c r="E293" s="19" t="s">
        <v>794</v>
      </c>
      <c r="F293" s="10">
        <v>41821</v>
      </c>
      <c r="G293" s="10">
        <v>45413</v>
      </c>
      <c r="H293" s="11">
        <v>119</v>
      </c>
      <c r="I293" s="20" t="s">
        <v>259</v>
      </c>
      <c r="J293" s="11" t="s">
        <v>261</v>
      </c>
      <c r="K293" s="11" t="s">
        <v>262</v>
      </c>
      <c r="L293" s="11">
        <v>1</v>
      </c>
    </row>
    <row r="294" spans="1:12">
      <c r="A294" s="11" t="s">
        <v>545</v>
      </c>
      <c r="D294" s="11" t="s">
        <v>260</v>
      </c>
      <c r="E294" s="19" t="s">
        <v>795</v>
      </c>
      <c r="F294" s="10">
        <v>41821</v>
      </c>
      <c r="G294" s="10">
        <v>45413</v>
      </c>
      <c r="H294" s="11">
        <v>119</v>
      </c>
      <c r="I294" s="20" t="s">
        <v>259</v>
      </c>
      <c r="J294" s="11" t="s">
        <v>261</v>
      </c>
      <c r="K294" s="11" t="s">
        <v>262</v>
      </c>
      <c r="L294" s="11">
        <v>1</v>
      </c>
    </row>
    <row r="295" spans="1:12">
      <c r="A295" s="11" t="s">
        <v>546</v>
      </c>
      <c r="D295" s="11" t="s">
        <v>260</v>
      </c>
      <c r="E295" s="19" t="s">
        <v>796</v>
      </c>
      <c r="F295" s="10">
        <v>41821</v>
      </c>
      <c r="G295" s="10">
        <v>45413</v>
      </c>
      <c r="H295" s="11">
        <v>119</v>
      </c>
      <c r="I295" s="20" t="s">
        <v>259</v>
      </c>
      <c r="J295" s="11" t="s">
        <v>261</v>
      </c>
      <c r="K295" s="11" t="s">
        <v>262</v>
      </c>
      <c r="L295" s="11">
        <v>1</v>
      </c>
    </row>
    <row r="296" spans="1:12">
      <c r="A296" s="11" t="s">
        <v>547</v>
      </c>
      <c r="D296" s="11" t="s">
        <v>260</v>
      </c>
      <c r="E296" s="19" t="s">
        <v>797</v>
      </c>
      <c r="F296" s="10">
        <v>41821</v>
      </c>
      <c r="G296" s="10">
        <v>45413</v>
      </c>
      <c r="H296" s="11">
        <v>119</v>
      </c>
      <c r="I296" s="20" t="s">
        <v>259</v>
      </c>
      <c r="J296" s="11" t="s">
        <v>261</v>
      </c>
      <c r="K296" s="11" t="s">
        <v>262</v>
      </c>
      <c r="L296" s="11">
        <v>1</v>
      </c>
    </row>
    <row r="297" spans="1:12">
      <c r="A297" s="11" t="s">
        <v>548</v>
      </c>
      <c r="D297" s="11" t="s">
        <v>260</v>
      </c>
      <c r="E297" s="19" t="s">
        <v>798</v>
      </c>
      <c r="F297" s="10">
        <v>41821</v>
      </c>
      <c r="G297" s="10">
        <v>45413</v>
      </c>
      <c r="H297" s="11">
        <v>119</v>
      </c>
      <c r="I297" s="20" t="s">
        <v>259</v>
      </c>
      <c r="J297" s="11" t="s">
        <v>261</v>
      </c>
      <c r="K297" s="11" t="s">
        <v>262</v>
      </c>
      <c r="L297" s="11">
        <v>1</v>
      </c>
    </row>
    <row r="298" spans="1:12">
      <c r="A298" s="11" t="s">
        <v>549</v>
      </c>
      <c r="D298" s="11" t="s">
        <v>260</v>
      </c>
      <c r="E298" s="19" t="s">
        <v>799</v>
      </c>
      <c r="F298" s="10">
        <v>41821</v>
      </c>
      <c r="G298" s="10">
        <v>45413</v>
      </c>
      <c r="H298" s="11">
        <v>119</v>
      </c>
      <c r="I298" s="20" t="s">
        <v>259</v>
      </c>
      <c r="J298" s="11" t="s">
        <v>261</v>
      </c>
      <c r="K298" s="11" t="s">
        <v>262</v>
      </c>
      <c r="L298" s="11">
        <v>1</v>
      </c>
    </row>
    <row r="299" spans="1:12">
      <c r="A299" s="11" t="s">
        <v>550</v>
      </c>
      <c r="D299" s="11" t="s">
        <v>260</v>
      </c>
      <c r="E299" s="19" t="s">
        <v>800</v>
      </c>
      <c r="F299" s="10">
        <v>41821</v>
      </c>
      <c r="G299" s="10">
        <v>45413</v>
      </c>
      <c r="H299" s="11">
        <v>119</v>
      </c>
      <c r="I299" s="20" t="s">
        <v>259</v>
      </c>
      <c r="J299" s="11" t="s">
        <v>261</v>
      </c>
      <c r="K299" s="11" t="s">
        <v>262</v>
      </c>
      <c r="L299" s="11">
        <v>1</v>
      </c>
    </row>
    <row r="300" spans="1:12">
      <c r="A300" s="11" t="s">
        <v>551</v>
      </c>
      <c r="D300" s="11" t="s">
        <v>260</v>
      </c>
      <c r="E300" s="19" t="s">
        <v>801</v>
      </c>
      <c r="F300" s="10">
        <v>41821</v>
      </c>
      <c r="G300" s="10">
        <v>45413</v>
      </c>
      <c r="H300" s="11">
        <v>119</v>
      </c>
      <c r="I300" s="20" t="s">
        <v>259</v>
      </c>
      <c r="J300" s="11" t="s">
        <v>261</v>
      </c>
      <c r="K300" s="11" t="s">
        <v>262</v>
      </c>
      <c r="L300" s="11">
        <v>1</v>
      </c>
    </row>
    <row r="301" spans="1:12">
      <c r="A301" s="11" t="s">
        <v>552</v>
      </c>
      <c r="D301" s="11" t="s">
        <v>260</v>
      </c>
      <c r="E301" s="19" t="s">
        <v>802</v>
      </c>
      <c r="F301" s="10">
        <v>41821</v>
      </c>
      <c r="G301" s="10">
        <v>45413</v>
      </c>
      <c r="H301" s="11">
        <v>119</v>
      </c>
      <c r="I301" s="20" t="s">
        <v>259</v>
      </c>
      <c r="J301" s="11" t="s">
        <v>261</v>
      </c>
      <c r="K301" s="11" t="s">
        <v>262</v>
      </c>
      <c r="L301" s="11">
        <v>1</v>
      </c>
    </row>
    <row r="302" spans="1:12">
      <c r="A302" s="11" t="s">
        <v>553</v>
      </c>
      <c r="D302" s="11" t="s">
        <v>260</v>
      </c>
      <c r="E302" s="19" t="s">
        <v>803</v>
      </c>
      <c r="F302" s="10">
        <v>41821</v>
      </c>
      <c r="G302" s="10">
        <v>45413</v>
      </c>
      <c r="H302" s="11">
        <v>119</v>
      </c>
      <c r="I302" s="20" t="s">
        <v>259</v>
      </c>
      <c r="J302" s="11" t="s">
        <v>261</v>
      </c>
      <c r="K302" s="11" t="s">
        <v>262</v>
      </c>
      <c r="L302" s="11">
        <v>1</v>
      </c>
    </row>
    <row r="303" spans="1:12">
      <c r="A303" s="11" t="s">
        <v>554</v>
      </c>
      <c r="D303" s="11" t="s">
        <v>260</v>
      </c>
      <c r="E303" s="19" t="s">
        <v>804</v>
      </c>
      <c r="F303" s="10">
        <v>41821</v>
      </c>
      <c r="G303" s="10">
        <v>45413</v>
      </c>
      <c r="H303" s="11">
        <v>119</v>
      </c>
      <c r="I303" s="20" t="s">
        <v>259</v>
      </c>
      <c r="J303" s="11" t="s">
        <v>261</v>
      </c>
      <c r="K303" s="11" t="s">
        <v>262</v>
      </c>
      <c r="L303" s="11">
        <v>1</v>
      </c>
    </row>
    <row r="304" spans="1:12">
      <c r="A304" s="11" t="s">
        <v>555</v>
      </c>
      <c r="D304" s="11" t="s">
        <v>260</v>
      </c>
      <c r="E304" s="19" t="s">
        <v>805</v>
      </c>
      <c r="F304" s="10">
        <v>41821</v>
      </c>
      <c r="G304" s="10">
        <v>45413</v>
      </c>
      <c r="H304" s="11">
        <v>119</v>
      </c>
      <c r="I304" s="20" t="s">
        <v>259</v>
      </c>
      <c r="J304" s="11" t="s">
        <v>261</v>
      </c>
      <c r="K304" s="11" t="s">
        <v>262</v>
      </c>
      <c r="L304" s="11">
        <v>1</v>
      </c>
    </row>
    <row r="305" spans="1:12">
      <c r="A305" s="11" t="s">
        <v>556</v>
      </c>
      <c r="D305" s="11" t="s">
        <v>260</v>
      </c>
      <c r="E305" s="19" t="s">
        <v>806</v>
      </c>
      <c r="F305" s="10">
        <v>41821</v>
      </c>
      <c r="G305" s="10">
        <v>45413</v>
      </c>
      <c r="H305" s="11">
        <v>119</v>
      </c>
      <c r="I305" s="20" t="s">
        <v>259</v>
      </c>
      <c r="J305" s="11" t="s">
        <v>261</v>
      </c>
      <c r="K305" s="11" t="s">
        <v>262</v>
      </c>
      <c r="L305" s="11">
        <v>1</v>
      </c>
    </row>
    <row r="306" spans="1:12">
      <c r="A306" s="11" t="s">
        <v>557</v>
      </c>
      <c r="D306" s="11" t="s">
        <v>260</v>
      </c>
      <c r="E306" s="19" t="s">
        <v>807</v>
      </c>
      <c r="F306" s="10">
        <v>41821</v>
      </c>
      <c r="G306" s="10">
        <v>45413</v>
      </c>
      <c r="H306" s="11">
        <v>119</v>
      </c>
      <c r="I306" s="20" t="s">
        <v>259</v>
      </c>
      <c r="J306" s="11" t="s">
        <v>261</v>
      </c>
      <c r="K306" s="11" t="s">
        <v>262</v>
      </c>
      <c r="L306" s="11">
        <v>1</v>
      </c>
    </row>
    <row r="307" spans="1:12">
      <c r="A307" s="11" t="s">
        <v>558</v>
      </c>
      <c r="D307" s="11" t="s">
        <v>260</v>
      </c>
      <c r="E307" s="19" t="s">
        <v>808</v>
      </c>
      <c r="F307" s="10">
        <v>41821</v>
      </c>
      <c r="G307" s="10">
        <v>45413</v>
      </c>
      <c r="H307" s="11">
        <v>119</v>
      </c>
      <c r="I307" s="20" t="s">
        <v>259</v>
      </c>
      <c r="J307" s="11" t="s">
        <v>261</v>
      </c>
      <c r="K307" s="11" t="s">
        <v>262</v>
      </c>
      <c r="L307" s="11">
        <v>1</v>
      </c>
    </row>
    <row r="308" spans="1:12">
      <c r="A308" s="11" t="s">
        <v>559</v>
      </c>
      <c r="D308" s="11" t="s">
        <v>260</v>
      </c>
      <c r="E308" s="19" t="s">
        <v>809</v>
      </c>
      <c r="F308" s="10">
        <v>41821</v>
      </c>
      <c r="G308" s="10">
        <v>45413</v>
      </c>
      <c r="H308" s="11">
        <v>119</v>
      </c>
      <c r="I308" s="20" t="s">
        <v>259</v>
      </c>
      <c r="J308" s="11" t="s">
        <v>261</v>
      </c>
      <c r="K308" s="11" t="s">
        <v>262</v>
      </c>
      <c r="L308" s="11">
        <v>1</v>
      </c>
    </row>
    <row r="309" spans="1:12">
      <c r="A309" s="11" t="s">
        <v>560</v>
      </c>
      <c r="D309" s="11" t="s">
        <v>260</v>
      </c>
      <c r="E309" s="19" t="s">
        <v>810</v>
      </c>
      <c r="F309" s="10">
        <v>41821</v>
      </c>
      <c r="G309" s="10">
        <v>45413</v>
      </c>
      <c r="H309" s="11">
        <v>119</v>
      </c>
      <c r="I309" s="20" t="s">
        <v>259</v>
      </c>
      <c r="J309" s="11" t="s">
        <v>261</v>
      </c>
      <c r="K309" s="11" t="s">
        <v>262</v>
      </c>
      <c r="L309" s="11">
        <v>1</v>
      </c>
    </row>
    <row r="310" spans="1:12">
      <c r="A310" s="11" t="s">
        <v>561</v>
      </c>
      <c r="D310" s="11" t="s">
        <v>260</v>
      </c>
      <c r="E310" s="19" t="s">
        <v>811</v>
      </c>
      <c r="F310" s="10">
        <v>41821</v>
      </c>
      <c r="G310" s="10">
        <v>45413</v>
      </c>
      <c r="H310" s="11">
        <v>119</v>
      </c>
      <c r="I310" s="20" t="s">
        <v>259</v>
      </c>
      <c r="J310" s="11" t="s">
        <v>261</v>
      </c>
      <c r="K310" s="11" t="s">
        <v>262</v>
      </c>
      <c r="L310" s="11">
        <v>1</v>
      </c>
    </row>
    <row r="311" spans="1:12">
      <c r="A311" s="11" t="s">
        <v>562</v>
      </c>
      <c r="D311" s="11" t="s">
        <v>260</v>
      </c>
      <c r="E311" s="19" t="s">
        <v>812</v>
      </c>
      <c r="F311" s="10">
        <v>41821</v>
      </c>
      <c r="G311" s="10">
        <v>45413</v>
      </c>
      <c r="H311" s="11">
        <v>119</v>
      </c>
      <c r="I311" s="20" t="s">
        <v>259</v>
      </c>
      <c r="J311" s="11" t="s">
        <v>261</v>
      </c>
      <c r="K311" s="11" t="s">
        <v>262</v>
      </c>
      <c r="L311" s="11">
        <v>1</v>
      </c>
    </row>
    <row r="312" spans="1:12">
      <c r="A312" s="11" t="s">
        <v>563</v>
      </c>
      <c r="D312" s="11" t="s">
        <v>260</v>
      </c>
      <c r="E312" s="19" t="s">
        <v>813</v>
      </c>
      <c r="F312" s="10">
        <v>41821</v>
      </c>
      <c r="G312" s="10">
        <v>45413</v>
      </c>
      <c r="H312" s="11">
        <v>119</v>
      </c>
      <c r="I312" s="20" t="s">
        <v>259</v>
      </c>
      <c r="J312" s="11" t="s">
        <v>261</v>
      </c>
      <c r="K312" s="11" t="s">
        <v>262</v>
      </c>
      <c r="L312" s="11">
        <v>1</v>
      </c>
    </row>
    <row r="313" spans="1:12">
      <c r="A313" s="11" t="s">
        <v>564</v>
      </c>
      <c r="D313" s="11" t="s">
        <v>260</v>
      </c>
      <c r="E313" s="19" t="s">
        <v>814</v>
      </c>
      <c r="F313" s="10">
        <v>41821</v>
      </c>
      <c r="G313" s="10">
        <v>45413</v>
      </c>
      <c r="H313" s="11">
        <v>119</v>
      </c>
      <c r="I313" s="20" t="s">
        <v>259</v>
      </c>
      <c r="J313" s="11" t="s">
        <v>261</v>
      </c>
      <c r="K313" s="11" t="s">
        <v>262</v>
      </c>
      <c r="L313" s="11">
        <v>1</v>
      </c>
    </row>
    <row r="314" spans="1:12">
      <c r="A314" s="11" t="s">
        <v>565</v>
      </c>
      <c r="D314" s="11" t="s">
        <v>260</v>
      </c>
      <c r="E314" s="19" t="s">
        <v>815</v>
      </c>
      <c r="F314" s="10">
        <v>41821</v>
      </c>
      <c r="G314" s="10">
        <v>45413</v>
      </c>
      <c r="H314" s="11">
        <v>119</v>
      </c>
      <c r="I314" s="20" t="s">
        <v>259</v>
      </c>
      <c r="J314" s="11" t="s">
        <v>261</v>
      </c>
      <c r="K314" s="11" t="s">
        <v>262</v>
      </c>
      <c r="L314" s="11">
        <v>1</v>
      </c>
    </row>
    <row r="315" spans="1:12">
      <c r="A315" s="11" t="s">
        <v>566</v>
      </c>
      <c r="D315" s="11" t="s">
        <v>260</v>
      </c>
      <c r="E315" s="19" t="s">
        <v>816</v>
      </c>
      <c r="F315" s="10">
        <v>41821</v>
      </c>
      <c r="G315" s="10">
        <v>45413</v>
      </c>
      <c r="H315" s="11">
        <v>119</v>
      </c>
      <c r="I315" s="20" t="s">
        <v>259</v>
      </c>
      <c r="J315" s="11" t="s">
        <v>261</v>
      </c>
      <c r="K315" s="11" t="s">
        <v>262</v>
      </c>
      <c r="L315" s="11">
        <v>1</v>
      </c>
    </row>
    <row r="316" spans="1:12">
      <c r="A316" s="11" t="s">
        <v>567</v>
      </c>
      <c r="D316" s="11" t="s">
        <v>260</v>
      </c>
      <c r="E316" s="19" t="s">
        <v>817</v>
      </c>
      <c r="F316" s="10">
        <v>41821</v>
      </c>
      <c r="G316" s="10">
        <v>45413</v>
      </c>
      <c r="H316" s="11">
        <v>119</v>
      </c>
      <c r="I316" s="20" t="s">
        <v>259</v>
      </c>
      <c r="J316" s="11" t="s">
        <v>261</v>
      </c>
      <c r="K316" s="11" t="s">
        <v>262</v>
      </c>
      <c r="L316" s="11">
        <v>1</v>
      </c>
    </row>
    <row r="317" spans="1:12">
      <c r="A317" s="11" t="s">
        <v>568</v>
      </c>
      <c r="D317" s="11" t="s">
        <v>260</v>
      </c>
      <c r="E317" s="19" t="s">
        <v>818</v>
      </c>
      <c r="F317" s="10">
        <v>41821</v>
      </c>
      <c r="G317" s="10">
        <v>45413</v>
      </c>
      <c r="H317" s="11">
        <v>119</v>
      </c>
      <c r="I317" s="20" t="s">
        <v>259</v>
      </c>
      <c r="J317" s="11" t="s">
        <v>261</v>
      </c>
      <c r="K317" s="11" t="s">
        <v>262</v>
      </c>
      <c r="L317" s="11">
        <v>1</v>
      </c>
    </row>
    <row r="318" spans="1:12">
      <c r="A318" s="11" t="s">
        <v>569</v>
      </c>
      <c r="D318" s="11" t="s">
        <v>260</v>
      </c>
      <c r="E318" s="19" t="s">
        <v>819</v>
      </c>
      <c r="F318" s="10">
        <v>41821</v>
      </c>
      <c r="G318" s="10">
        <v>45413</v>
      </c>
      <c r="H318" s="11">
        <v>119</v>
      </c>
      <c r="I318" s="20" t="s">
        <v>259</v>
      </c>
      <c r="J318" s="11" t="s">
        <v>261</v>
      </c>
      <c r="K318" s="11" t="s">
        <v>262</v>
      </c>
      <c r="L318" s="11">
        <v>1</v>
      </c>
    </row>
    <row r="319" spans="1:12">
      <c r="A319" s="11" t="s">
        <v>570</v>
      </c>
      <c r="D319" s="11" t="s">
        <v>260</v>
      </c>
      <c r="E319" s="19" t="s">
        <v>820</v>
      </c>
      <c r="F319" s="10">
        <v>41821</v>
      </c>
      <c r="G319" s="10">
        <v>45413</v>
      </c>
      <c r="H319" s="11">
        <v>119</v>
      </c>
      <c r="I319" s="20" t="s">
        <v>259</v>
      </c>
      <c r="J319" s="11" t="s">
        <v>261</v>
      </c>
      <c r="K319" s="11" t="s">
        <v>262</v>
      </c>
      <c r="L319" s="11">
        <v>1</v>
      </c>
    </row>
    <row r="320" spans="1:12">
      <c r="A320" s="11" t="s">
        <v>571</v>
      </c>
      <c r="D320" s="11" t="s">
        <v>260</v>
      </c>
      <c r="E320" s="19" t="s">
        <v>821</v>
      </c>
      <c r="F320" s="10">
        <v>41821</v>
      </c>
      <c r="G320" s="10">
        <v>45413</v>
      </c>
      <c r="H320" s="11">
        <v>119</v>
      </c>
      <c r="I320" s="20" t="s">
        <v>259</v>
      </c>
      <c r="J320" s="11" t="s">
        <v>261</v>
      </c>
      <c r="K320" s="11" t="s">
        <v>262</v>
      </c>
      <c r="L320" s="11">
        <v>1</v>
      </c>
    </row>
    <row r="321" spans="1:12">
      <c r="A321" s="11" t="s">
        <v>572</v>
      </c>
      <c r="D321" s="11" t="s">
        <v>260</v>
      </c>
      <c r="E321" s="19" t="s">
        <v>822</v>
      </c>
      <c r="F321" s="10">
        <v>41821</v>
      </c>
      <c r="G321" s="10">
        <v>45413</v>
      </c>
      <c r="H321" s="11">
        <v>119</v>
      </c>
      <c r="I321" s="20" t="s">
        <v>259</v>
      </c>
      <c r="J321" s="11" t="s">
        <v>261</v>
      </c>
      <c r="K321" s="11" t="s">
        <v>262</v>
      </c>
      <c r="L321" s="11">
        <v>1</v>
      </c>
    </row>
    <row r="322" spans="1:12">
      <c r="A322" s="11" t="s">
        <v>573</v>
      </c>
      <c r="D322" s="11" t="s">
        <v>260</v>
      </c>
      <c r="E322" s="19" t="s">
        <v>823</v>
      </c>
      <c r="F322" s="10">
        <v>41821</v>
      </c>
      <c r="G322" s="10">
        <v>45413</v>
      </c>
      <c r="H322" s="11">
        <v>119</v>
      </c>
      <c r="I322" s="20" t="s">
        <v>259</v>
      </c>
      <c r="J322" s="11" t="s">
        <v>261</v>
      </c>
      <c r="K322" s="11" t="s">
        <v>262</v>
      </c>
      <c r="L322" s="11">
        <v>1</v>
      </c>
    </row>
    <row r="323" spans="1:12">
      <c r="A323" s="11" t="s">
        <v>574</v>
      </c>
      <c r="D323" s="11" t="s">
        <v>260</v>
      </c>
      <c r="E323" s="19" t="s">
        <v>824</v>
      </c>
      <c r="F323" s="10">
        <v>41821</v>
      </c>
      <c r="G323" s="10">
        <v>45413</v>
      </c>
      <c r="H323" s="11">
        <v>119</v>
      </c>
      <c r="I323" s="20" t="s">
        <v>259</v>
      </c>
      <c r="J323" s="11" t="s">
        <v>261</v>
      </c>
      <c r="K323" s="11" t="s">
        <v>262</v>
      </c>
      <c r="L323" s="11">
        <v>1</v>
      </c>
    </row>
    <row r="324" spans="1:12">
      <c r="A324" s="11" t="s">
        <v>575</v>
      </c>
      <c r="D324" s="11" t="s">
        <v>260</v>
      </c>
      <c r="E324" s="19" t="s">
        <v>825</v>
      </c>
      <c r="F324" s="10">
        <v>41821</v>
      </c>
      <c r="G324" s="10">
        <v>45413</v>
      </c>
      <c r="H324" s="11">
        <v>119</v>
      </c>
      <c r="I324" s="20" t="s">
        <v>259</v>
      </c>
      <c r="J324" s="11" t="s">
        <v>261</v>
      </c>
      <c r="K324" s="11" t="s">
        <v>262</v>
      </c>
      <c r="L324" s="11">
        <v>1</v>
      </c>
    </row>
    <row r="325" spans="1:12">
      <c r="A325" s="11" t="s">
        <v>576</v>
      </c>
      <c r="D325" s="11" t="s">
        <v>260</v>
      </c>
      <c r="E325" s="19" t="s">
        <v>826</v>
      </c>
      <c r="F325" s="10">
        <v>41821</v>
      </c>
      <c r="G325" s="10">
        <v>45413</v>
      </c>
      <c r="H325" s="11">
        <v>119</v>
      </c>
      <c r="I325" s="20" t="s">
        <v>259</v>
      </c>
      <c r="J325" s="11" t="s">
        <v>261</v>
      </c>
      <c r="K325" s="11" t="s">
        <v>262</v>
      </c>
      <c r="L325" s="11">
        <v>1</v>
      </c>
    </row>
    <row r="326" spans="1:12">
      <c r="A326" s="11" t="s">
        <v>577</v>
      </c>
      <c r="D326" s="11" t="s">
        <v>260</v>
      </c>
      <c r="E326" s="19" t="s">
        <v>827</v>
      </c>
      <c r="F326" s="10">
        <v>41821</v>
      </c>
      <c r="G326" s="10">
        <v>45413</v>
      </c>
      <c r="H326" s="11">
        <v>119</v>
      </c>
      <c r="I326" s="20" t="s">
        <v>259</v>
      </c>
      <c r="J326" s="11" t="s">
        <v>261</v>
      </c>
      <c r="K326" s="11" t="s">
        <v>262</v>
      </c>
      <c r="L326" s="11">
        <v>1</v>
      </c>
    </row>
    <row r="327" spans="1:12">
      <c r="A327" s="11" t="s">
        <v>578</v>
      </c>
      <c r="D327" s="11" t="s">
        <v>260</v>
      </c>
      <c r="E327" s="19" t="s">
        <v>828</v>
      </c>
      <c r="F327" s="10">
        <v>41821</v>
      </c>
      <c r="G327" s="10">
        <v>45413</v>
      </c>
      <c r="H327" s="11">
        <v>119</v>
      </c>
      <c r="I327" s="20" t="s">
        <v>259</v>
      </c>
      <c r="J327" s="11" t="s">
        <v>261</v>
      </c>
      <c r="K327" s="11" t="s">
        <v>262</v>
      </c>
      <c r="L327" s="11">
        <v>1</v>
      </c>
    </row>
    <row r="328" spans="1:12">
      <c r="A328" s="11" t="s">
        <v>579</v>
      </c>
      <c r="D328" s="11" t="s">
        <v>260</v>
      </c>
      <c r="E328" s="19" t="s">
        <v>829</v>
      </c>
      <c r="F328" s="10">
        <v>41821</v>
      </c>
      <c r="G328" s="10">
        <v>45413</v>
      </c>
      <c r="H328" s="11">
        <v>119</v>
      </c>
      <c r="I328" s="20" t="s">
        <v>259</v>
      </c>
      <c r="J328" s="11" t="s">
        <v>261</v>
      </c>
      <c r="K328" s="11" t="s">
        <v>262</v>
      </c>
      <c r="L328" s="11">
        <v>1</v>
      </c>
    </row>
    <row r="329" spans="1:12">
      <c r="A329" s="11" t="s">
        <v>580</v>
      </c>
      <c r="D329" s="11" t="s">
        <v>260</v>
      </c>
      <c r="E329" s="19" t="s">
        <v>830</v>
      </c>
      <c r="F329" s="10">
        <v>41821</v>
      </c>
      <c r="G329" s="10">
        <v>45413</v>
      </c>
      <c r="H329" s="11">
        <v>119</v>
      </c>
      <c r="I329" s="20" t="s">
        <v>259</v>
      </c>
      <c r="J329" s="11" t="s">
        <v>261</v>
      </c>
      <c r="K329" s="11" t="s">
        <v>262</v>
      </c>
      <c r="L329" s="11">
        <v>1</v>
      </c>
    </row>
    <row r="330" spans="1:12">
      <c r="A330" s="11" t="s">
        <v>581</v>
      </c>
      <c r="D330" s="11" t="s">
        <v>260</v>
      </c>
      <c r="E330" s="19" t="s">
        <v>831</v>
      </c>
      <c r="F330" s="10">
        <v>41821</v>
      </c>
      <c r="G330" s="10">
        <v>45413</v>
      </c>
      <c r="H330" s="11">
        <v>119</v>
      </c>
      <c r="I330" s="20" t="s">
        <v>259</v>
      </c>
      <c r="J330" s="11" t="s">
        <v>261</v>
      </c>
      <c r="K330" s="11" t="s">
        <v>262</v>
      </c>
      <c r="L330" s="11">
        <v>1</v>
      </c>
    </row>
    <row r="331" spans="1:12">
      <c r="A331" s="11" t="s">
        <v>582</v>
      </c>
      <c r="D331" s="11" t="s">
        <v>260</v>
      </c>
      <c r="E331" s="19" t="s">
        <v>832</v>
      </c>
      <c r="F331" s="10">
        <v>41821</v>
      </c>
      <c r="G331" s="10">
        <v>45413</v>
      </c>
      <c r="H331" s="11">
        <v>119</v>
      </c>
      <c r="I331" s="20" t="s">
        <v>259</v>
      </c>
      <c r="J331" s="11" t="s">
        <v>261</v>
      </c>
      <c r="K331" s="11" t="s">
        <v>262</v>
      </c>
      <c r="L331" s="11">
        <v>1</v>
      </c>
    </row>
    <row r="332" spans="1:12">
      <c r="A332" s="11" t="s">
        <v>583</v>
      </c>
      <c r="D332" s="11" t="s">
        <v>260</v>
      </c>
      <c r="E332" s="19" t="s">
        <v>833</v>
      </c>
      <c r="F332" s="10">
        <v>41821</v>
      </c>
      <c r="G332" s="10">
        <v>45413</v>
      </c>
      <c r="H332" s="11">
        <v>119</v>
      </c>
      <c r="I332" s="20" t="s">
        <v>259</v>
      </c>
      <c r="J332" s="11" t="s">
        <v>261</v>
      </c>
      <c r="K332" s="11" t="s">
        <v>262</v>
      </c>
      <c r="L332" s="11">
        <v>1</v>
      </c>
    </row>
    <row r="333" spans="1:12">
      <c r="A333" s="11" t="s">
        <v>584</v>
      </c>
      <c r="D333" s="11" t="s">
        <v>260</v>
      </c>
      <c r="E333" s="19" t="s">
        <v>834</v>
      </c>
      <c r="F333" s="10">
        <v>41821</v>
      </c>
      <c r="G333" s="10">
        <v>45413</v>
      </c>
      <c r="H333" s="11">
        <v>119</v>
      </c>
      <c r="I333" s="20" t="s">
        <v>259</v>
      </c>
      <c r="J333" s="11" t="s">
        <v>261</v>
      </c>
      <c r="K333" s="11" t="s">
        <v>262</v>
      </c>
      <c r="L333" s="11">
        <v>1</v>
      </c>
    </row>
    <row r="334" spans="1:12">
      <c r="A334" s="11" t="s">
        <v>585</v>
      </c>
      <c r="D334" s="11" t="s">
        <v>260</v>
      </c>
      <c r="E334" s="19" t="s">
        <v>835</v>
      </c>
      <c r="F334" s="10">
        <v>41821</v>
      </c>
      <c r="G334" s="10">
        <v>45413</v>
      </c>
      <c r="H334" s="11">
        <v>119</v>
      </c>
      <c r="I334" s="20" t="s">
        <v>259</v>
      </c>
      <c r="J334" s="11" t="s">
        <v>261</v>
      </c>
      <c r="K334" s="11" t="s">
        <v>262</v>
      </c>
      <c r="L334" s="11">
        <v>1</v>
      </c>
    </row>
    <row r="335" spans="1:12">
      <c r="A335" s="11" t="s">
        <v>586</v>
      </c>
      <c r="D335" s="11" t="s">
        <v>260</v>
      </c>
      <c r="E335" s="19" t="s">
        <v>836</v>
      </c>
      <c r="F335" s="10">
        <v>41821</v>
      </c>
      <c r="G335" s="10">
        <v>45413</v>
      </c>
      <c r="H335" s="11">
        <v>119</v>
      </c>
      <c r="I335" s="20" t="s">
        <v>259</v>
      </c>
      <c r="J335" s="11" t="s">
        <v>261</v>
      </c>
      <c r="K335" s="11" t="s">
        <v>262</v>
      </c>
      <c r="L335" s="11">
        <v>1</v>
      </c>
    </row>
    <row r="336" spans="1:12">
      <c r="A336" s="11" t="s">
        <v>587</v>
      </c>
      <c r="D336" s="11" t="s">
        <v>260</v>
      </c>
      <c r="E336" s="19" t="s">
        <v>837</v>
      </c>
      <c r="F336" s="10">
        <v>41821</v>
      </c>
      <c r="G336" s="10">
        <v>45413</v>
      </c>
      <c r="H336" s="11">
        <v>119</v>
      </c>
      <c r="I336" s="20" t="s">
        <v>259</v>
      </c>
      <c r="J336" s="11" t="s">
        <v>261</v>
      </c>
      <c r="K336" s="11" t="s">
        <v>262</v>
      </c>
      <c r="L336" s="11">
        <v>1</v>
      </c>
    </row>
    <row r="337" spans="1:12">
      <c r="A337" s="11" t="s">
        <v>588</v>
      </c>
      <c r="D337" s="11" t="s">
        <v>260</v>
      </c>
      <c r="E337" s="19" t="s">
        <v>838</v>
      </c>
      <c r="F337" s="10">
        <v>41821</v>
      </c>
      <c r="G337" s="10">
        <v>45413</v>
      </c>
      <c r="H337" s="11">
        <v>119</v>
      </c>
      <c r="I337" s="20" t="s">
        <v>259</v>
      </c>
      <c r="J337" s="11" t="s">
        <v>261</v>
      </c>
      <c r="K337" s="11" t="s">
        <v>262</v>
      </c>
      <c r="L337" s="11">
        <v>1</v>
      </c>
    </row>
    <row r="338" spans="1:12">
      <c r="A338" s="11" t="s">
        <v>589</v>
      </c>
      <c r="D338" s="11" t="s">
        <v>260</v>
      </c>
      <c r="E338" s="19" t="s">
        <v>839</v>
      </c>
      <c r="F338" s="10">
        <v>41821</v>
      </c>
      <c r="G338" s="10">
        <v>45413</v>
      </c>
      <c r="H338" s="11">
        <v>119</v>
      </c>
      <c r="I338" s="20" t="s">
        <v>259</v>
      </c>
      <c r="J338" s="11" t="s">
        <v>261</v>
      </c>
      <c r="K338" s="11" t="s">
        <v>262</v>
      </c>
      <c r="L338" s="11">
        <v>1</v>
      </c>
    </row>
    <row r="339" spans="1:12">
      <c r="A339" s="11" t="s">
        <v>590</v>
      </c>
      <c r="D339" s="11" t="s">
        <v>260</v>
      </c>
      <c r="E339" s="19" t="s">
        <v>840</v>
      </c>
      <c r="F339" s="10">
        <v>41821</v>
      </c>
      <c r="G339" s="10">
        <v>45413</v>
      </c>
      <c r="H339" s="11">
        <v>119</v>
      </c>
      <c r="I339" s="20" t="s">
        <v>259</v>
      </c>
      <c r="J339" s="11" t="s">
        <v>261</v>
      </c>
      <c r="K339" s="11" t="s">
        <v>262</v>
      </c>
      <c r="L339" s="11">
        <v>1</v>
      </c>
    </row>
    <row r="340" spans="1:12">
      <c r="A340" s="11" t="s">
        <v>591</v>
      </c>
      <c r="D340" s="11" t="s">
        <v>260</v>
      </c>
      <c r="E340" s="19" t="s">
        <v>841</v>
      </c>
      <c r="F340" s="10">
        <v>41821</v>
      </c>
      <c r="G340" s="10">
        <v>45413</v>
      </c>
      <c r="H340" s="11">
        <v>119</v>
      </c>
      <c r="I340" s="20" t="s">
        <v>259</v>
      </c>
      <c r="J340" s="11" t="s">
        <v>261</v>
      </c>
      <c r="K340" s="11" t="s">
        <v>262</v>
      </c>
      <c r="L340" s="11">
        <v>1</v>
      </c>
    </row>
    <row r="341" spans="1:12">
      <c r="A341" s="11" t="s">
        <v>592</v>
      </c>
      <c r="D341" s="11" t="s">
        <v>260</v>
      </c>
      <c r="E341" s="19" t="s">
        <v>842</v>
      </c>
      <c r="F341" s="10">
        <v>41821</v>
      </c>
      <c r="G341" s="10">
        <v>45413</v>
      </c>
      <c r="H341" s="11">
        <v>119</v>
      </c>
      <c r="I341" s="20" t="s">
        <v>259</v>
      </c>
      <c r="J341" s="11" t="s">
        <v>261</v>
      </c>
      <c r="K341" s="11" t="s">
        <v>262</v>
      </c>
      <c r="L341" s="11">
        <v>1</v>
      </c>
    </row>
    <row r="342" spans="1:12">
      <c r="A342" s="11" t="s">
        <v>593</v>
      </c>
      <c r="D342" s="11" t="s">
        <v>260</v>
      </c>
      <c r="E342" s="19" t="s">
        <v>843</v>
      </c>
      <c r="F342" s="10">
        <v>41821</v>
      </c>
      <c r="G342" s="10">
        <v>45413</v>
      </c>
      <c r="H342" s="11">
        <v>119</v>
      </c>
      <c r="I342" s="20" t="s">
        <v>259</v>
      </c>
      <c r="J342" s="11" t="s">
        <v>261</v>
      </c>
      <c r="K342" s="11" t="s">
        <v>262</v>
      </c>
      <c r="L342" s="11">
        <v>1</v>
      </c>
    </row>
    <row r="343" spans="1:12">
      <c r="A343" s="11" t="s">
        <v>594</v>
      </c>
      <c r="D343" s="11" t="s">
        <v>260</v>
      </c>
      <c r="E343" s="19" t="s">
        <v>844</v>
      </c>
      <c r="F343" s="10">
        <v>41821</v>
      </c>
      <c r="G343" s="10">
        <v>45413</v>
      </c>
      <c r="H343" s="11">
        <v>119</v>
      </c>
      <c r="I343" s="20" t="s">
        <v>259</v>
      </c>
      <c r="J343" s="11" t="s">
        <v>261</v>
      </c>
      <c r="K343" s="11" t="s">
        <v>262</v>
      </c>
      <c r="L343" s="11">
        <v>1</v>
      </c>
    </row>
    <row r="344" spans="1:12">
      <c r="A344" s="11" t="s">
        <v>595</v>
      </c>
      <c r="D344" s="11" t="s">
        <v>260</v>
      </c>
      <c r="E344" s="19" t="s">
        <v>845</v>
      </c>
      <c r="F344" s="10">
        <v>41821</v>
      </c>
      <c r="G344" s="10">
        <v>45413</v>
      </c>
      <c r="H344" s="11">
        <v>119</v>
      </c>
      <c r="I344" s="20" t="s">
        <v>259</v>
      </c>
      <c r="J344" s="11" t="s">
        <v>261</v>
      </c>
      <c r="K344" s="11" t="s">
        <v>262</v>
      </c>
      <c r="L344" s="11">
        <v>1</v>
      </c>
    </row>
    <row r="345" spans="1:12">
      <c r="A345" s="11" t="s">
        <v>596</v>
      </c>
      <c r="D345" s="11" t="s">
        <v>260</v>
      </c>
      <c r="E345" s="19" t="s">
        <v>846</v>
      </c>
      <c r="F345" s="10">
        <v>41821</v>
      </c>
      <c r="G345" s="10">
        <v>45413</v>
      </c>
      <c r="H345" s="11">
        <v>119</v>
      </c>
      <c r="I345" s="20" t="s">
        <v>259</v>
      </c>
      <c r="J345" s="11" t="s">
        <v>261</v>
      </c>
      <c r="K345" s="11" t="s">
        <v>262</v>
      </c>
      <c r="L345" s="11">
        <v>1</v>
      </c>
    </row>
    <row r="346" spans="1:12">
      <c r="A346" s="11" t="s">
        <v>597</v>
      </c>
      <c r="D346" s="11" t="s">
        <v>260</v>
      </c>
      <c r="E346" s="19" t="s">
        <v>847</v>
      </c>
      <c r="F346" s="10">
        <v>41821</v>
      </c>
      <c r="G346" s="10">
        <v>45413</v>
      </c>
      <c r="H346" s="11">
        <v>119</v>
      </c>
      <c r="I346" s="20" t="s">
        <v>259</v>
      </c>
      <c r="J346" s="11" t="s">
        <v>261</v>
      </c>
      <c r="K346" s="11" t="s">
        <v>262</v>
      </c>
      <c r="L346" s="11">
        <v>1</v>
      </c>
    </row>
    <row r="347" spans="1:12">
      <c r="A347" s="11" t="s">
        <v>598</v>
      </c>
      <c r="D347" s="11" t="s">
        <v>260</v>
      </c>
      <c r="E347" s="19" t="s">
        <v>848</v>
      </c>
      <c r="F347" s="10">
        <v>41821</v>
      </c>
      <c r="G347" s="10">
        <v>45413</v>
      </c>
      <c r="H347" s="11">
        <v>119</v>
      </c>
      <c r="I347" s="20" t="s">
        <v>259</v>
      </c>
      <c r="J347" s="11" t="s">
        <v>261</v>
      </c>
      <c r="K347" s="11" t="s">
        <v>262</v>
      </c>
      <c r="L347" s="11">
        <v>1</v>
      </c>
    </row>
    <row r="348" spans="1:12">
      <c r="A348" s="11" t="s">
        <v>599</v>
      </c>
      <c r="D348" s="11" t="s">
        <v>260</v>
      </c>
      <c r="E348" s="19" t="s">
        <v>849</v>
      </c>
      <c r="F348" s="10">
        <v>41821</v>
      </c>
      <c r="G348" s="10">
        <v>45413</v>
      </c>
      <c r="H348" s="11">
        <v>119</v>
      </c>
      <c r="I348" s="20" t="s">
        <v>259</v>
      </c>
      <c r="J348" s="11" t="s">
        <v>261</v>
      </c>
      <c r="K348" s="11" t="s">
        <v>262</v>
      </c>
      <c r="L348" s="11">
        <v>1</v>
      </c>
    </row>
    <row r="349" spans="1:12">
      <c r="A349" s="11" t="s">
        <v>600</v>
      </c>
      <c r="D349" s="11" t="s">
        <v>260</v>
      </c>
      <c r="E349" s="19" t="s">
        <v>850</v>
      </c>
      <c r="F349" s="10">
        <v>41821</v>
      </c>
      <c r="G349" s="10">
        <v>45413</v>
      </c>
      <c r="H349" s="11">
        <v>119</v>
      </c>
      <c r="I349" s="20" t="s">
        <v>259</v>
      </c>
      <c r="J349" s="11" t="s">
        <v>261</v>
      </c>
      <c r="K349" s="11" t="s">
        <v>262</v>
      </c>
      <c r="L349" s="11">
        <v>1</v>
      </c>
    </row>
    <row r="350" spans="1:12">
      <c r="A350" s="11" t="s">
        <v>601</v>
      </c>
      <c r="D350" s="11" t="s">
        <v>260</v>
      </c>
      <c r="E350" s="19" t="s">
        <v>851</v>
      </c>
      <c r="F350" s="10">
        <v>41821</v>
      </c>
      <c r="G350" s="10">
        <v>45413</v>
      </c>
      <c r="H350" s="11">
        <v>119</v>
      </c>
      <c r="I350" s="20" t="s">
        <v>259</v>
      </c>
      <c r="J350" s="11" t="s">
        <v>261</v>
      </c>
      <c r="K350" s="11" t="s">
        <v>262</v>
      </c>
      <c r="L350" s="11">
        <v>1</v>
      </c>
    </row>
    <row r="351" spans="1:12">
      <c r="A351" s="11" t="s">
        <v>602</v>
      </c>
      <c r="D351" s="11" t="s">
        <v>260</v>
      </c>
      <c r="E351" s="19" t="s">
        <v>852</v>
      </c>
      <c r="F351" s="10">
        <v>41821</v>
      </c>
      <c r="G351" s="10">
        <v>45413</v>
      </c>
      <c r="H351" s="11">
        <v>119</v>
      </c>
      <c r="I351" s="20" t="s">
        <v>259</v>
      </c>
      <c r="J351" s="11" t="s">
        <v>261</v>
      </c>
      <c r="K351" s="11" t="s">
        <v>262</v>
      </c>
      <c r="L351" s="11">
        <v>1</v>
      </c>
    </row>
    <row r="352" spans="1:12">
      <c r="A352" s="11" t="s">
        <v>603</v>
      </c>
      <c r="D352" s="11" t="s">
        <v>260</v>
      </c>
      <c r="E352" s="19" t="s">
        <v>853</v>
      </c>
      <c r="F352" s="10">
        <v>41821</v>
      </c>
      <c r="G352" s="10">
        <v>45413</v>
      </c>
      <c r="H352" s="11">
        <v>119</v>
      </c>
      <c r="I352" s="20" t="s">
        <v>259</v>
      </c>
      <c r="J352" s="11" t="s">
        <v>261</v>
      </c>
      <c r="K352" s="11" t="s">
        <v>262</v>
      </c>
      <c r="L352" s="11">
        <v>1</v>
      </c>
    </row>
    <row r="353" spans="1:12">
      <c r="A353" s="11" t="s">
        <v>604</v>
      </c>
      <c r="D353" s="11" t="s">
        <v>260</v>
      </c>
      <c r="E353" s="19" t="s">
        <v>854</v>
      </c>
      <c r="F353" s="10">
        <v>41821</v>
      </c>
      <c r="G353" s="10">
        <v>45413</v>
      </c>
      <c r="H353" s="11">
        <v>119</v>
      </c>
      <c r="I353" s="20" t="s">
        <v>259</v>
      </c>
      <c r="J353" s="11" t="s">
        <v>261</v>
      </c>
      <c r="K353" s="11" t="s">
        <v>262</v>
      </c>
      <c r="L353" s="11">
        <v>1</v>
      </c>
    </row>
    <row r="354" spans="1:12">
      <c r="A354" s="11" t="s">
        <v>605</v>
      </c>
      <c r="D354" s="11" t="s">
        <v>260</v>
      </c>
      <c r="E354" s="19" t="s">
        <v>855</v>
      </c>
      <c r="F354" s="10">
        <v>41821</v>
      </c>
      <c r="G354" s="10">
        <v>45413</v>
      </c>
      <c r="H354" s="11">
        <v>119</v>
      </c>
      <c r="I354" s="20" t="s">
        <v>259</v>
      </c>
      <c r="J354" s="11" t="s">
        <v>261</v>
      </c>
      <c r="K354" s="11" t="s">
        <v>262</v>
      </c>
      <c r="L354" s="11">
        <v>1</v>
      </c>
    </row>
    <row r="355" spans="1:12">
      <c r="A355" s="11" t="s">
        <v>606</v>
      </c>
      <c r="D355" s="11" t="s">
        <v>260</v>
      </c>
      <c r="E355" s="19" t="s">
        <v>856</v>
      </c>
      <c r="F355" s="10">
        <v>41821</v>
      </c>
      <c r="G355" s="10">
        <v>45413</v>
      </c>
      <c r="H355" s="11">
        <v>119</v>
      </c>
      <c r="I355" s="20" t="s">
        <v>259</v>
      </c>
      <c r="J355" s="11" t="s">
        <v>261</v>
      </c>
      <c r="K355" s="11" t="s">
        <v>262</v>
      </c>
      <c r="L355" s="11">
        <v>1</v>
      </c>
    </row>
    <row r="356" spans="1:12">
      <c r="A356" s="11" t="s">
        <v>607</v>
      </c>
      <c r="D356" s="11" t="s">
        <v>260</v>
      </c>
      <c r="E356" s="19" t="s">
        <v>857</v>
      </c>
      <c r="F356" s="10">
        <v>41821</v>
      </c>
      <c r="G356" s="10">
        <v>45413</v>
      </c>
      <c r="H356" s="11">
        <v>119</v>
      </c>
      <c r="I356" s="20" t="s">
        <v>259</v>
      </c>
      <c r="J356" s="11" t="s">
        <v>261</v>
      </c>
      <c r="K356" s="11" t="s">
        <v>262</v>
      </c>
      <c r="L356" s="11">
        <v>1</v>
      </c>
    </row>
    <row r="357" spans="1:12">
      <c r="A357" s="11" t="s">
        <v>608</v>
      </c>
      <c r="D357" s="11" t="s">
        <v>260</v>
      </c>
      <c r="E357" s="19" t="s">
        <v>858</v>
      </c>
      <c r="F357" s="10">
        <v>41821</v>
      </c>
      <c r="G357" s="10">
        <v>45413</v>
      </c>
      <c r="H357" s="11">
        <v>119</v>
      </c>
      <c r="I357" s="20" t="s">
        <v>259</v>
      </c>
      <c r="J357" s="11" t="s">
        <v>261</v>
      </c>
      <c r="K357" s="11" t="s">
        <v>262</v>
      </c>
      <c r="L357" s="11">
        <v>1</v>
      </c>
    </row>
    <row r="358" spans="1:12">
      <c r="A358" s="11" t="s">
        <v>609</v>
      </c>
      <c r="D358" s="11" t="s">
        <v>260</v>
      </c>
      <c r="E358" s="19" t="s">
        <v>859</v>
      </c>
      <c r="F358" s="10">
        <v>41821</v>
      </c>
      <c r="G358" s="10">
        <v>45413</v>
      </c>
      <c r="H358" s="11">
        <v>119</v>
      </c>
      <c r="I358" s="20" t="s">
        <v>259</v>
      </c>
      <c r="J358" s="11" t="s">
        <v>261</v>
      </c>
      <c r="K358" s="11" t="s">
        <v>262</v>
      </c>
      <c r="L358" s="11">
        <v>1</v>
      </c>
    </row>
    <row r="359" spans="1:12">
      <c r="A359" s="11" t="s">
        <v>610</v>
      </c>
      <c r="D359" s="11" t="s">
        <v>260</v>
      </c>
      <c r="E359" s="19" t="s">
        <v>860</v>
      </c>
      <c r="F359" s="10">
        <v>41821</v>
      </c>
      <c r="G359" s="10">
        <v>45413</v>
      </c>
      <c r="H359" s="11">
        <v>119</v>
      </c>
      <c r="I359" s="20" t="s">
        <v>259</v>
      </c>
      <c r="J359" s="11" t="s">
        <v>261</v>
      </c>
      <c r="K359" s="11" t="s">
        <v>262</v>
      </c>
      <c r="L359" s="11">
        <v>1</v>
      </c>
    </row>
    <row r="360" spans="1:12">
      <c r="A360" s="11" t="s">
        <v>611</v>
      </c>
      <c r="D360" s="11" t="s">
        <v>260</v>
      </c>
      <c r="E360" s="19" t="s">
        <v>861</v>
      </c>
      <c r="F360" s="10">
        <v>41821</v>
      </c>
      <c r="G360" s="10">
        <v>45413</v>
      </c>
      <c r="H360" s="11">
        <v>119</v>
      </c>
      <c r="I360" s="20" t="s">
        <v>259</v>
      </c>
      <c r="J360" s="11" t="s">
        <v>261</v>
      </c>
      <c r="K360" s="11" t="s">
        <v>262</v>
      </c>
      <c r="L360" s="11">
        <v>1</v>
      </c>
    </row>
    <row r="361" spans="1:12">
      <c r="A361" s="11" t="s">
        <v>612</v>
      </c>
      <c r="D361" s="11" t="s">
        <v>260</v>
      </c>
      <c r="E361" s="19" t="s">
        <v>862</v>
      </c>
      <c r="F361" s="10">
        <v>41821</v>
      </c>
      <c r="G361" s="10">
        <v>45413</v>
      </c>
      <c r="H361" s="11">
        <v>119</v>
      </c>
      <c r="I361" s="20" t="s">
        <v>259</v>
      </c>
      <c r="J361" s="11" t="s">
        <v>261</v>
      </c>
      <c r="K361" s="11" t="s">
        <v>262</v>
      </c>
      <c r="L361" s="11">
        <v>1</v>
      </c>
    </row>
    <row r="362" spans="1:12">
      <c r="A362" s="11" t="s">
        <v>613</v>
      </c>
      <c r="D362" s="11" t="s">
        <v>260</v>
      </c>
      <c r="E362" s="19" t="s">
        <v>863</v>
      </c>
      <c r="F362" s="10">
        <v>41821</v>
      </c>
      <c r="G362" s="10">
        <v>45413</v>
      </c>
      <c r="H362" s="11">
        <v>119</v>
      </c>
      <c r="I362" s="20" t="s">
        <v>259</v>
      </c>
      <c r="J362" s="11" t="s">
        <v>261</v>
      </c>
      <c r="K362" s="11" t="s">
        <v>262</v>
      </c>
      <c r="L362" s="11">
        <v>1</v>
      </c>
    </row>
    <row r="363" spans="1:12">
      <c r="A363" s="11" t="s">
        <v>614</v>
      </c>
      <c r="D363" s="11" t="s">
        <v>260</v>
      </c>
      <c r="E363" s="19" t="s">
        <v>864</v>
      </c>
      <c r="F363" s="10">
        <v>41821</v>
      </c>
      <c r="G363" s="10">
        <v>45413</v>
      </c>
      <c r="H363" s="11">
        <v>119</v>
      </c>
      <c r="I363" s="20" t="s">
        <v>259</v>
      </c>
      <c r="J363" s="11" t="s">
        <v>261</v>
      </c>
      <c r="K363" s="11" t="s">
        <v>262</v>
      </c>
      <c r="L363" s="11">
        <v>1</v>
      </c>
    </row>
    <row r="364" spans="1:12">
      <c r="A364" s="11" t="s">
        <v>615</v>
      </c>
      <c r="D364" s="11" t="s">
        <v>260</v>
      </c>
      <c r="E364" s="19" t="s">
        <v>865</v>
      </c>
      <c r="F364" s="10">
        <v>41821</v>
      </c>
      <c r="G364" s="10">
        <v>45413</v>
      </c>
      <c r="H364" s="11">
        <v>119</v>
      </c>
      <c r="I364" s="20" t="s">
        <v>259</v>
      </c>
      <c r="J364" s="11" t="s">
        <v>261</v>
      </c>
      <c r="K364" s="11" t="s">
        <v>262</v>
      </c>
      <c r="L364" s="11">
        <v>1</v>
      </c>
    </row>
    <row r="365" spans="1:12">
      <c r="A365" s="11" t="s">
        <v>616</v>
      </c>
      <c r="D365" s="11" t="s">
        <v>260</v>
      </c>
      <c r="E365" s="19" t="s">
        <v>866</v>
      </c>
      <c r="F365" s="10">
        <v>41821</v>
      </c>
      <c r="G365" s="10">
        <v>45413</v>
      </c>
      <c r="H365" s="11">
        <v>119</v>
      </c>
      <c r="I365" s="20" t="s">
        <v>259</v>
      </c>
      <c r="J365" s="11" t="s">
        <v>261</v>
      </c>
      <c r="K365" s="11" t="s">
        <v>262</v>
      </c>
      <c r="L365" s="11">
        <v>1</v>
      </c>
    </row>
    <row r="366" spans="1:12">
      <c r="A366" s="11" t="s">
        <v>617</v>
      </c>
      <c r="D366" s="11" t="s">
        <v>260</v>
      </c>
      <c r="E366" s="19" t="s">
        <v>867</v>
      </c>
      <c r="F366" s="10">
        <v>41821</v>
      </c>
      <c r="G366" s="10">
        <v>45413</v>
      </c>
      <c r="H366" s="11">
        <v>119</v>
      </c>
      <c r="I366" s="20" t="s">
        <v>259</v>
      </c>
      <c r="J366" s="11" t="s">
        <v>261</v>
      </c>
      <c r="K366" s="11" t="s">
        <v>262</v>
      </c>
      <c r="L366" s="11">
        <v>1</v>
      </c>
    </row>
    <row r="367" spans="1:12">
      <c r="A367" s="11" t="s">
        <v>618</v>
      </c>
      <c r="D367" s="11" t="s">
        <v>260</v>
      </c>
      <c r="E367" s="19" t="s">
        <v>868</v>
      </c>
      <c r="F367" s="10">
        <v>41821</v>
      </c>
      <c r="G367" s="10">
        <v>45413</v>
      </c>
      <c r="H367" s="11">
        <v>119</v>
      </c>
      <c r="I367" s="20" t="s">
        <v>259</v>
      </c>
      <c r="J367" s="11" t="s">
        <v>261</v>
      </c>
      <c r="K367" s="11" t="s">
        <v>262</v>
      </c>
      <c r="L367" s="11">
        <v>1</v>
      </c>
    </row>
    <row r="368" spans="1:12">
      <c r="A368" s="11" t="s">
        <v>619</v>
      </c>
      <c r="D368" s="11" t="s">
        <v>260</v>
      </c>
      <c r="E368" s="19" t="s">
        <v>869</v>
      </c>
      <c r="F368" s="10">
        <v>41821</v>
      </c>
      <c r="G368" s="10">
        <v>45413</v>
      </c>
      <c r="H368" s="11">
        <v>119</v>
      </c>
      <c r="I368" s="20" t="s">
        <v>259</v>
      </c>
      <c r="J368" s="11" t="s">
        <v>261</v>
      </c>
      <c r="K368" s="11" t="s">
        <v>262</v>
      </c>
      <c r="L368" s="11">
        <v>1</v>
      </c>
    </row>
    <row r="369" spans="1:12">
      <c r="A369" s="11" t="s">
        <v>620</v>
      </c>
      <c r="D369" s="11" t="s">
        <v>260</v>
      </c>
      <c r="E369" s="19" t="s">
        <v>870</v>
      </c>
      <c r="F369" s="10">
        <v>41821</v>
      </c>
      <c r="G369" s="10">
        <v>45413</v>
      </c>
      <c r="H369" s="11">
        <v>119</v>
      </c>
      <c r="I369" s="20" t="s">
        <v>259</v>
      </c>
      <c r="J369" s="11" t="s">
        <v>261</v>
      </c>
      <c r="K369" s="11" t="s">
        <v>262</v>
      </c>
      <c r="L369" s="11">
        <v>1</v>
      </c>
    </row>
    <row r="370" spans="1:12">
      <c r="A370" s="11" t="s">
        <v>621</v>
      </c>
      <c r="D370" s="11" t="s">
        <v>260</v>
      </c>
      <c r="E370" s="19" t="s">
        <v>871</v>
      </c>
      <c r="F370" s="10">
        <v>41821</v>
      </c>
      <c r="G370" s="10">
        <v>45413</v>
      </c>
      <c r="H370" s="11">
        <v>119</v>
      </c>
      <c r="I370" s="20" t="s">
        <v>259</v>
      </c>
      <c r="J370" s="11" t="s">
        <v>261</v>
      </c>
      <c r="K370" s="11" t="s">
        <v>262</v>
      </c>
      <c r="L370" s="11">
        <v>1</v>
      </c>
    </row>
    <row r="371" spans="1:12">
      <c r="A371" s="11" t="s">
        <v>622</v>
      </c>
      <c r="D371" s="11" t="s">
        <v>260</v>
      </c>
      <c r="E371" s="19" t="s">
        <v>872</v>
      </c>
      <c r="F371" s="10">
        <v>41821</v>
      </c>
      <c r="G371" s="10">
        <v>45413</v>
      </c>
      <c r="H371" s="11">
        <v>119</v>
      </c>
      <c r="I371" s="20" t="s">
        <v>259</v>
      </c>
      <c r="J371" s="11" t="s">
        <v>261</v>
      </c>
      <c r="K371" s="11" t="s">
        <v>262</v>
      </c>
      <c r="L371" s="11">
        <v>1</v>
      </c>
    </row>
    <row r="372" spans="1:12">
      <c r="A372" s="11" t="s">
        <v>623</v>
      </c>
      <c r="D372" s="11" t="s">
        <v>260</v>
      </c>
      <c r="E372" s="19" t="s">
        <v>873</v>
      </c>
      <c r="F372" s="10">
        <v>41821</v>
      </c>
      <c r="G372" s="10">
        <v>45413</v>
      </c>
      <c r="H372" s="11">
        <v>119</v>
      </c>
      <c r="I372" s="20" t="s">
        <v>259</v>
      </c>
      <c r="J372" s="11" t="s">
        <v>261</v>
      </c>
      <c r="K372" s="11" t="s">
        <v>262</v>
      </c>
      <c r="L372" s="11">
        <v>1</v>
      </c>
    </row>
    <row r="373" spans="1:12">
      <c r="A373" s="11" t="s">
        <v>624</v>
      </c>
      <c r="D373" s="11" t="s">
        <v>260</v>
      </c>
      <c r="E373" s="19" t="s">
        <v>874</v>
      </c>
      <c r="F373" s="10">
        <v>41821</v>
      </c>
      <c r="G373" s="10">
        <v>45413</v>
      </c>
      <c r="H373" s="11">
        <v>119</v>
      </c>
      <c r="I373" s="20" t="s">
        <v>259</v>
      </c>
      <c r="J373" s="11" t="s">
        <v>261</v>
      </c>
      <c r="K373" s="11" t="s">
        <v>262</v>
      </c>
      <c r="L373" s="11">
        <v>1</v>
      </c>
    </row>
    <row r="374" spans="1:12">
      <c r="A374" s="11" t="s">
        <v>625</v>
      </c>
      <c r="D374" s="11" t="s">
        <v>260</v>
      </c>
      <c r="E374" s="19" t="s">
        <v>875</v>
      </c>
      <c r="F374" s="10">
        <v>41821</v>
      </c>
      <c r="G374" s="10">
        <v>45413</v>
      </c>
      <c r="H374" s="11">
        <v>119</v>
      </c>
      <c r="I374" s="20" t="s">
        <v>259</v>
      </c>
      <c r="J374" s="11" t="s">
        <v>261</v>
      </c>
      <c r="K374" s="11" t="s">
        <v>262</v>
      </c>
      <c r="L374" s="11">
        <v>1</v>
      </c>
    </row>
    <row r="375" spans="1:12">
      <c r="A375" s="11" t="s">
        <v>626</v>
      </c>
      <c r="D375" s="11" t="s">
        <v>260</v>
      </c>
      <c r="E375" s="19" t="s">
        <v>876</v>
      </c>
      <c r="F375" s="10">
        <v>41821</v>
      </c>
      <c r="G375" s="10">
        <v>45413</v>
      </c>
      <c r="H375" s="11">
        <v>119</v>
      </c>
      <c r="I375" s="20" t="s">
        <v>259</v>
      </c>
      <c r="J375" s="11" t="s">
        <v>261</v>
      </c>
      <c r="K375" s="11" t="s">
        <v>262</v>
      </c>
      <c r="L375" s="11">
        <v>1</v>
      </c>
    </row>
    <row r="376" spans="1:12">
      <c r="A376" s="11" t="s">
        <v>627</v>
      </c>
      <c r="D376" s="11" t="s">
        <v>260</v>
      </c>
      <c r="E376" s="19" t="s">
        <v>877</v>
      </c>
      <c r="F376" s="10">
        <v>41821</v>
      </c>
      <c r="G376" s="10">
        <v>45413</v>
      </c>
      <c r="H376" s="11">
        <v>119</v>
      </c>
      <c r="I376" s="20" t="s">
        <v>259</v>
      </c>
      <c r="J376" s="11" t="s">
        <v>261</v>
      </c>
      <c r="K376" s="11" t="s">
        <v>262</v>
      </c>
      <c r="L376" s="11">
        <v>1</v>
      </c>
    </row>
    <row r="377" spans="1:12">
      <c r="A377" s="11" t="s">
        <v>628</v>
      </c>
      <c r="D377" s="11" t="s">
        <v>260</v>
      </c>
      <c r="E377" s="19" t="s">
        <v>878</v>
      </c>
      <c r="F377" s="10">
        <v>41821</v>
      </c>
      <c r="G377" s="10">
        <v>45413</v>
      </c>
      <c r="H377" s="11">
        <v>119</v>
      </c>
      <c r="I377" s="20" t="s">
        <v>259</v>
      </c>
      <c r="J377" s="11" t="s">
        <v>261</v>
      </c>
      <c r="K377" s="11" t="s">
        <v>262</v>
      </c>
      <c r="L377" s="11">
        <v>1</v>
      </c>
    </row>
    <row r="378" spans="1:12">
      <c r="A378" s="11" t="s">
        <v>629</v>
      </c>
      <c r="D378" s="11" t="s">
        <v>260</v>
      </c>
      <c r="E378" s="19" t="s">
        <v>879</v>
      </c>
      <c r="F378" s="10">
        <v>41821</v>
      </c>
      <c r="G378" s="10">
        <v>45413</v>
      </c>
      <c r="H378" s="11">
        <v>119</v>
      </c>
      <c r="I378" s="20" t="s">
        <v>259</v>
      </c>
      <c r="J378" s="11" t="s">
        <v>261</v>
      </c>
      <c r="K378" s="11" t="s">
        <v>262</v>
      </c>
      <c r="L378" s="11">
        <v>1</v>
      </c>
    </row>
    <row r="379" spans="1:12">
      <c r="A379" s="11" t="s">
        <v>630</v>
      </c>
      <c r="D379" s="11" t="s">
        <v>260</v>
      </c>
      <c r="E379" s="19" t="s">
        <v>880</v>
      </c>
      <c r="F379" s="10">
        <v>41821</v>
      </c>
      <c r="G379" s="10">
        <v>45413</v>
      </c>
      <c r="H379" s="11">
        <v>119</v>
      </c>
      <c r="I379" s="20" t="s">
        <v>259</v>
      </c>
      <c r="J379" s="11" t="s">
        <v>261</v>
      </c>
      <c r="K379" s="11" t="s">
        <v>262</v>
      </c>
      <c r="L379" s="11">
        <v>1</v>
      </c>
    </row>
    <row r="380" spans="1:12">
      <c r="A380" s="11" t="s">
        <v>631</v>
      </c>
      <c r="D380" s="11" t="s">
        <v>260</v>
      </c>
      <c r="E380" s="19" t="s">
        <v>881</v>
      </c>
      <c r="F380" s="10">
        <v>41821</v>
      </c>
      <c r="G380" s="10">
        <v>45413</v>
      </c>
      <c r="H380" s="11">
        <v>119</v>
      </c>
      <c r="I380" s="20" t="s">
        <v>259</v>
      </c>
      <c r="J380" s="11" t="s">
        <v>261</v>
      </c>
      <c r="K380" s="11" t="s">
        <v>262</v>
      </c>
      <c r="L380" s="11">
        <v>1</v>
      </c>
    </row>
    <row r="381" spans="1:12">
      <c r="A381" s="11" t="s">
        <v>632</v>
      </c>
      <c r="D381" s="11" t="s">
        <v>260</v>
      </c>
      <c r="E381" s="19" t="s">
        <v>882</v>
      </c>
      <c r="F381" s="10">
        <v>41821</v>
      </c>
      <c r="G381" s="10">
        <v>45413</v>
      </c>
      <c r="H381" s="11">
        <v>119</v>
      </c>
      <c r="I381" s="20" t="s">
        <v>259</v>
      </c>
      <c r="J381" s="11" t="s">
        <v>261</v>
      </c>
      <c r="K381" s="11" t="s">
        <v>262</v>
      </c>
      <c r="L381" s="11">
        <v>1</v>
      </c>
    </row>
    <row r="382" spans="1:12">
      <c r="A382" s="11" t="s">
        <v>633</v>
      </c>
      <c r="D382" s="11" t="s">
        <v>260</v>
      </c>
      <c r="E382" s="19" t="s">
        <v>883</v>
      </c>
      <c r="F382" s="10">
        <v>41821</v>
      </c>
      <c r="G382" s="10">
        <v>45413</v>
      </c>
      <c r="H382" s="11">
        <v>119</v>
      </c>
      <c r="I382" s="20" t="s">
        <v>259</v>
      </c>
      <c r="J382" s="11" t="s">
        <v>261</v>
      </c>
      <c r="K382" s="11" t="s">
        <v>262</v>
      </c>
      <c r="L382" s="11">
        <v>1</v>
      </c>
    </row>
    <row r="383" spans="1:12">
      <c r="A383" s="11" t="s">
        <v>634</v>
      </c>
      <c r="D383" s="11" t="s">
        <v>260</v>
      </c>
      <c r="E383" s="19" t="s">
        <v>884</v>
      </c>
      <c r="F383" s="10">
        <v>41821</v>
      </c>
      <c r="G383" s="10">
        <v>45413</v>
      </c>
      <c r="H383" s="11">
        <v>119</v>
      </c>
      <c r="I383" s="20" t="s">
        <v>259</v>
      </c>
      <c r="J383" s="11" t="s">
        <v>261</v>
      </c>
      <c r="K383" s="11" t="s">
        <v>262</v>
      </c>
      <c r="L383" s="11">
        <v>1</v>
      </c>
    </row>
    <row r="384" spans="1:12">
      <c r="A384" s="11" t="s">
        <v>635</v>
      </c>
      <c r="D384" s="11" t="s">
        <v>260</v>
      </c>
      <c r="E384" s="19" t="s">
        <v>885</v>
      </c>
      <c r="F384" s="10">
        <v>41821</v>
      </c>
      <c r="G384" s="10">
        <v>45413</v>
      </c>
      <c r="H384" s="11">
        <v>119</v>
      </c>
      <c r="I384" s="20" t="s">
        <v>259</v>
      </c>
      <c r="J384" s="11" t="s">
        <v>261</v>
      </c>
      <c r="K384" s="11" t="s">
        <v>262</v>
      </c>
      <c r="L384" s="11">
        <v>1</v>
      </c>
    </row>
    <row r="385" spans="1:12">
      <c r="A385" s="11" t="s">
        <v>636</v>
      </c>
      <c r="D385" s="11" t="s">
        <v>260</v>
      </c>
      <c r="E385" s="19" t="s">
        <v>886</v>
      </c>
      <c r="F385" s="10">
        <v>41821</v>
      </c>
      <c r="G385" s="10">
        <v>45413</v>
      </c>
      <c r="H385" s="11">
        <v>119</v>
      </c>
      <c r="I385" s="20" t="s">
        <v>259</v>
      </c>
      <c r="J385" s="11" t="s">
        <v>261</v>
      </c>
      <c r="K385" s="11" t="s">
        <v>262</v>
      </c>
      <c r="L385" s="11">
        <v>1</v>
      </c>
    </row>
    <row r="386" spans="1:12">
      <c r="A386" s="11" t="s">
        <v>637</v>
      </c>
      <c r="D386" s="11" t="s">
        <v>260</v>
      </c>
      <c r="E386" s="19" t="s">
        <v>887</v>
      </c>
      <c r="F386" s="10">
        <v>41821</v>
      </c>
      <c r="G386" s="10">
        <v>45413</v>
      </c>
      <c r="H386" s="11">
        <v>119</v>
      </c>
      <c r="I386" s="20" t="s">
        <v>259</v>
      </c>
      <c r="J386" s="11" t="s">
        <v>261</v>
      </c>
      <c r="K386" s="11" t="s">
        <v>262</v>
      </c>
      <c r="L386" s="11">
        <v>1</v>
      </c>
    </row>
    <row r="387" spans="1:12">
      <c r="A387" s="11" t="s">
        <v>638</v>
      </c>
      <c r="D387" s="11" t="s">
        <v>260</v>
      </c>
      <c r="E387" s="19" t="s">
        <v>888</v>
      </c>
      <c r="F387" s="10">
        <v>41821</v>
      </c>
      <c r="G387" s="10">
        <v>45413</v>
      </c>
      <c r="H387" s="11">
        <v>119</v>
      </c>
      <c r="I387" s="20" t="s">
        <v>259</v>
      </c>
      <c r="J387" s="11" t="s">
        <v>261</v>
      </c>
      <c r="K387" s="11" t="s">
        <v>262</v>
      </c>
      <c r="L387" s="11">
        <v>1</v>
      </c>
    </row>
    <row r="388" spans="1:12">
      <c r="A388" s="11" t="s">
        <v>639</v>
      </c>
      <c r="D388" s="11" t="s">
        <v>260</v>
      </c>
      <c r="E388" s="19" t="s">
        <v>889</v>
      </c>
      <c r="F388" s="10">
        <v>41821</v>
      </c>
      <c r="G388" s="10">
        <v>45413</v>
      </c>
      <c r="H388" s="11">
        <v>119</v>
      </c>
      <c r="I388" s="20" t="s">
        <v>259</v>
      </c>
      <c r="J388" s="11" t="s">
        <v>261</v>
      </c>
      <c r="K388" s="11" t="s">
        <v>262</v>
      </c>
      <c r="L388" s="11">
        <v>1</v>
      </c>
    </row>
    <row r="389" spans="1:12">
      <c r="A389" s="11" t="s">
        <v>640</v>
      </c>
      <c r="D389" s="11" t="s">
        <v>260</v>
      </c>
      <c r="E389" s="19" t="s">
        <v>890</v>
      </c>
      <c r="F389" s="10">
        <v>41821</v>
      </c>
      <c r="G389" s="10">
        <v>45413</v>
      </c>
      <c r="H389" s="11">
        <v>119</v>
      </c>
      <c r="I389" s="20" t="s">
        <v>259</v>
      </c>
      <c r="J389" s="11" t="s">
        <v>261</v>
      </c>
      <c r="K389" s="11" t="s">
        <v>262</v>
      </c>
      <c r="L389" s="11">
        <v>1</v>
      </c>
    </row>
    <row r="390" spans="1:12">
      <c r="A390" s="11" t="s">
        <v>641</v>
      </c>
      <c r="D390" s="11" t="s">
        <v>260</v>
      </c>
      <c r="E390" s="19" t="s">
        <v>891</v>
      </c>
      <c r="F390" s="10">
        <v>41821</v>
      </c>
      <c r="G390" s="10">
        <v>45413</v>
      </c>
      <c r="H390" s="11">
        <v>119</v>
      </c>
      <c r="I390" s="20" t="s">
        <v>259</v>
      </c>
      <c r="J390" s="11" t="s">
        <v>261</v>
      </c>
      <c r="K390" s="11" t="s">
        <v>262</v>
      </c>
      <c r="L390" s="11">
        <v>1</v>
      </c>
    </row>
    <row r="391" spans="1:12">
      <c r="A391" s="11" t="s">
        <v>642</v>
      </c>
      <c r="D391" s="11" t="s">
        <v>260</v>
      </c>
      <c r="E391" s="19" t="s">
        <v>892</v>
      </c>
      <c r="F391" s="10">
        <v>41821</v>
      </c>
      <c r="G391" s="10">
        <v>45413</v>
      </c>
      <c r="H391" s="11">
        <v>119</v>
      </c>
      <c r="I391" s="20" t="s">
        <v>259</v>
      </c>
      <c r="J391" s="11" t="s">
        <v>261</v>
      </c>
      <c r="K391" s="11" t="s">
        <v>262</v>
      </c>
      <c r="L391" s="11">
        <v>1</v>
      </c>
    </row>
    <row r="392" spans="1:12">
      <c r="A392" s="11" t="s">
        <v>643</v>
      </c>
      <c r="D392" s="11" t="s">
        <v>260</v>
      </c>
      <c r="E392" s="19" t="s">
        <v>893</v>
      </c>
      <c r="F392" s="10">
        <v>41821</v>
      </c>
      <c r="G392" s="10">
        <v>45413</v>
      </c>
      <c r="H392" s="11">
        <v>119</v>
      </c>
      <c r="I392" s="20" t="s">
        <v>259</v>
      </c>
      <c r="J392" s="11" t="s">
        <v>261</v>
      </c>
      <c r="K392" s="11" t="s">
        <v>262</v>
      </c>
      <c r="L392" s="11">
        <v>1</v>
      </c>
    </row>
    <row r="393" spans="1:12">
      <c r="A393" s="11" t="s">
        <v>644</v>
      </c>
      <c r="D393" s="11" t="s">
        <v>260</v>
      </c>
      <c r="E393" s="19" t="s">
        <v>894</v>
      </c>
      <c r="F393" s="10">
        <v>41821</v>
      </c>
      <c r="G393" s="10">
        <v>45413</v>
      </c>
      <c r="H393" s="11">
        <v>119</v>
      </c>
      <c r="I393" s="20" t="s">
        <v>259</v>
      </c>
      <c r="J393" s="11" t="s">
        <v>261</v>
      </c>
      <c r="K393" s="11" t="s">
        <v>262</v>
      </c>
      <c r="L393" s="11">
        <v>1</v>
      </c>
    </row>
    <row r="394" spans="1:12">
      <c r="A394" s="11" t="s">
        <v>645</v>
      </c>
      <c r="D394" s="11" t="s">
        <v>260</v>
      </c>
      <c r="E394" s="19" t="s">
        <v>895</v>
      </c>
      <c r="F394" s="10">
        <v>41821</v>
      </c>
      <c r="G394" s="10">
        <v>45413</v>
      </c>
      <c r="H394" s="11">
        <v>119</v>
      </c>
      <c r="I394" s="20" t="s">
        <v>259</v>
      </c>
      <c r="J394" s="11" t="s">
        <v>261</v>
      </c>
      <c r="K394" s="11" t="s">
        <v>262</v>
      </c>
      <c r="L394" s="11">
        <v>1</v>
      </c>
    </row>
    <row r="395" spans="1:12">
      <c r="A395" s="11" t="s">
        <v>646</v>
      </c>
      <c r="D395" s="11" t="s">
        <v>260</v>
      </c>
      <c r="E395" s="19" t="s">
        <v>896</v>
      </c>
      <c r="F395" s="10">
        <v>41821</v>
      </c>
      <c r="G395" s="10">
        <v>45413</v>
      </c>
      <c r="H395" s="11">
        <v>119</v>
      </c>
      <c r="I395" s="20" t="s">
        <v>259</v>
      </c>
      <c r="J395" s="11" t="s">
        <v>261</v>
      </c>
      <c r="K395" s="11" t="s">
        <v>262</v>
      </c>
      <c r="L395" s="11">
        <v>1</v>
      </c>
    </row>
    <row r="396" spans="1:12">
      <c r="A396" s="11" t="s">
        <v>647</v>
      </c>
      <c r="D396" s="11" t="s">
        <v>260</v>
      </c>
      <c r="E396" s="19" t="s">
        <v>897</v>
      </c>
      <c r="F396" s="10">
        <v>41821</v>
      </c>
      <c r="G396" s="10">
        <v>45413</v>
      </c>
      <c r="H396" s="11">
        <v>119</v>
      </c>
      <c r="I396" s="20" t="s">
        <v>259</v>
      </c>
      <c r="J396" s="11" t="s">
        <v>261</v>
      </c>
      <c r="K396" s="11" t="s">
        <v>262</v>
      </c>
      <c r="L396" s="11">
        <v>1</v>
      </c>
    </row>
    <row r="397" spans="1:12">
      <c r="A397" s="11" t="s">
        <v>648</v>
      </c>
      <c r="D397" s="11" t="s">
        <v>260</v>
      </c>
      <c r="E397" s="19" t="s">
        <v>898</v>
      </c>
      <c r="F397" s="10">
        <v>41821</v>
      </c>
      <c r="G397" s="10">
        <v>45413</v>
      </c>
      <c r="H397" s="11">
        <v>119</v>
      </c>
      <c r="I397" s="20" t="s">
        <v>259</v>
      </c>
      <c r="J397" s="11" t="s">
        <v>261</v>
      </c>
      <c r="K397" s="11" t="s">
        <v>262</v>
      </c>
      <c r="L397" s="11">
        <v>1</v>
      </c>
    </row>
    <row r="398" spans="1:12">
      <c r="A398" s="11" t="s">
        <v>649</v>
      </c>
      <c r="D398" s="11" t="s">
        <v>260</v>
      </c>
      <c r="E398" s="19" t="s">
        <v>899</v>
      </c>
      <c r="F398" s="10">
        <v>41821</v>
      </c>
      <c r="G398" s="10">
        <v>45413</v>
      </c>
      <c r="H398" s="11">
        <v>119</v>
      </c>
      <c r="I398" s="20" t="s">
        <v>259</v>
      </c>
      <c r="J398" s="11" t="s">
        <v>261</v>
      </c>
      <c r="K398" s="11" t="s">
        <v>262</v>
      </c>
      <c r="L398" s="11">
        <v>1</v>
      </c>
    </row>
    <row r="399" spans="1:12">
      <c r="A399" s="11" t="s">
        <v>650</v>
      </c>
      <c r="D399" s="11" t="s">
        <v>260</v>
      </c>
      <c r="E399" s="19" t="s">
        <v>900</v>
      </c>
      <c r="F399" s="10">
        <v>41821</v>
      </c>
      <c r="G399" s="10">
        <v>45413</v>
      </c>
      <c r="H399" s="11">
        <v>119</v>
      </c>
      <c r="I399" s="20" t="s">
        <v>259</v>
      </c>
      <c r="J399" s="11" t="s">
        <v>261</v>
      </c>
      <c r="K399" s="11" t="s">
        <v>262</v>
      </c>
      <c r="L399" s="11">
        <v>1</v>
      </c>
    </row>
    <row r="400" spans="1:12">
      <c r="A400" s="11" t="s">
        <v>651</v>
      </c>
      <c r="D400" s="11" t="s">
        <v>260</v>
      </c>
      <c r="E400" s="19" t="s">
        <v>901</v>
      </c>
      <c r="F400" s="10">
        <v>41821</v>
      </c>
      <c r="G400" s="10">
        <v>45413</v>
      </c>
      <c r="H400" s="11">
        <v>119</v>
      </c>
      <c r="I400" s="20" t="s">
        <v>259</v>
      </c>
      <c r="J400" s="11" t="s">
        <v>261</v>
      </c>
      <c r="K400" s="11" t="s">
        <v>262</v>
      </c>
      <c r="L400" s="11">
        <v>1</v>
      </c>
    </row>
    <row r="401" spans="1:12">
      <c r="A401" s="11" t="s">
        <v>652</v>
      </c>
      <c r="D401" s="11" t="s">
        <v>260</v>
      </c>
      <c r="E401" s="19" t="s">
        <v>902</v>
      </c>
      <c r="F401" s="10">
        <v>41821</v>
      </c>
      <c r="G401" s="10">
        <v>45413</v>
      </c>
      <c r="H401" s="11">
        <v>119</v>
      </c>
      <c r="I401" s="20" t="s">
        <v>259</v>
      </c>
      <c r="J401" s="11" t="s">
        <v>261</v>
      </c>
      <c r="K401" s="11" t="s">
        <v>262</v>
      </c>
      <c r="L401" s="11">
        <v>1</v>
      </c>
    </row>
    <row r="402" spans="1:12">
      <c r="A402" s="11" t="s">
        <v>653</v>
      </c>
      <c r="D402" s="11" t="s">
        <v>260</v>
      </c>
      <c r="E402" s="19" t="s">
        <v>903</v>
      </c>
      <c r="F402" s="10">
        <v>41821</v>
      </c>
      <c r="G402" s="10">
        <v>45413</v>
      </c>
      <c r="H402" s="11">
        <v>119</v>
      </c>
      <c r="I402" s="20" t="s">
        <v>259</v>
      </c>
      <c r="J402" s="11" t="s">
        <v>261</v>
      </c>
      <c r="K402" s="11" t="s">
        <v>262</v>
      </c>
      <c r="L402" s="11">
        <v>1</v>
      </c>
    </row>
    <row r="403" spans="1:12">
      <c r="A403" s="11" t="s">
        <v>654</v>
      </c>
      <c r="D403" s="11" t="s">
        <v>260</v>
      </c>
      <c r="E403" s="19" t="s">
        <v>904</v>
      </c>
      <c r="F403" s="10">
        <v>41821</v>
      </c>
      <c r="G403" s="10">
        <v>45413</v>
      </c>
      <c r="H403" s="11">
        <v>119</v>
      </c>
      <c r="I403" s="20" t="s">
        <v>259</v>
      </c>
      <c r="J403" s="11" t="s">
        <v>261</v>
      </c>
      <c r="K403" s="11" t="s">
        <v>262</v>
      </c>
      <c r="L403" s="11">
        <v>1</v>
      </c>
    </row>
    <row r="404" spans="1:12">
      <c r="A404" s="11" t="s">
        <v>655</v>
      </c>
      <c r="D404" s="11" t="s">
        <v>260</v>
      </c>
      <c r="E404" s="19" t="s">
        <v>905</v>
      </c>
      <c r="F404" s="10">
        <v>41821</v>
      </c>
      <c r="G404" s="10">
        <v>45413</v>
      </c>
      <c r="H404" s="11">
        <v>119</v>
      </c>
      <c r="I404" s="20" t="s">
        <v>259</v>
      </c>
      <c r="J404" s="11" t="s">
        <v>261</v>
      </c>
      <c r="K404" s="11" t="s">
        <v>262</v>
      </c>
      <c r="L404" s="11">
        <v>1</v>
      </c>
    </row>
    <row r="405" spans="1:12">
      <c r="A405" s="11" t="s">
        <v>656</v>
      </c>
      <c r="D405" s="11" t="s">
        <v>260</v>
      </c>
      <c r="E405" s="19" t="s">
        <v>906</v>
      </c>
      <c r="F405" s="10">
        <v>41821</v>
      </c>
      <c r="G405" s="10">
        <v>45413</v>
      </c>
      <c r="H405" s="11">
        <v>119</v>
      </c>
      <c r="I405" s="20" t="s">
        <v>259</v>
      </c>
      <c r="J405" s="11" t="s">
        <v>261</v>
      </c>
      <c r="K405" s="11" t="s">
        <v>262</v>
      </c>
      <c r="L405" s="11">
        <v>1</v>
      </c>
    </row>
    <row r="406" spans="1:12">
      <c r="A406" s="11" t="s">
        <v>657</v>
      </c>
      <c r="D406" s="11" t="s">
        <v>260</v>
      </c>
      <c r="E406" s="19" t="s">
        <v>907</v>
      </c>
      <c r="F406" s="10">
        <v>41821</v>
      </c>
      <c r="G406" s="10">
        <v>45413</v>
      </c>
      <c r="H406" s="11">
        <v>119</v>
      </c>
      <c r="I406" s="20" t="s">
        <v>259</v>
      </c>
      <c r="J406" s="11" t="s">
        <v>261</v>
      </c>
      <c r="K406" s="11" t="s">
        <v>262</v>
      </c>
      <c r="L406" s="11">
        <v>1</v>
      </c>
    </row>
    <row r="407" spans="1:12">
      <c r="A407" s="11" t="s">
        <v>658</v>
      </c>
      <c r="D407" s="11" t="s">
        <v>260</v>
      </c>
      <c r="E407" s="19" t="s">
        <v>908</v>
      </c>
      <c r="F407" s="10">
        <v>41821</v>
      </c>
      <c r="G407" s="10">
        <v>45413</v>
      </c>
      <c r="H407" s="11">
        <v>119</v>
      </c>
      <c r="I407" s="20" t="s">
        <v>259</v>
      </c>
      <c r="J407" s="11" t="s">
        <v>261</v>
      </c>
      <c r="K407" s="11" t="s">
        <v>262</v>
      </c>
      <c r="L407" s="11">
        <v>1</v>
      </c>
    </row>
    <row r="408" spans="1:12">
      <c r="A408" s="11" t="s">
        <v>659</v>
      </c>
      <c r="D408" s="11" t="s">
        <v>260</v>
      </c>
      <c r="E408" s="19" t="s">
        <v>909</v>
      </c>
      <c r="F408" s="10">
        <v>41821</v>
      </c>
      <c r="G408" s="10">
        <v>45413</v>
      </c>
      <c r="H408" s="11">
        <v>119</v>
      </c>
      <c r="I408" s="20" t="s">
        <v>259</v>
      </c>
      <c r="J408" s="11" t="s">
        <v>261</v>
      </c>
      <c r="K408" s="11" t="s">
        <v>262</v>
      </c>
      <c r="L408" s="11">
        <v>1</v>
      </c>
    </row>
    <row r="409" spans="1:12">
      <c r="A409" s="11" t="s">
        <v>660</v>
      </c>
      <c r="D409" s="11" t="s">
        <v>260</v>
      </c>
      <c r="E409" s="19" t="s">
        <v>910</v>
      </c>
      <c r="F409" s="10">
        <v>41821</v>
      </c>
      <c r="G409" s="10">
        <v>45413</v>
      </c>
      <c r="H409" s="11">
        <v>119</v>
      </c>
      <c r="I409" s="20" t="s">
        <v>259</v>
      </c>
      <c r="J409" s="11" t="s">
        <v>261</v>
      </c>
      <c r="K409" s="11" t="s">
        <v>262</v>
      </c>
      <c r="L409" s="11">
        <v>1</v>
      </c>
    </row>
    <row r="410" spans="1:12">
      <c r="A410" s="11" t="s">
        <v>661</v>
      </c>
      <c r="D410" s="11" t="s">
        <v>260</v>
      </c>
      <c r="E410" s="19" t="s">
        <v>911</v>
      </c>
      <c r="F410" s="10">
        <v>41821</v>
      </c>
      <c r="G410" s="10">
        <v>45413</v>
      </c>
      <c r="H410" s="11">
        <v>119</v>
      </c>
      <c r="I410" s="20" t="s">
        <v>259</v>
      </c>
      <c r="J410" s="11" t="s">
        <v>261</v>
      </c>
      <c r="K410" s="11" t="s">
        <v>262</v>
      </c>
      <c r="L410" s="11">
        <v>1</v>
      </c>
    </row>
    <row r="411" spans="1:12">
      <c r="A411" s="11" t="s">
        <v>662</v>
      </c>
      <c r="D411" s="11" t="s">
        <v>260</v>
      </c>
      <c r="E411" s="19" t="s">
        <v>912</v>
      </c>
      <c r="F411" s="10">
        <v>41821</v>
      </c>
      <c r="G411" s="10">
        <v>45413</v>
      </c>
      <c r="H411" s="11">
        <v>119</v>
      </c>
      <c r="I411" s="20" t="s">
        <v>259</v>
      </c>
      <c r="J411" s="11" t="s">
        <v>261</v>
      </c>
      <c r="K411" s="11" t="s">
        <v>262</v>
      </c>
      <c r="L411" s="11">
        <v>1</v>
      </c>
    </row>
    <row r="412" spans="1:12">
      <c r="A412" s="11" t="s">
        <v>663</v>
      </c>
      <c r="D412" s="11" t="s">
        <v>260</v>
      </c>
      <c r="E412" s="19" t="s">
        <v>913</v>
      </c>
      <c r="F412" s="10">
        <v>41821</v>
      </c>
      <c r="G412" s="10">
        <v>45413</v>
      </c>
      <c r="H412" s="11">
        <v>119</v>
      </c>
      <c r="I412" s="20" t="s">
        <v>259</v>
      </c>
      <c r="J412" s="11" t="s">
        <v>261</v>
      </c>
      <c r="K412" s="11" t="s">
        <v>262</v>
      </c>
      <c r="L412" s="11">
        <v>1</v>
      </c>
    </row>
    <row r="413" spans="1:12">
      <c r="A413" s="11" t="s">
        <v>664</v>
      </c>
      <c r="D413" s="11" t="s">
        <v>260</v>
      </c>
      <c r="E413" s="19" t="s">
        <v>914</v>
      </c>
      <c r="F413" s="10">
        <v>41821</v>
      </c>
      <c r="G413" s="10">
        <v>45413</v>
      </c>
      <c r="H413" s="11">
        <v>119</v>
      </c>
      <c r="I413" s="20" t="s">
        <v>259</v>
      </c>
      <c r="J413" s="11" t="s">
        <v>261</v>
      </c>
      <c r="K413" s="11" t="s">
        <v>262</v>
      </c>
      <c r="L413" s="11">
        <v>1</v>
      </c>
    </row>
    <row r="414" spans="1:12">
      <c r="A414" s="11" t="s">
        <v>665</v>
      </c>
      <c r="D414" s="11" t="s">
        <v>260</v>
      </c>
      <c r="E414" s="19" t="s">
        <v>915</v>
      </c>
      <c r="F414" s="10">
        <v>41821</v>
      </c>
      <c r="G414" s="10">
        <v>45413</v>
      </c>
      <c r="H414" s="11">
        <v>119</v>
      </c>
      <c r="I414" s="20" t="s">
        <v>259</v>
      </c>
      <c r="J414" s="11" t="s">
        <v>261</v>
      </c>
      <c r="K414" s="11" t="s">
        <v>262</v>
      </c>
      <c r="L414" s="11">
        <v>1</v>
      </c>
    </row>
    <row r="415" spans="1:12">
      <c r="A415" s="11" t="s">
        <v>666</v>
      </c>
      <c r="D415" s="11" t="s">
        <v>260</v>
      </c>
      <c r="E415" s="19" t="s">
        <v>916</v>
      </c>
      <c r="F415" s="10">
        <v>41821</v>
      </c>
      <c r="G415" s="10">
        <v>45413</v>
      </c>
      <c r="H415" s="11">
        <v>119</v>
      </c>
      <c r="I415" s="20" t="s">
        <v>259</v>
      </c>
      <c r="J415" s="11" t="s">
        <v>261</v>
      </c>
      <c r="K415" s="11" t="s">
        <v>262</v>
      </c>
      <c r="L415" s="11">
        <v>1</v>
      </c>
    </row>
    <row r="416" spans="1:12">
      <c r="A416" s="11" t="s">
        <v>667</v>
      </c>
      <c r="D416" s="11" t="s">
        <v>260</v>
      </c>
      <c r="E416" s="19" t="s">
        <v>917</v>
      </c>
      <c r="F416" s="10">
        <v>41821</v>
      </c>
      <c r="G416" s="10">
        <v>45413</v>
      </c>
      <c r="H416" s="11">
        <v>119</v>
      </c>
      <c r="I416" s="20" t="s">
        <v>259</v>
      </c>
      <c r="J416" s="11" t="s">
        <v>261</v>
      </c>
      <c r="K416" s="11" t="s">
        <v>262</v>
      </c>
      <c r="L416" s="11">
        <v>1</v>
      </c>
    </row>
    <row r="417" spans="1:12">
      <c r="A417" s="11" t="s">
        <v>668</v>
      </c>
      <c r="D417" s="11" t="s">
        <v>260</v>
      </c>
      <c r="E417" s="19" t="s">
        <v>918</v>
      </c>
      <c r="F417" s="10">
        <v>41821</v>
      </c>
      <c r="G417" s="10">
        <v>45413</v>
      </c>
      <c r="H417" s="11">
        <v>119</v>
      </c>
      <c r="I417" s="20" t="s">
        <v>259</v>
      </c>
      <c r="J417" s="11" t="s">
        <v>261</v>
      </c>
      <c r="K417" s="11" t="s">
        <v>262</v>
      </c>
      <c r="L417" s="11">
        <v>1</v>
      </c>
    </row>
    <row r="418" spans="1:12">
      <c r="A418" s="11" t="s">
        <v>669</v>
      </c>
      <c r="D418" s="11" t="s">
        <v>260</v>
      </c>
      <c r="E418" s="19" t="s">
        <v>919</v>
      </c>
      <c r="F418" s="10">
        <v>41821</v>
      </c>
      <c r="G418" s="10">
        <v>45413</v>
      </c>
      <c r="H418" s="11">
        <v>119</v>
      </c>
      <c r="I418" s="20" t="s">
        <v>259</v>
      </c>
      <c r="J418" s="11" t="s">
        <v>261</v>
      </c>
      <c r="K418" s="11" t="s">
        <v>262</v>
      </c>
      <c r="L418" s="11">
        <v>1</v>
      </c>
    </row>
    <row r="419" spans="1:12">
      <c r="A419" s="11" t="s">
        <v>670</v>
      </c>
      <c r="D419" s="11" t="s">
        <v>260</v>
      </c>
      <c r="E419" s="19" t="s">
        <v>920</v>
      </c>
      <c r="F419" s="10">
        <v>41821</v>
      </c>
      <c r="G419" s="10">
        <v>45413</v>
      </c>
      <c r="H419" s="11">
        <v>119</v>
      </c>
      <c r="I419" s="20" t="s">
        <v>259</v>
      </c>
      <c r="J419" s="11" t="s">
        <v>261</v>
      </c>
      <c r="K419" s="11" t="s">
        <v>262</v>
      </c>
      <c r="L419" s="11">
        <v>1</v>
      </c>
    </row>
    <row r="420" spans="1:12">
      <c r="A420" s="11" t="s">
        <v>671</v>
      </c>
      <c r="D420" s="11" t="s">
        <v>260</v>
      </c>
      <c r="E420" s="19" t="s">
        <v>921</v>
      </c>
      <c r="F420" s="10">
        <v>41821</v>
      </c>
      <c r="G420" s="10">
        <v>45413</v>
      </c>
      <c r="H420" s="11">
        <v>119</v>
      </c>
      <c r="I420" s="20" t="s">
        <v>259</v>
      </c>
      <c r="J420" s="11" t="s">
        <v>261</v>
      </c>
      <c r="K420" s="11" t="s">
        <v>262</v>
      </c>
      <c r="L420" s="11">
        <v>1</v>
      </c>
    </row>
    <row r="421" spans="1:12">
      <c r="A421" s="11" t="s">
        <v>672</v>
      </c>
      <c r="D421" s="11" t="s">
        <v>260</v>
      </c>
      <c r="E421" s="19" t="s">
        <v>922</v>
      </c>
      <c r="F421" s="10">
        <v>41821</v>
      </c>
      <c r="G421" s="10">
        <v>45413</v>
      </c>
      <c r="H421" s="11">
        <v>119</v>
      </c>
      <c r="I421" s="20" t="s">
        <v>259</v>
      </c>
      <c r="J421" s="11" t="s">
        <v>261</v>
      </c>
      <c r="K421" s="11" t="s">
        <v>262</v>
      </c>
      <c r="L421" s="11">
        <v>1</v>
      </c>
    </row>
    <row r="422" spans="1:12">
      <c r="A422" s="11" t="s">
        <v>673</v>
      </c>
      <c r="D422" s="11" t="s">
        <v>260</v>
      </c>
      <c r="E422" s="19" t="s">
        <v>923</v>
      </c>
      <c r="F422" s="10">
        <v>41821</v>
      </c>
      <c r="G422" s="10">
        <v>45413</v>
      </c>
      <c r="H422" s="11">
        <v>119</v>
      </c>
      <c r="I422" s="20" t="s">
        <v>259</v>
      </c>
      <c r="J422" s="11" t="s">
        <v>261</v>
      </c>
      <c r="K422" s="11" t="s">
        <v>262</v>
      </c>
      <c r="L422" s="11">
        <v>1</v>
      </c>
    </row>
    <row r="423" spans="1:12">
      <c r="A423" s="11" t="s">
        <v>674</v>
      </c>
      <c r="D423" s="11" t="s">
        <v>260</v>
      </c>
      <c r="E423" s="19" t="s">
        <v>924</v>
      </c>
      <c r="F423" s="10">
        <v>41821</v>
      </c>
      <c r="G423" s="10">
        <v>45413</v>
      </c>
      <c r="H423" s="11">
        <v>119</v>
      </c>
      <c r="I423" s="20" t="s">
        <v>259</v>
      </c>
      <c r="J423" s="11" t="s">
        <v>261</v>
      </c>
      <c r="K423" s="11" t="s">
        <v>262</v>
      </c>
      <c r="L423" s="11">
        <v>1</v>
      </c>
    </row>
    <row r="424" spans="1:12">
      <c r="A424" s="11" t="s">
        <v>675</v>
      </c>
      <c r="D424" s="11" t="s">
        <v>260</v>
      </c>
      <c r="E424" s="19" t="s">
        <v>925</v>
      </c>
      <c r="F424" s="10">
        <v>41821</v>
      </c>
      <c r="G424" s="10">
        <v>45413</v>
      </c>
      <c r="H424" s="11">
        <v>119</v>
      </c>
      <c r="I424" s="20" t="s">
        <v>259</v>
      </c>
      <c r="J424" s="11" t="s">
        <v>261</v>
      </c>
      <c r="K424" s="11" t="s">
        <v>262</v>
      </c>
      <c r="L424" s="11">
        <v>1</v>
      </c>
    </row>
    <row r="425" spans="1:12">
      <c r="A425" s="11" t="s">
        <v>676</v>
      </c>
      <c r="D425" s="11" t="s">
        <v>260</v>
      </c>
      <c r="E425" s="19" t="s">
        <v>926</v>
      </c>
      <c r="F425" s="10">
        <v>41821</v>
      </c>
      <c r="G425" s="10">
        <v>45413</v>
      </c>
      <c r="H425" s="11">
        <v>119</v>
      </c>
      <c r="I425" s="20" t="s">
        <v>259</v>
      </c>
      <c r="J425" s="11" t="s">
        <v>261</v>
      </c>
      <c r="K425" s="11" t="s">
        <v>262</v>
      </c>
      <c r="L425" s="11">
        <v>1</v>
      </c>
    </row>
    <row r="426" spans="1:12">
      <c r="A426" s="11" t="s">
        <v>677</v>
      </c>
      <c r="D426" s="11" t="s">
        <v>260</v>
      </c>
      <c r="E426" s="19" t="s">
        <v>927</v>
      </c>
      <c r="F426" s="10">
        <v>41821</v>
      </c>
      <c r="G426" s="10">
        <v>45413</v>
      </c>
      <c r="H426" s="11">
        <v>119</v>
      </c>
      <c r="I426" s="20" t="s">
        <v>259</v>
      </c>
      <c r="J426" s="11" t="s">
        <v>261</v>
      </c>
      <c r="K426" s="11" t="s">
        <v>262</v>
      </c>
      <c r="L426" s="11">
        <v>1</v>
      </c>
    </row>
    <row r="427" spans="1:12">
      <c r="A427" s="11" t="s">
        <v>678</v>
      </c>
      <c r="D427" s="11" t="s">
        <v>260</v>
      </c>
      <c r="E427" s="19" t="s">
        <v>928</v>
      </c>
      <c r="F427" s="10">
        <v>41821</v>
      </c>
      <c r="G427" s="10">
        <v>45413</v>
      </c>
      <c r="H427" s="11">
        <v>119</v>
      </c>
      <c r="I427" s="20" t="s">
        <v>259</v>
      </c>
      <c r="J427" s="11" t="s">
        <v>261</v>
      </c>
      <c r="K427" s="11" t="s">
        <v>262</v>
      </c>
      <c r="L427" s="11">
        <v>1</v>
      </c>
    </row>
    <row r="428" spans="1:12">
      <c r="A428" s="11" t="s">
        <v>679</v>
      </c>
      <c r="D428" s="11" t="s">
        <v>260</v>
      </c>
      <c r="E428" s="19" t="s">
        <v>929</v>
      </c>
      <c r="F428" s="10">
        <v>41821</v>
      </c>
      <c r="G428" s="10">
        <v>45413</v>
      </c>
      <c r="H428" s="11">
        <v>119</v>
      </c>
      <c r="I428" s="20" t="s">
        <v>259</v>
      </c>
      <c r="J428" s="11" t="s">
        <v>261</v>
      </c>
      <c r="K428" s="11" t="s">
        <v>262</v>
      </c>
      <c r="L428" s="11">
        <v>1</v>
      </c>
    </row>
    <row r="429" spans="1:12">
      <c r="A429" s="11" t="s">
        <v>680</v>
      </c>
      <c r="D429" s="11" t="s">
        <v>260</v>
      </c>
      <c r="E429" s="19" t="s">
        <v>930</v>
      </c>
      <c r="F429" s="10">
        <v>41821</v>
      </c>
      <c r="G429" s="10">
        <v>45413</v>
      </c>
      <c r="H429" s="11">
        <v>119</v>
      </c>
      <c r="I429" s="20" t="s">
        <v>259</v>
      </c>
      <c r="J429" s="11" t="s">
        <v>261</v>
      </c>
      <c r="K429" s="11" t="s">
        <v>262</v>
      </c>
      <c r="L429" s="11">
        <v>1</v>
      </c>
    </row>
    <row r="430" spans="1:12">
      <c r="A430" s="11" t="s">
        <v>681</v>
      </c>
      <c r="D430" s="11" t="s">
        <v>260</v>
      </c>
      <c r="E430" s="19" t="s">
        <v>931</v>
      </c>
      <c r="F430" s="10">
        <v>41821</v>
      </c>
      <c r="G430" s="10">
        <v>45413</v>
      </c>
      <c r="H430" s="11">
        <v>119</v>
      </c>
      <c r="I430" s="20" t="s">
        <v>259</v>
      </c>
      <c r="J430" s="11" t="s">
        <v>261</v>
      </c>
      <c r="K430" s="11" t="s">
        <v>262</v>
      </c>
      <c r="L430" s="11">
        <v>1</v>
      </c>
    </row>
    <row r="431" spans="1:12">
      <c r="A431" s="11" t="s">
        <v>682</v>
      </c>
      <c r="D431" s="11" t="s">
        <v>260</v>
      </c>
      <c r="E431" s="19" t="s">
        <v>932</v>
      </c>
      <c r="F431" s="10">
        <v>41821</v>
      </c>
      <c r="G431" s="10">
        <v>45413</v>
      </c>
      <c r="H431" s="11">
        <v>119</v>
      </c>
      <c r="I431" s="20" t="s">
        <v>259</v>
      </c>
      <c r="J431" s="11" t="s">
        <v>261</v>
      </c>
      <c r="K431" s="11" t="s">
        <v>262</v>
      </c>
      <c r="L431" s="11">
        <v>1</v>
      </c>
    </row>
    <row r="432" spans="1:12">
      <c r="A432" s="11" t="s">
        <v>683</v>
      </c>
      <c r="D432" s="11" t="s">
        <v>260</v>
      </c>
      <c r="E432" s="19" t="s">
        <v>933</v>
      </c>
      <c r="F432" s="10">
        <v>41821</v>
      </c>
      <c r="G432" s="10">
        <v>45413</v>
      </c>
      <c r="H432" s="11">
        <v>119</v>
      </c>
      <c r="I432" s="20" t="s">
        <v>259</v>
      </c>
      <c r="J432" s="11" t="s">
        <v>261</v>
      </c>
      <c r="K432" s="11" t="s">
        <v>262</v>
      </c>
      <c r="L432" s="11">
        <v>1</v>
      </c>
    </row>
    <row r="433" spans="1:12">
      <c r="A433" s="11" t="s">
        <v>684</v>
      </c>
      <c r="D433" s="11" t="s">
        <v>260</v>
      </c>
      <c r="E433" s="19" t="s">
        <v>934</v>
      </c>
      <c r="F433" s="10">
        <v>41821</v>
      </c>
      <c r="G433" s="10">
        <v>45413</v>
      </c>
      <c r="H433" s="11">
        <v>119</v>
      </c>
      <c r="I433" s="20" t="s">
        <v>259</v>
      </c>
      <c r="J433" s="11" t="s">
        <v>261</v>
      </c>
      <c r="K433" s="11" t="s">
        <v>262</v>
      </c>
      <c r="L433" s="11">
        <v>1</v>
      </c>
    </row>
    <row r="434" spans="1:12">
      <c r="A434" s="11" t="s">
        <v>685</v>
      </c>
      <c r="D434" s="11" t="s">
        <v>260</v>
      </c>
      <c r="E434" s="19" t="s">
        <v>935</v>
      </c>
      <c r="F434" s="10">
        <v>41821</v>
      </c>
      <c r="G434" s="10">
        <v>45413</v>
      </c>
      <c r="H434" s="11">
        <v>119</v>
      </c>
      <c r="I434" s="20" t="s">
        <v>259</v>
      </c>
      <c r="J434" s="11" t="s">
        <v>261</v>
      </c>
      <c r="K434" s="11" t="s">
        <v>262</v>
      </c>
      <c r="L434" s="11">
        <v>1</v>
      </c>
    </row>
    <row r="435" spans="1:12">
      <c r="A435" s="11" t="s">
        <v>686</v>
      </c>
      <c r="D435" s="11" t="s">
        <v>260</v>
      </c>
      <c r="E435" s="19" t="s">
        <v>936</v>
      </c>
      <c r="F435" s="10">
        <v>41821</v>
      </c>
      <c r="G435" s="10">
        <v>45413</v>
      </c>
      <c r="H435" s="11">
        <v>119</v>
      </c>
      <c r="I435" s="20" t="s">
        <v>259</v>
      </c>
      <c r="J435" s="11" t="s">
        <v>261</v>
      </c>
      <c r="K435" s="11" t="s">
        <v>262</v>
      </c>
      <c r="L435" s="11">
        <v>1</v>
      </c>
    </row>
    <row r="436" spans="1:12">
      <c r="A436" s="11" t="s">
        <v>687</v>
      </c>
      <c r="D436" s="11" t="s">
        <v>260</v>
      </c>
      <c r="E436" s="19" t="s">
        <v>937</v>
      </c>
      <c r="F436" s="10">
        <v>41821</v>
      </c>
      <c r="G436" s="10">
        <v>45413</v>
      </c>
      <c r="H436" s="11">
        <v>119</v>
      </c>
      <c r="I436" s="20" t="s">
        <v>259</v>
      </c>
      <c r="J436" s="11" t="s">
        <v>261</v>
      </c>
      <c r="K436" s="11" t="s">
        <v>262</v>
      </c>
      <c r="L436" s="11">
        <v>1</v>
      </c>
    </row>
    <row r="437" spans="1:12">
      <c r="A437" s="11" t="s">
        <v>688</v>
      </c>
      <c r="D437" s="11" t="s">
        <v>260</v>
      </c>
      <c r="E437" s="19" t="s">
        <v>938</v>
      </c>
      <c r="F437" s="10">
        <v>41821</v>
      </c>
      <c r="G437" s="10">
        <v>45413</v>
      </c>
      <c r="H437" s="11">
        <v>119</v>
      </c>
      <c r="I437" s="20" t="s">
        <v>259</v>
      </c>
      <c r="J437" s="11" t="s">
        <v>261</v>
      </c>
      <c r="K437" s="11" t="s">
        <v>262</v>
      </c>
      <c r="L437" s="11">
        <v>1</v>
      </c>
    </row>
    <row r="438" spans="1:12">
      <c r="A438" s="11" t="s">
        <v>689</v>
      </c>
      <c r="D438" s="11" t="s">
        <v>260</v>
      </c>
      <c r="E438" s="19" t="s">
        <v>939</v>
      </c>
      <c r="F438" s="10">
        <v>41821</v>
      </c>
      <c r="G438" s="10">
        <v>45413</v>
      </c>
      <c r="H438" s="11">
        <v>119</v>
      </c>
      <c r="I438" s="20" t="s">
        <v>259</v>
      </c>
      <c r="J438" s="11" t="s">
        <v>261</v>
      </c>
      <c r="K438" s="11" t="s">
        <v>262</v>
      </c>
      <c r="L438" s="11">
        <v>1</v>
      </c>
    </row>
    <row r="439" spans="1:12">
      <c r="A439" s="11" t="s">
        <v>690</v>
      </c>
      <c r="D439" s="11" t="s">
        <v>260</v>
      </c>
      <c r="E439" s="19" t="s">
        <v>940</v>
      </c>
      <c r="F439" s="10">
        <v>41821</v>
      </c>
      <c r="G439" s="10">
        <v>45413</v>
      </c>
      <c r="H439" s="11">
        <v>119</v>
      </c>
      <c r="I439" s="20" t="s">
        <v>259</v>
      </c>
      <c r="J439" s="11" t="s">
        <v>261</v>
      </c>
      <c r="K439" s="11" t="s">
        <v>262</v>
      </c>
      <c r="L439" s="11">
        <v>1</v>
      </c>
    </row>
    <row r="440" spans="1:12">
      <c r="A440" s="11" t="s">
        <v>691</v>
      </c>
      <c r="D440" s="11" t="s">
        <v>260</v>
      </c>
      <c r="E440" s="19" t="s">
        <v>941</v>
      </c>
      <c r="F440" s="10">
        <v>41821</v>
      </c>
      <c r="G440" s="10">
        <v>45413</v>
      </c>
      <c r="H440" s="11">
        <v>119</v>
      </c>
      <c r="I440" s="20" t="s">
        <v>259</v>
      </c>
      <c r="J440" s="11" t="s">
        <v>261</v>
      </c>
      <c r="K440" s="11" t="s">
        <v>262</v>
      </c>
      <c r="L440" s="11">
        <v>1</v>
      </c>
    </row>
    <row r="441" spans="1:12">
      <c r="A441" s="11" t="s">
        <v>692</v>
      </c>
      <c r="D441" s="11" t="s">
        <v>260</v>
      </c>
      <c r="E441" s="19" t="s">
        <v>942</v>
      </c>
      <c r="F441" s="10">
        <v>41821</v>
      </c>
      <c r="G441" s="10">
        <v>45413</v>
      </c>
      <c r="H441" s="11">
        <v>119</v>
      </c>
      <c r="I441" s="20" t="s">
        <v>259</v>
      </c>
      <c r="J441" s="11" t="s">
        <v>261</v>
      </c>
      <c r="K441" s="11" t="s">
        <v>262</v>
      </c>
      <c r="L441" s="11">
        <v>1</v>
      </c>
    </row>
    <row r="442" spans="1:12">
      <c r="A442" s="11" t="s">
        <v>693</v>
      </c>
      <c r="D442" s="11" t="s">
        <v>260</v>
      </c>
      <c r="E442" s="19" t="s">
        <v>943</v>
      </c>
      <c r="F442" s="10">
        <v>41821</v>
      </c>
      <c r="G442" s="10">
        <v>45413</v>
      </c>
      <c r="H442" s="11">
        <v>119</v>
      </c>
      <c r="I442" s="20" t="s">
        <v>259</v>
      </c>
      <c r="J442" s="11" t="s">
        <v>261</v>
      </c>
      <c r="K442" s="11" t="s">
        <v>262</v>
      </c>
      <c r="L442" s="11">
        <v>1</v>
      </c>
    </row>
    <row r="443" spans="1:12">
      <c r="A443" s="11" t="s">
        <v>694</v>
      </c>
      <c r="D443" s="11" t="s">
        <v>260</v>
      </c>
      <c r="E443" s="19" t="s">
        <v>944</v>
      </c>
      <c r="F443" s="10">
        <v>41821</v>
      </c>
      <c r="G443" s="10">
        <v>45413</v>
      </c>
      <c r="H443" s="11">
        <v>119</v>
      </c>
      <c r="I443" s="20" t="s">
        <v>259</v>
      </c>
      <c r="J443" s="11" t="s">
        <v>261</v>
      </c>
      <c r="K443" s="11" t="s">
        <v>262</v>
      </c>
      <c r="L443" s="11">
        <v>1</v>
      </c>
    </row>
    <row r="444" spans="1:12">
      <c r="A444" s="11" t="s">
        <v>695</v>
      </c>
      <c r="D444" s="11" t="s">
        <v>260</v>
      </c>
      <c r="E444" s="19" t="s">
        <v>945</v>
      </c>
      <c r="F444" s="10">
        <v>41821</v>
      </c>
      <c r="G444" s="10">
        <v>45413</v>
      </c>
      <c r="H444" s="11">
        <v>119</v>
      </c>
      <c r="I444" s="20" t="s">
        <v>259</v>
      </c>
      <c r="J444" s="11" t="s">
        <v>261</v>
      </c>
      <c r="K444" s="11" t="s">
        <v>262</v>
      </c>
      <c r="L444" s="11">
        <v>1</v>
      </c>
    </row>
    <row r="445" spans="1:12">
      <c r="A445" s="11" t="s">
        <v>696</v>
      </c>
      <c r="D445" s="11" t="s">
        <v>260</v>
      </c>
      <c r="E445" s="19" t="s">
        <v>946</v>
      </c>
      <c r="F445" s="10">
        <v>41821</v>
      </c>
      <c r="G445" s="10">
        <v>45413</v>
      </c>
      <c r="H445" s="11">
        <v>119</v>
      </c>
      <c r="I445" s="20" t="s">
        <v>259</v>
      </c>
      <c r="J445" s="11" t="s">
        <v>261</v>
      </c>
      <c r="K445" s="11" t="s">
        <v>262</v>
      </c>
      <c r="L445" s="11">
        <v>1</v>
      </c>
    </row>
    <row r="446" spans="1:12">
      <c r="A446" s="11" t="s">
        <v>697</v>
      </c>
      <c r="D446" s="11" t="s">
        <v>260</v>
      </c>
      <c r="E446" s="19" t="s">
        <v>947</v>
      </c>
      <c r="F446" s="10">
        <v>41821</v>
      </c>
      <c r="G446" s="10">
        <v>45413</v>
      </c>
      <c r="H446" s="11">
        <v>119</v>
      </c>
      <c r="I446" s="20" t="s">
        <v>259</v>
      </c>
      <c r="J446" s="11" t="s">
        <v>261</v>
      </c>
      <c r="K446" s="11" t="s">
        <v>262</v>
      </c>
      <c r="L446" s="11">
        <v>1</v>
      </c>
    </row>
    <row r="447" spans="1:12">
      <c r="A447" s="11" t="s">
        <v>698</v>
      </c>
      <c r="D447" s="11" t="s">
        <v>260</v>
      </c>
      <c r="E447" s="19" t="s">
        <v>948</v>
      </c>
      <c r="F447" s="10">
        <v>41821</v>
      </c>
      <c r="G447" s="10">
        <v>45413</v>
      </c>
      <c r="H447" s="11">
        <v>119</v>
      </c>
      <c r="I447" s="20" t="s">
        <v>259</v>
      </c>
      <c r="J447" s="11" t="s">
        <v>261</v>
      </c>
      <c r="K447" s="11" t="s">
        <v>262</v>
      </c>
      <c r="L447" s="11">
        <v>1</v>
      </c>
    </row>
    <row r="448" spans="1:12">
      <c r="A448" s="11" t="s">
        <v>699</v>
      </c>
      <c r="D448" s="11" t="s">
        <v>260</v>
      </c>
      <c r="E448" s="19" t="s">
        <v>949</v>
      </c>
      <c r="F448" s="10">
        <v>41821</v>
      </c>
      <c r="G448" s="10">
        <v>45413</v>
      </c>
      <c r="H448" s="11">
        <v>119</v>
      </c>
      <c r="I448" s="20" t="s">
        <v>259</v>
      </c>
      <c r="J448" s="11" t="s">
        <v>261</v>
      </c>
      <c r="K448" s="11" t="s">
        <v>262</v>
      </c>
      <c r="L448" s="11">
        <v>1</v>
      </c>
    </row>
    <row r="449" spans="1:12">
      <c r="A449" s="11" t="s">
        <v>700</v>
      </c>
      <c r="D449" s="11" t="s">
        <v>260</v>
      </c>
      <c r="E449" s="19" t="s">
        <v>950</v>
      </c>
      <c r="F449" s="10">
        <v>41821</v>
      </c>
      <c r="G449" s="10">
        <v>45413</v>
      </c>
      <c r="H449" s="11">
        <v>119</v>
      </c>
      <c r="I449" s="20" t="s">
        <v>259</v>
      </c>
      <c r="J449" s="11" t="s">
        <v>261</v>
      </c>
      <c r="K449" s="11" t="s">
        <v>262</v>
      </c>
      <c r="L449" s="11">
        <v>1</v>
      </c>
    </row>
    <row r="450" spans="1:12">
      <c r="A450" s="11" t="s">
        <v>701</v>
      </c>
      <c r="D450" s="11" t="s">
        <v>260</v>
      </c>
      <c r="E450" s="19" t="s">
        <v>951</v>
      </c>
      <c r="F450" s="10">
        <v>41821</v>
      </c>
      <c r="G450" s="10">
        <v>45413</v>
      </c>
      <c r="H450" s="11">
        <v>119</v>
      </c>
      <c r="I450" s="20" t="s">
        <v>259</v>
      </c>
      <c r="J450" s="11" t="s">
        <v>261</v>
      </c>
      <c r="K450" s="11" t="s">
        <v>262</v>
      </c>
      <c r="L450" s="11">
        <v>1</v>
      </c>
    </row>
    <row r="451" spans="1:12">
      <c r="A451" s="11" t="s">
        <v>702</v>
      </c>
      <c r="D451" s="11" t="s">
        <v>260</v>
      </c>
      <c r="E451" s="19" t="s">
        <v>952</v>
      </c>
      <c r="F451" s="10">
        <v>41821</v>
      </c>
      <c r="G451" s="10">
        <v>45413</v>
      </c>
      <c r="H451" s="11">
        <v>119</v>
      </c>
      <c r="I451" s="20" t="s">
        <v>259</v>
      </c>
      <c r="J451" s="11" t="s">
        <v>261</v>
      </c>
      <c r="K451" s="11" t="s">
        <v>262</v>
      </c>
      <c r="L451" s="11">
        <v>1</v>
      </c>
    </row>
    <row r="452" spans="1:12">
      <c r="A452" s="11" t="s">
        <v>703</v>
      </c>
      <c r="D452" s="11" t="s">
        <v>260</v>
      </c>
      <c r="E452" s="19" t="s">
        <v>953</v>
      </c>
      <c r="F452" s="10">
        <v>41821</v>
      </c>
      <c r="G452" s="10">
        <v>45413</v>
      </c>
      <c r="H452" s="11">
        <v>119</v>
      </c>
      <c r="I452" s="20" t="s">
        <v>259</v>
      </c>
      <c r="J452" s="11" t="s">
        <v>261</v>
      </c>
      <c r="K452" s="11" t="s">
        <v>262</v>
      </c>
      <c r="L452" s="11">
        <v>1</v>
      </c>
    </row>
    <row r="453" spans="1:12">
      <c r="A453" s="11" t="s">
        <v>704</v>
      </c>
      <c r="D453" s="11" t="s">
        <v>260</v>
      </c>
      <c r="E453" s="19" t="s">
        <v>954</v>
      </c>
      <c r="F453" s="10">
        <v>41821</v>
      </c>
      <c r="G453" s="10">
        <v>45413</v>
      </c>
      <c r="H453" s="11">
        <v>119</v>
      </c>
      <c r="I453" s="20" t="s">
        <v>259</v>
      </c>
      <c r="J453" s="11" t="s">
        <v>261</v>
      </c>
      <c r="K453" s="11" t="s">
        <v>262</v>
      </c>
      <c r="L453" s="11">
        <v>1</v>
      </c>
    </row>
    <row r="454" spans="1:12">
      <c r="A454" s="11" t="s">
        <v>705</v>
      </c>
      <c r="D454" s="11" t="s">
        <v>260</v>
      </c>
      <c r="E454" s="19" t="s">
        <v>955</v>
      </c>
      <c r="F454" s="10">
        <v>41821</v>
      </c>
      <c r="G454" s="10">
        <v>45413</v>
      </c>
      <c r="H454" s="11">
        <v>119</v>
      </c>
      <c r="I454" s="20" t="s">
        <v>259</v>
      </c>
      <c r="J454" s="11" t="s">
        <v>261</v>
      </c>
      <c r="K454" s="11" t="s">
        <v>262</v>
      </c>
      <c r="L454" s="11">
        <v>1</v>
      </c>
    </row>
    <row r="455" spans="1:12">
      <c r="A455" s="11" t="s">
        <v>706</v>
      </c>
      <c r="D455" s="11" t="s">
        <v>260</v>
      </c>
      <c r="E455" s="19" t="s">
        <v>956</v>
      </c>
      <c r="F455" s="10">
        <v>41821</v>
      </c>
      <c r="G455" s="10">
        <v>45413</v>
      </c>
      <c r="H455" s="11">
        <v>119</v>
      </c>
      <c r="I455" s="20" t="s">
        <v>259</v>
      </c>
      <c r="J455" s="11" t="s">
        <v>261</v>
      </c>
      <c r="K455" s="11" t="s">
        <v>262</v>
      </c>
      <c r="L455" s="11">
        <v>1</v>
      </c>
    </row>
    <row r="456" spans="1:12">
      <c r="A456" s="11" t="s">
        <v>707</v>
      </c>
      <c r="D456" s="11" t="s">
        <v>260</v>
      </c>
      <c r="E456" s="19" t="s">
        <v>957</v>
      </c>
      <c r="F456" s="10">
        <v>41821</v>
      </c>
      <c r="G456" s="10">
        <v>45413</v>
      </c>
      <c r="H456" s="11">
        <v>119</v>
      </c>
      <c r="I456" s="20" t="s">
        <v>259</v>
      </c>
      <c r="J456" s="11" t="s">
        <v>261</v>
      </c>
      <c r="K456" s="11" t="s">
        <v>262</v>
      </c>
      <c r="L456" s="11">
        <v>1</v>
      </c>
    </row>
    <row r="457" spans="1:12">
      <c r="A457" s="11" t="s">
        <v>708</v>
      </c>
      <c r="D457" s="11" t="s">
        <v>260</v>
      </c>
      <c r="E457" s="19" t="s">
        <v>958</v>
      </c>
      <c r="F457" s="10">
        <v>41821</v>
      </c>
      <c r="G457" s="10">
        <v>45413</v>
      </c>
      <c r="H457" s="11">
        <v>119</v>
      </c>
      <c r="I457" s="20" t="s">
        <v>259</v>
      </c>
      <c r="J457" s="11" t="s">
        <v>261</v>
      </c>
      <c r="K457" s="11" t="s">
        <v>262</v>
      </c>
      <c r="L457" s="11">
        <v>1</v>
      </c>
    </row>
    <row r="458" spans="1:12">
      <c r="A458" s="11" t="s">
        <v>709</v>
      </c>
      <c r="D458" s="11" t="s">
        <v>260</v>
      </c>
      <c r="E458" s="19" t="s">
        <v>959</v>
      </c>
      <c r="F458" s="10">
        <v>41821</v>
      </c>
      <c r="G458" s="10">
        <v>45413</v>
      </c>
      <c r="H458" s="11">
        <v>119</v>
      </c>
      <c r="I458" s="20" t="s">
        <v>259</v>
      </c>
      <c r="J458" s="11" t="s">
        <v>261</v>
      </c>
      <c r="K458" s="11" t="s">
        <v>262</v>
      </c>
      <c r="L458" s="11">
        <v>1</v>
      </c>
    </row>
    <row r="459" spans="1:12">
      <c r="A459" s="11" t="s">
        <v>710</v>
      </c>
      <c r="D459" s="11" t="s">
        <v>260</v>
      </c>
      <c r="E459" s="19" t="s">
        <v>960</v>
      </c>
      <c r="F459" s="10">
        <v>41821</v>
      </c>
      <c r="G459" s="10">
        <v>45413</v>
      </c>
      <c r="H459" s="11">
        <v>119</v>
      </c>
      <c r="I459" s="20" t="s">
        <v>259</v>
      </c>
      <c r="J459" s="11" t="s">
        <v>261</v>
      </c>
      <c r="K459" s="11" t="s">
        <v>262</v>
      </c>
      <c r="L459" s="11">
        <v>1</v>
      </c>
    </row>
    <row r="460" spans="1:12">
      <c r="A460" s="11" t="s">
        <v>711</v>
      </c>
      <c r="D460" s="11" t="s">
        <v>260</v>
      </c>
      <c r="E460" s="19" t="s">
        <v>961</v>
      </c>
      <c r="F460" s="10">
        <v>41821</v>
      </c>
      <c r="G460" s="10">
        <v>45413</v>
      </c>
      <c r="H460" s="11">
        <v>119</v>
      </c>
      <c r="I460" s="20" t="s">
        <v>259</v>
      </c>
      <c r="J460" s="11" t="s">
        <v>261</v>
      </c>
      <c r="K460" s="11" t="s">
        <v>262</v>
      </c>
      <c r="L460" s="11">
        <v>1</v>
      </c>
    </row>
    <row r="461" spans="1:12">
      <c r="A461" s="11" t="s">
        <v>712</v>
      </c>
      <c r="D461" s="11" t="s">
        <v>260</v>
      </c>
      <c r="E461" s="19" t="s">
        <v>962</v>
      </c>
      <c r="F461" s="10">
        <v>41821</v>
      </c>
      <c r="G461" s="10">
        <v>45413</v>
      </c>
      <c r="H461" s="11">
        <v>119</v>
      </c>
      <c r="I461" s="20" t="s">
        <v>259</v>
      </c>
      <c r="J461" s="11" t="s">
        <v>261</v>
      </c>
      <c r="K461" s="11" t="s">
        <v>262</v>
      </c>
      <c r="L461" s="11">
        <v>1</v>
      </c>
    </row>
    <row r="462" spans="1:12">
      <c r="A462" s="11" t="s">
        <v>713</v>
      </c>
      <c r="D462" s="11" t="s">
        <v>260</v>
      </c>
      <c r="E462" s="19" t="s">
        <v>963</v>
      </c>
      <c r="F462" s="10">
        <v>41821</v>
      </c>
      <c r="G462" s="10">
        <v>45413</v>
      </c>
      <c r="H462" s="11">
        <v>119</v>
      </c>
      <c r="I462" s="20" t="s">
        <v>259</v>
      </c>
      <c r="J462" s="11" t="s">
        <v>261</v>
      </c>
      <c r="K462" s="11" t="s">
        <v>262</v>
      </c>
      <c r="L462" s="11">
        <v>1</v>
      </c>
    </row>
    <row r="463" spans="1:12">
      <c r="A463" s="11" t="s">
        <v>714</v>
      </c>
      <c r="D463" s="11" t="s">
        <v>260</v>
      </c>
      <c r="E463" s="19" t="s">
        <v>964</v>
      </c>
      <c r="F463" s="10">
        <v>41821</v>
      </c>
      <c r="G463" s="10">
        <v>45413</v>
      </c>
      <c r="H463" s="11">
        <v>119</v>
      </c>
      <c r="I463" s="20" t="s">
        <v>259</v>
      </c>
      <c r="J463" s="11" t="s">
        <v>261</v>
      </c>
      <c r="K463" s="11" t="s">
        <v>262</v>
      </c>
      <c r="L463" s="11">
        <v>1</v>
      </c>
    </row>
    <row r="464" spans="1:12">
      <c r="A464" s="11" t="s">
        <v>715</v>
      </c>
      <c r="D464" s="11" t="s">
        <v>260</v>
      </c>
      <c r="E464" s="19" t="s">
        <v>965</v>
      </c>
      <c r="F464" s="10">
        <v>41821</v>
      </c>
      <c r="G464" s="10">
        <v>45413</v>
      </c>
      <c r="H464" s="11">
        <v>119</v>
      </c>
      <c r="I464" s="20" t="s">
        <v>259</v>
      </c>
      <c r="J464" s="11" t="s">
        <v>261</v>
      </c>
      <c r="K464" s="11" t="s">
        <v>262</v>
      </c>
      <c r="L464" s="11">
        <v>1</v>
      </c>
    </row>
    <row r="465" spans="1:12">
      <c r="A465" s="11" t="s">
        <v>716</v>
      </c>
      <c r="D465" s="11" t="s">
        <v>260</v>
      </c>
      <c r="E465" s="19" t="s">
        <v>966</v>
      </c>
      <c r="F465" s="10">
        <v>41821</v>
      </c>
      <c r="G465" s="10">
        <v>45413</v>
      </c>
      <c r="H465" s="11">
        <v>119</v>
      </c>
      <c r="I465" s="20" t="s">
        <v>259</v>
      </c>
      <c r="J465" s="11" t="s">
        <v>261</v>
      </c>
      <c r="K465" s="11" t="s">
        <v>262</v>
      </c>
      <c r="L465" s="11">
        <v>1</v>
      </c>
    </row>
    <row r="466" spans="1:12">
      <c r="A466" s="11" t="s">
        <v>717</v>
      </c>
      <c r="D466" s="11" t="s">
        <v>260</v>
      </c>
      <c r="E466" s="19" t="s">
        <v>967</v>
      </c>
      <c r="F466" s="10">
        <v>41821</v>
      </c>
      <c r="G466" s="10">
        <v>45413</v>
      </c>
      <c r="H466" s="11">
        <v>119</v>
      </c>
      <c r="I466" s="20" t="s">
        <v>259</v>
      </c>
      <c r="J466" s="11" t="s">
        <v>261</v>
      </c>
      <c r="K466" s="11" t="s">
        <v>262</v>
      </c>
      <c r="L466" s="11">
        <v>1</v>
      </c>
    </row>
    <row r="467" spans="1:12">
      <c r="A467" s="11" t="s">
        <v>718</v>
      </c>
      <c r="D467" s="11" t="s">
        <v>260</v>
      </c>
      <c r="E467" s="19" t="s">
        <v>968</v>
      </c>
      <c r="F467" s="10">
        <v>41821</v>
      </c>
      <c r="G467" s="10">
        <v>45413</v>
      </c>
      <c r="H467" s="11">
        <v>119</v>
      </c>
      <c r="I467" s="20" t="s">
        <v>259</v>
      </c>
      <c r="J467" s="11" t="s">
        <v>261</v>
      </c>
      <c r="K467" s="11" t="s">
        <v>262</v>
      </c>
      <c r="L467" s="11">
        <v>1</v>
      </c>
    </row>
    <row r="468" spans="1:12">
      <c r="A468" s="11" t="s">
        <v>719</v>
      </c>
      <c r="D468" s="11" t="s">
        <v>260</v>
      </c>
      <c r="E468" s="19" t="s">
        <v>969</v>
      </c>
      <c r="F468" s="10">
        <v>41821</v>
      </c>
      <c r="G468" s="10">
        <v>45413</v>
      </c>
      <c r="H468" s="11">
        <v>119</v>
      </c>
      <c r="I468" s="20" t="s">
        <v>259</v>
      </c>
      <c r="J468" s="11" t="s">
        <v>261</v>
      </c>
      <c r="K468" s="11" t="s">
        <v>262</v>
      </c>
      <c r="L468" s="11">
        <v>1</v>
      </c>
    </row>
    <row r="469" spans="1:12">
      <c r="A469" s="11" t="s">
        <v>720</v>
      </c>
      <c r="D469" s="11" t="s">
        <v>260</v>
      </c>
      <c r="E469" s="19" t="s">
        <v>970</v>
      </c>
      <c r="F469" s="10">
        <v>41821</v>
      </c>
      <c r="G469" s="10">
        <v>45413</v>
      </c>
      <c r="H469" s="11">
        <v>119</v>
      </c>
      <c r="I469" s="20" t="s">
        <v>259</v>
      </c>
      <c r="J469" s="11" t="s">
        <v>261</v>
      </c>
      <c r="K469" s="11" t="s">
        <v>262</v>
      </c>
      <c r="L469" s="11">
        <v>1</v>
      </c>
    </row>
    <row r="470" spans="1:12">
      <c r="A470" s="11" t="s">
        <v>721</v>
      </c>
      <c r="D470" s="11" t="s">
        <v>260</v>
      </c>
      <c r="E470" s="19" t="s">
        <v>971</v>
      </c>
      <c r="F470" s="10">
        <v>41821</v>
      </c>
      <c r="G470" s="10">
        <v>45413</v>
      </c>
      <c r="H470" s="11">
        <v>119</v>
      </c>
      <c r="I470" s="20" t="s">
        <v>259</v>
      </c>
      <c r="J470" s="11" t="s">
        <v>261</v>
      </c>
      <c r="K470" s="11" t="s">
        <v>262</v>
      </c>
      <c r="L470" s="11">
        <v>1</v>
      </c>
    </row>
    <row r="471" spans="1:12">
      <c r="A471" s="11" t="s">
        <v>722</v>
      </c>
      <c r="D471" s="11" t="s">
        <v>260</v>
      </c>
      <c r="E471" s="19" t="s">
        <v>972</v>
      </c>
      <c r="F471" s="10">
        <v>41821</v>
      </c>
      <c r="G471" s="10">
        <v>45413</v>
      </c>
      <c r="H471" s="11">
        <v>119</v>
      </c>
      <c r="I471" s="20" t="s">
        <v>259</v>
      </c>
      <c r="J471" s="11" t="s">
        <v>261</v>
      </c>
      <c r="K471" s="11" t="s">
        <v>262</v>
      </c>
      <c r="L471" s="11">
        <v>1</v>
      </c>
    </row>
    <row r="472" spans="1:12">
      <c r="A472" s="11" t="s">
        <v>723</v>
      </c>
      <c r="D472" s="11" t="s">
        <v>260</v>
      </c>
      <c r="E472" s="19" t="s">
        <v>973</v>
      </c>
      <c r="F472" s="10">
        <v>41821</v>
      </c>
      <c r="G472" s="10">
        <v>45413</v>
      </c>
      <c r="H472" s="11">
        <v>119</v>
      </c>
      <c r="I472" s="20" t="s">
        <v>259</v>
      </c>
      <c r="J472" s="11" t="s">
        <v>261</v>
      </c>
      <c r="K472" s="11" t="s">
        <v>262</v>
      </c>
      <c r="L472" s="11">
        <v>1</v>
      </c>
    </row>
    <row r="473" spans="1:12">
      <c r="A473" s="11" t="s">
        <v>724</v>
      </c>
      <c r="D473" s="11" t="s">
        <v>260</v>
      </c>
      <c r="E473" s="19" t="s">
        <v>974</v>
      </c>
      <c r="F473" s="10">
        <v>41821</v>
      </c>
      <c r="G473" s="10">
        <v>45413</v>
      </c>
      <c r="H473" s="11">
        <v>119</v>
      </c>
      <c r="I473" s="20" t="s">
        <v>259</v>
      </c>
      <c r="J473" s="11" t="s">
        <v>261</v>
      </c>
      <c r="K473" s="11" t="s">
        <v>262</v>
      </c>
      <c r="L473" s="11">
        <v>1</v>
      </c>
    </row>
    <row r="474" spans="1:12">
      <c r="A474" s="11" t="s">
        <v>725</v>
      </c>
      <c r="D474" s="11" t="s">
        <v>260</v>
      </c>
      <c r="E474" s="19" t="s">
        <v>975</v>
      </c>
      <c r="F474" s="10">
        <v>41821</v>
      </c>
      <c r="G474" s="10">
        <v>45413</v>
      </c>
      <c r="H474" s="11">
        <v>119</v>
      </c>
      <c r="I474" s="20" t="s">
        <v>259</v>
      </c>
      <c r="J474" s="11" t="s">
        <v>261</v>
      </c>
      <c r="K474" s="11" t="s">
        <v>262</v>
      </c>
      <c r="L474" s="11">
        <v>1</v>
      </c>
    </row>
    <row r="475" spans="1:12">
      <c r="A475" s="11" t="s">
        <v>726</v>
      </c>
      <c r="D475" s="11" t="s">
        <v>260</v>
      </c>
      <c r="E475" s="19" t="s">
        <v>976</v>
      </c>
      <c r="F475" s="10">
        <v>41821</v>
      </c>
      <c r="G475" s="10">
        <v>45413</v>
      </c>
      <c r="H475" s="11">
        <v>119</v>
      </c>
      <c r="I475" s="20" t="s">
        <v>259</v>
      </c>
      <c r="J475" s="11" t="s">
        <v>261</v>
      </c>
      <c r="K475" s="11" t="s">
        <v>262</v>
      </c>
      <c r="L475" s="11">
        <v>1</v>
      </c>
    </row>
    <row r="476" spans="1:12">
      <c r="A476" s="11" t="s">
        <v>727</v>
      </c>
      <c r="D476" s="11" t="s">
        <v>260</v>
      </c>
      <c r="E476" s="19" t="s">
        <v>977</v>
      </c>
      <c r="F476" s="10">
        <v>41821</v>
      </c>
      <c r="G476" s="10">
        <v>45413</v>
      </c>
      <c r="H476" s="11">
        <v>119</v>
      </c>
      <c r="I476" s="20" t="s">
        <v>259</v>
      </c>
      <c r="J476" s="11" t="s">
        <v>261</v>
      </c>
      <c r="K476" s="11" t="s">
        <v>262</v>
      </c>
      <c r="L476" s="11">
        <v>1</v>
      </c>
    </row>
    <row r="477" spans="1:12">
      <c r="A477" s="11" t="s">
        <v>728</v>
      </c>
      <c r="D477" s="11" t="s">
        <v>260</v>
      </c>
      <c r="E477" s="19" t="s">
        <v>978</v>
      </c>
      <c r="F477" s="10">
        <v>41821</v>
      </c>
      <c r="G477" s="10">
        <v>45413</v>
      </c>
      <c r="H477" s="11">
        <v>119</v>
      </c>
      <c r="I477" s="20" t="s">
        <v>259</v>
      </c>
      <c r="J477" s="11" t="s">
        <v>261</v>
      </c>
      <c r="K477" s="11" t="s">
        <v>262</v>
      </c>
      <c r="L477" s="11">
        <v>1</v>
      </c>
    </row>
    <row r="478" spans="1:12">
      <c r="A478" s="11" t="s">
        <v>729</v>
      </c>
      <c r="D478" s="11" t="s">
        <v>260</v>
      </c>
      <c r="E478" s="19" t="s">
        <v>979</v>
      </c>
      <c r="F478" s="10">
        <v>41821</v>
      </c>
      <c r="G478" s="10">
        <v>45413</v>
      </c>
      <c r="H478" s="11">
        <v>119</v>
      </c>
      <c r="I478" s="20" t="s">
        <v>259</v>
      </c>
      <c r="J478" s="11" t="s">
        <v>261</v>
      </c>
      <c r="K478" s="11" t="s">
        <v>262</v>
      </c>
      <c r="L478" s="11">
        <v>1</v>
      </c>
    </row>
    <row r="479" spans="1:12">
      <c r="A479" s="11" t="s">
        <v>730</v>
      </c>
      <c r="D479" s="11" t="s">
        <v>260</v>
      </c>
      <c r="E479" s="19" t="s">
        <v>980</v>
      </c>
      <c r="F479" s="10">
        <v>41821</v>
      </c>
      <c r="G479" s="10">
        <v>45413</v>
      </c>
      <c r="H479" s="11">
        <v>119</v>
      </c>
      <c r="I479" s="20" t="s">
        <v>259</v>
      </c>
      <c r="J479" s="11" t="s">
        <v>261</v>
      </c>
      <c r="K479" s="11" t="s">
        <v>262</v>
      </c>
      <c r="L479" s="11">
        <v>1</v>
      </c>
    </row>
    <row r="480" spans="1:12">
      <c r="A480" s="11" t="s">
        <v>731</v>
      </c>
      <c r="D480" s="11" t="s">
        <v>260</v>
      </c>
      <c r="E480" s="19" t="s">
        <v>981</v>
      </c>
      <c r="F480" s="10">
        <v>41821</v>
      </c>
      <c r="G480" s="10">
        <v>45413</v>
      </c>
      <c r="H480" s="11">
        <v>119</v>
      </c>
      <c r="I480" s="20" t="s">
        <v>259</v>
      </c>
      <c r="J480" s="11" t="s">
        <v>261</v>
      </c>
      <c r="K480" s="11" t="s">
        <v>262</v>
      </c>
      <c r="L480" s="11">
        <v>1</v>
      </c>
    </row>
    <row r="481" spans="1:12">
      <c r="A481" s="11" t="s">
        <v>732</v>
      </c>
      <c r="D481" s="11" t="s">
        <v>260</v>
      </c>
      <c r="E481" s="19" t="s">
        <v>982</v>
      </c>
      <c r="F481" s="10">
        <v>41821</v>
      </c>
      <c r="G481" s="10">
        <v>45413</v>
      </c>
      <c r="H481" s="11">
        <v>119</v>
      </c>
      <c r="I481" s="20" t="s">
        <v>259</v>
      </c>
      <c r="J481" s="11" t="s">
        <v>261</v>
      </c>
      <c r="K481" s="11" t="s">
        <v>262</v>
      </c>
      <c r="L481" s="11">
        <v>1</v>
      </c>
    </row>
    <row r="482" spans="1:12">
      <c r="A482" s="11" t="s">
        <v>733</v>
      </c>
      <c r="D482" s="11" t="s">
        <v>260</v>
      </c>
      <c r="E482" s="19" t="s">
        <v>983</v>
      </c>
      <c r="F482" s="10">
        <v>41821</v>
      </c>
      <c r="G482" s="10">
        <v>45413</v>
      </c>
      <c r="H482" s="11">
        <v>119</v>
      </c>
      <c r="I482" s="20" t="s">
        <v>259</v>
      </c>
      <c r="J482" s="11" t="s">
        <v>261</v>
      </c>
      <c r="K482" s="11" t="s">
        <v>262</v>
      </c>
      <c r="L482" s="11">
        <v>1</v>
      </c>
    </row>
    <row r="483" spans="1:12">
      <c r="A483" s="11" t="s">
        <v>734</v>
      </c>
      <c r="D483" s="11" t="s">
        <v>260</v>
      </c>
      <c r="E483" s="19" t="s">
        <v>984</v>
      </c>
      <c r="F483" s="10">
        <v>41821</v>
      </c>
      <c r="G483" s="10">
        <v>45413</v>
      </c>
      <c r="H483" s="11">
        <v>119</v>
      </c>
      <c r="I483" s="20" t="s">
        <v>259</v>
      </c>
      <c r="J483" s="11" t="s">
        <v>261</v>
      </c>
      <c r="K483" s="11" t="s">
        <v>262</v>
      </c>
      <c r="L483" s="11">
        <v>1</v>
      </c>
    </row>
    <row r="484" spans="1:12">
      <c r="A484" s="11" t="s">
        <v>735</v>
      </c>
      <c r="D484" s="11" t="s">
        <v>260</v>
      </c>
      <c r="E484" s="19" t="s">
        <v>985</v>
      </c>
      <c r="F484" s="10">
        <v>41821</v>
      </c>
      <c r="G484" s="10">
        <v>45413</v>
      </c>
      <c r="H484" s="11">
        <v>119</v>
      </c>
      <c r="I484" s="20" t="s">
        <v>259</v>
      </c>
      <c r="J484" s="11" t="s">
        <v>261</v>
      </c>
      <c r="K484" s="11" t="s">
        <v>262</v>
      </c>
      <c r="L484" s="11">
        <v>1</v>
      </c>
    </row>
    <row r="485" spans="1:12">
      <c r="A485" s="11" t="s">
        <v>736</v>
      </c>
      <c r="D485" s="11" t="s">
        <v>260</v>
      </c>
      <c r="E485" s="19" t="s">
        <v>986</v>
      </c>
      <c r="F485" s="10">
        <v>41821</v>
      </c>
      <c r="G485" s="10">
        <v>45413</v>
      </c>
      <c r="H485" s="11">
        <v>119</v>
      </c>
      <c r="I485" s="20" t="s">
        <v>259</v>
      </c>
      <c r="J485" s="11" t="s">
        <v>261</v>
      </c>
      <c r="K485" s="11" t="s">
        <v>262</v>
      </c>
      <c r="L485" s="11">
        <v>1</v>
      </c>
    </row>
    <row r="486" spans="1:12">
      <c r="A486" s="11" t="s">
        <v>737</v>
      </c>
      <c r="D486" s="11" t="s">
        <v>260</v>
      </c>
      <c r="E486" s="19" t="s">
        <v>987</v>
      </c>
      <c r="F486" s="10">
        <v>41821</v>
      </c>
      <c r="G486" s="10">
        <v>45413</v>
      </c>
      <c r="H486" s="11">
        <v>119</v>
      </c>
      <c r="I486" s="20" t="s">
        <v>259</v>
      </c>
      <c r="J486" s="11" t="s">
        <v>261</v>
      </c>
      <c r="K486" s="11" t="s">
        <v>262</v>
      </c>
      <c r="L486" s="11">
        <v>1</v>
      </c>
    </row>
    <row r="487" spans="1:12">
      <c r="A487" s="11" t="s">
        <v>738</v>
      </c>
      <c r="D487" s="11" t="s">
        <v>260</v>
      </c>
      <c r="E487" s="19" t="s">
        <v>988</v>
      </c>
      <c r="F487" s="10">
        <v>41821</v>
      </c>
      <c r="G487" s="10">
        <v>45413</v>
      </c>
      <c r="H487" s="11">
        <v>119</v>
      </c>
      <c r="I487" s="20" t="s">
        <v>259</v>
      </c>
      <c r="J487" s="11" t="s">
        <v>261</v>
      </c>
      <c r="K487" s="11" t="s">
        <v>262</v>
      </c>
      <c r="L487" s="11">
        <v>1</v>
      </c>
    </row>
    <row r="488" spans="1:12">
      <c r="A488" s="11" t="s">
        <v>739</v>
      </c>
      <c r="D488" s="11" t="s">
        <v>260</v>
      </c>
      <c r="E488" s="19" t="s">
        <v>989</v>
      </c>
      <c r="F488" s="10">
        <v>41821</v>
      </c>
      <c r="G488" s="10">
        <v>45413</v>
      </c>
      <c r="H488" s="11">
        <v>119</v>
      </c>
      <c r="I488" s="20" t="s">
        <v>259</v>
      </c>
      <c r="J488" s="11" t="s">
        <v>261</v>
      </c>
      <c r="K488" s="11" t="s">
        <v>262</v>
      </c>
      <c r="L488" s="11">
        <v>1</v>
      </c>
    </row>
    <row r="489" spans="1:12">
      <c r="A489" s="11" t="s">
        <v>740</v>
      </c>
      <c r="D489" s="11" t="s">
        <v>260</v>
      </c>
      <c r="E489" s="19" t="s">
        <v>990</v>
      </c>
      <c r="F489" s="10">
        <v>41821</v>
      </c>
      <c r="G489" s="10">
        <v>45413</v>
      </c>
      <c r="H489" s="11">
        <v>119</v>
      </c>
      <c r="I489" s="20" t="s">
        <v>259</v>
      </c>
      <c r="J489" s="11" t="s">
        <v>261</v>
      </c>
      <c r="K489" s="11" t="s">
        <v>262</v>
      </c>
      <c r="L489" s="11">
        <v>1</v>
      </c>
    </row>
    <row r="490" spans="1:12">
      <c r="A490" s="11" t="s">
        <v>741</v>
      </c>
      <c r="D490" s="11" t="s">
        <v>260</v>
      </c>
      <c r="E490" s="19" t="s">
        <v>991</v>
      </c>
      <c r="F490" s="10">
        <v>41821</v>
      </c>
      <c r="G490" s="10">
        <v>45413</v>
      </c>
      <c r="H490" s="11">
        <v>119</v>
      </c>
      <c r="I490" s="20" t="s">
        <v>259</v>
      </c>
      <c r="J490" s="11" t="s">
        <v>261</v>
      </c>
      <c r="K490" s="11" t="s">
        <v>262</v>
      </c>
      <c r="L490" s="11">
        <v>1</v>
      </c>
    </row>
    <row r="491" spans="1:12">
      <c r="A491" s="11" t="s">
        <v>742</v>
      </c>
      <c r="D491" s="11" t="s">
        <v>260</v>
      </c>
      <c r="E491" s="19" t="s">
        <v>992</v>
      </c>
      <c r="F491" s="10">
        <v>41821</v>
      </c>
      <c r="G491" s="10">
        <v>45413</v>
      </c>
      <c r="H491" s="11">
        <v>119</v>
      </c>
      <c r="I491" s="20" t="s">
        <v>259</v>
      </c>
      <c r="J491" s="11" t="s">
        <v>261</v>
      </c>
      <c r="K491" s="11" t="s">
        <v>262</v>
      </c>
      <c r="L491" s="11">
        <v>1</v>
      </c>
    </row>
    <row r="492" spans="1:12">
      <c r="A492" s="11" t="s">
        <v>743</v>
      </c>
      <c r="D492" s="11" t="s">
        <v>260</v>
      </c>
      <c r="E492" s="19" t="s">
        <v>993</v>
      </c>
      <c r="F492" s="10">
        <v>41821</v>
      </c>
      <c r="G492" s="10">
        <v>45413</v>
      </c>
      <c r="H492" s="11">
        <v>119</v>
      </c>
      <c r="I492" s="20" t="s">
        <v>259</v>
      </c>
      <c r="J492" s="11" t="s">
        <v>261</v>
      </c>
      <c r="K492" s="11" t="s">
        <v>262</v>
      </c>
      <c r="L492" s="11">
        <v>1</v>
      </c>
    </row>
    <row r="493" spans="1:12">
      <c r="A493" s="11" t="s">
        <v>744</v>
      </c>
      <c r="D493" s="11" t="s">
        <v>260</v>
      </c>
      <c r="E493" s="19" t="s">
        <v>994</v>
      </c>
      <c r="F493" s="10">
        <v>41821</v>
      </c>
      <c r="G493" s="10">
        <v>45413</v>
      </c>
      <c r="H493" s="11">
        <v>119</v>
      </c>
      <c r="I493" s="20" t="s">
        <v>259</v>
      </c>
      <c r="J493" s="11" t="s">
        <v>261</v>
      </c>
      <c r="K493" s="11" t="s">
        <v>262</v>
      </c>
      <c r="L493" s="11">
        <v>1</v>
      </c>
    </row>
    <row r="494" spans="1:12">
      <c r="A494" s="11" t="s">
        <v>745</v>
      </c>
      <c r="D494" s="11" t="s">
        <v>260</v>
      </c>
      <c r="E494" s="19" t="s">
        <v>995</v>
      </c>
      <c r="F494" s="10">
        <v>41821</v>
      </c>
      <c r="G494" s="10">
        <v>45413</v>
      </c>
      <c r="H494" s="11">
        <v>119</v>
      </c>
      <c r="I494" s="20" t="s">
        <v>259</v>
      </c>
      <c r="J494" s="11" t="s">
        <v>261</v>
      </c>
      <c r="K494" s="11" t="s">
        <v>262</v>
      </c>
      <c r="L494" s="11">
        <v>1</v>
      </c>
    </row>
    <row r="495" spans="1:12">
      <c r="A495" s="11" t="s">
        <v>746</v>
      </c>
      <c r="D495" s="11" t="s">
        <v>260</v>
      </c>
      <c r="E495" s="19" t="s">
        <v>996</v>
      </c>
      <c r="F495" s="10">
        <v>41821</v>
      </c>
      <c r="G495" s="10">
        <v>45413</v>
      </c>
      <c r="H495" s="11">
        <v>119</v>
      </c>
      <c r="I495" s="20" t="s">
        <v>259</v>
      </c>
      <c r="J495" s="11" t="s">
        <v>261</v>
      </c>
      <c r="K495" s="11" t="s">
        <v>262</v>
      </c>
      <c r="L495" s="11">
        <v>1</v>
      </c>
    </row>
    <row r="496" spans="1:12">
      <c r="A496" s="11" t="s">
        <v>747</v>
      </c>
      <c r="D496" s="11" t="s">
        <v>260</v>
      </c>
      <c r="E496" s="19" t="s">
        <v>997</v>
      </c>
      <c r="F496" s="10">
        <v>41821</v>
      </c>
      <c r="G496" s="10">
        <v>45413</v>
      </c>
      <c r="H496" s="11">
        <v>119</v>
      </c>
      <c r="I496" s="20" t="s">
        <v>259</v>
      </c>
      <c r="J496" s="11" t="s">
        <v>261</v>
      </c>
      <c r="K496" s="11" t="s">
        <v>262</v>
      </c>
      <c r="L496" s="11">
        <v>1</v>
      </c>
    </row>
    <row r="497" spans="1:12">
      <c r="A497" s="11" t="s">
        <v>748</v>
      </c>
      <c r="D497" s="11" t="s">
        <v>260</v>
      </c>
      <c r="E497" s="19" t="s">
        <v>998</v>
      </c>
      <c r="F497" s="10">
        <v>41821</v>
      </c>
      <c r="G497" s="10">
        <v>45413</v>
      </c>
      <c r="H497" s="11">
        <v>119</v>
      </c>
      <c r="I497" s="20" t="s">
        <v>259</v>
      </c>
      <c r="J497" s="11" t="s">
        <v>261</v>
      </c>
      <c r="K497" s="11" t="s">
        <v>262</v>
      </c>
      <c r="L497" s="11">
        <v>1</v>
      </c>
    </row>
    <row r="498" spans="1:12">
      <c r="A498" s="11" t="s">
        <v>749</v>
      </c>
      <c r="D498" s="11" t="s">
        <v>260</v>
      </c>
      <c r="E498" s="19" t="s">
        <v>999</v>
      </c>
      <c r="F498" s="10">
        <v>41821</v>
      </c>
      <c r="G498" s="10">
        <v>45413</v>
      </c>
      <c r="H498" s="11">
        <v>119</v>
      </c>
      <c r="I498" s="20" t="s">
        <v>259</v>
      </c>
      <c r="J498" s="11" t="s">
        <v>261</v>
      </c>
      <c r="K498" s="11" t="s">
        <v>262</v>
      </c>
      <c r="L498" s="11">
        <v>1</v>
      </c>
    </row>
    <row r="499" spans="1:12">
      <c r="A499" s="11" t="s">
        <v>750</v>
      </c>
      <c r="D499" s="11" t="s">
        <v>260</v>
      </c>
      <c r="E499" s="19" t="s">
        <v>1000</v>
      </c>
      <c r="F499" s="10">
        <v>41821</v>
      </c>
      <c r="G499" s="10">
        <v>45413</v>
      </c>
      <c r="H499" s="11">
        <v>119</v>
      </c>
      <c r="I499" s="20" t="s">
        <v>259</v>
      </c>
      <c r="J499" s="11" t="s">
        <v>261</v>
      </c>
      <c r="K499" s="11" t="s">
        <v>262</v>
      </c>
      <c r="L499" s="11">
        <v>1</v>
      </c>
    </row>
    <row r="500" spans="1:12">
      <c r="A500" s="11" t="s">
        <v>751</v>
      </c>
      <c r="D500" s="11" t="s">
        <v>260</v>
      </c>
      <c r="E500" s="19" t="s">
        <v>1001</v>
      </c>
      <c r="F500" s="10">
        <v>41821</v>
      </c>
      <c r="G500" s="10">
        <v>45413</v>
      </c>
      <c r="H500" s="11">
        <v>119</v>
      </c>
      <c r="I500" s="20" t="s">
        <v>259</v>
      </c>
      <c r="J500" s="11" t="s">
        <v>261</v>
      </c>
      <c r="K500" s="11" t="s">
        <v>262</v>
      </c>
      <c r="L500" s="11">
        <v>1</v>
      </c>
    </row>
    <row r="501" spans="1:12">
      <c r="A501" s="11" t="s">
        <v>752</v>
      </c>
      <c r="D501" s="11" t="s">
        <v>260</v>
      </c>
      <c r="E501" s="19" t="s">
        <v>1002</v>
      </c>
      <c r="F501" s="10">
        <v>41821</v>
      </c>
      <c r="G501" s="10">
        <v>45413</v>
      </c>
      <c r="H501" s="11">
        <v>119</v>
      </c>
      <c r="I501" s="20" t="s">
        <v>259</v>
      </c>
      <c r="J501" s="11" t="s">
        <v>261</v>
      </c>
      <c r="K501" s="11" t="s">
        <v>262</v>
      </c>
      <c r="L501" s="11">
        <v>1</v>
      </c>
    </row>
    <row r="502" spans="1:12">
      <c r="A502" s="11" t="s">
        <v>753</v>
      </c>
      <c r="D502" s="11" t="s">
        <v>260</v>
      </c>
      <c r="E502" s="19" t="s">
        <v>1003</v>
      </c>
      <c r="F502" s="10">
        <v>41821</v>
      </c>
      <c r="G502" s="10">
        <v>45413</v>
      </c>
      <c r="H502" s="11">
        <v>119</v>
      </c>
      <c r="I502" s="20" t="s">
        <v>259</v>
      </c>
      <c r="J502" s="11" t="s">
        <v>261</v>
      </c>
      <c r="K502" s="11" t="s">
        <v>262</v>
      </c>
      <c r="L502" s="11">
        <v>1</v>
      </c>
    </row>
    <row r="503" spans="1:12">
      <c r="A503" s="11" t="s">
        <v>754</v>
      </c>
      <c r="D503" s="11" t="s">
        <v>260</v>
      </c>
      <c r="E503" s="19" t="s">
        <v>1004</v>
      </c>
      <c r="F503" s="10">
        <v>41821</v>
      </c>
      <c r="G503" s="10">
        <v>45413</v>
      </c>
      <c r="H503" s="11">
        <v>119</v>
      </c>
      <c r="I503" s="20" t="s">
        <v>259</v>
      </c>
      <c r="J503" s="11" t="s">
        <v>261</v>
      </c>
      <c r="K503" s="11" t="s">
        <v>262</v>
      </c>
      <c r="L503" s="11">
        <v>1</v>
      </c>
    </row>
    <row r="504" spans="1:12">
      <c r="A504" s="11" t="s">
        <v>755</v>
      </c>
      <c r="D504" s="11" t="s">
        <v>260</v>
      </c>
      <c r="E504" s="19" t="s">
        <v>1005</v>
      </c>
      <c r="F504" s="10">
        <v>41821</v>
      </c>
      <c r="G504" s="10">
        <v>45413</v>
      </c>
      <c r="H504" s="11">
        <v>119</v>
      </c>
      <c r="I504" s="20" t="s">
        <v>259</v>
      </c>
      <c r="J504" s="11" t="s">
        <v>261</v>
      </c>
      <c r="K504" s="11" t="s">
        <v>262</v>
      </c>
      <c r="L504" s="11">
        <v>1</v>
      </c>
    </row>
    <row r="505" spans="1:12">
      <c r="A505" s="11" t="s">
        <v>756</v>
      </c>
      <c r="D505" s="11" t="s">
        <v>260</v>
      </c>
      <c r="E505" s="19" t="s">
        <v>1006</v>
      </c>
      <c r="F505" s="10">
        <v>41821</v>
      </c>
      <c r="G505" s="10">
        <v>45413</v>
      </c>
      <c r="H505" s="11">
        <v>119</v>
      </c>
      <c r="I505" s="20" t="s">
        <v>259</v>
      </c>
      <c r="J505" s="11" t="s">
        <v>261</v>
      </c>
      <c r="K505" s="11" t="s">
        <v>262</v>
      </c>
      <c r="L505" s="11">
        <v>1</v>
      </c>
    </row>
    <row r="506" spans="1:12">
      <c r="A506" s="11" t="s">
        <v>757</v>
      </c>
      <c r="D506" s="11" t="s">
        <v>260</v>
      </c>
      <c r="E506" s="19" t="s">
        <v>1007</v>
      </c>
      <c r="F506" s="10">
        <v>41821</v>
      </c>
      <c r="G506" s="10">
        <v>45413</v>
      </c>
      <c r="H506" s="11">
        <v>119</v>
      </c>
      <c r="I506" s="20" t="s">
        <v>259</v>
      </c>
      <c r="J506" s="11" t="s">
        <v>261</v>
      </c>
      <c r="K506" s="11" t="s">
        <v>262</v>
      </c>
      <c r="L506" s="11">
        <v>1</v>
      </c>
    </row>
    <row r="507" spans="1:12">
      <c r="A507" s="11" t="s">
        <v>758</v>
      </c>
      <c r="D507" s="11" t="s">
        <v>260</v>
      </c>
      <c r="E507" s="19" t="s">
        <v>1008</v>
      </c>
      <c r="F507" s="10">
        <v>41821</v>
      </c>
      <c r="G507" s="10">
        <v>45413</v>
      </c>
      <c r="H507" s="11">
        <v>119</v>
      </c>
      <c r="I507" s="20" t="s">
        <v>259</v>
      </c>
      <c r="J507" s="11" t="s">
        <v>261</v>
      </c>
      <c r="K507" s="11" t="s">
        <v>262</v>
      </c>
      <c r="L507" s="11">
        <v>1</v>
      </c>
    </row>
    <row r="508" spans="1:12">
      <c r="A508" s="11" t="s">
        <v>759</v>
      </c>
      <c r="D508" s="11" t="s">
        <v>260</v>
      </c>
      <c r="E508" s="19" t="s">
        <v>1009</v>
      </c>
      <c r="F508" s="10">
        <v>41821</v>
      </c>
      <c r="G508" s="10">
        <v>45413</v>
      </c>
      <c r="H508" s="11">
        <v>119</v>
      </c>
      <c r="I508" s="20" t="s">
        <v>259</v>
      </c>
      <c r="J508" s="11" t="s">
        <v>261</v>
      </c>
      <c r="K508" s="11" t="s">
        <v>262</v>
      </c>
      <c r="L508" s="11">
        <v>1</v>
      </c>
    </row>
    <row r="509" spans="1:12">
      <c r="A509" s="11" t="s">
        <v>760</v>
      </c>
      <c r="D509" s="11" t="s">
        <v>260</v>
      </c>
      <c r="E509" s="19" t="s">
        <v>1010</v>
      </c>
      <c r="F509" s="10">
        <v>41821</v>
      </c>
      <c r="G509" s="10">
        <v>45413</v>
      </c>
      <c r="H509" s="11">
        <v>119</v>
      </c>
      <c r="I509" s="20" t="s">
        <v>259</v>
      </c>
      <c r="J509" s="11" t="s">
        <v>261</v>
      </c>
      <c r="K509" s="11" t="s">
        <v>262</v>
      </c>
      <c r="L509" s="11">
        <v>1</v>
      </c>
    </row>
    <row r="510" spans="1:12">
      <c r="A510" s="11" t="s">
        <v>761</v>
      </c>
      <c r="D510" s="11" t="s">
        <v>260</v>
      </c>
      <c r="E510" s="19" t="s">
        <v>1011</v>
      </c>
      <c r="F510" s="10">
        <v>41821</v>
      </c>
      <c r="G510" s="10">
        <v>45413</v>
      </c>
      <c r="H510" s="11">
        <v>119</v>
      </c>
      <c r="I510" s="20" t="s">
        <v>259</v>
      </c>
      <c r="J510" s="11" t="s">
        <v>261</v>
      </c>
      <c r="K510" s="11" t="s">
        <v>262</v>
      </c>
      <c r="L510" s="11">
        <v>1</v>
      </c>
    </row>
    <row r="511" spans="1:12">
      <c r="A511" s="11" t="s">
        <v>762</v>
      </c>
      <c r="D511" s="11" t="s">
        <v>260</v>
      </c>
      <c r="E511" s="19" t="s">
        <v>1012</v>
      </c>
      <c r="F511" s="10">
        <v>41821</v>
      </c>
      <c r="G511" s="10">
        <v>45413</v>
      </c>
      <c r="H511" s="11">
        <v>119</v>
      </c>
      <c r="I511" s="20" t="s">
        <v>259</v>
      </c>
      <c r="J511" s="11" t="s">
        <v>261</v>
      </c>
      <c r="K511" s="11" t="s">
        <v>262</v>
      </c>
      <c r="L511" s="11">
        <v>1</v>
      </c>
    </row>
    <row r="512" spans="1:12">
      <c r="A512" s="11" t="s">
        <v>1013</v>
      </c>
      <c r="D512" s="11" t="s">
        <v>260</v>
      </c>
      <c r="E512" s="19" t="s">
        <v>1263</v>
      </c>
      <c r="F512" s="10">
        <v>41821</v>
      </c>
      <c r="G512" s="10">
        <v>45413</v>
      </c>
      <c r="H512" s="11">
        <v>119</v>
      </c>
      <c r="I512" s="20" t="s">
        <v>259</v>
      </c>
      <c r="J512" s="11" t="s">
        <v>261</v>
      </c>
      <c r="K512" s="11" t="s">
        <v>262</v>
      </c>
      <c r="L512" s="11">
        <v>1</v>
      </c>
    </row>
    <row r="513" spans="1:12">
      <c r="A513" s="11" t="s">
        <v>1014</v>
      </c>
      <c r="D513" s="11" t="s">
        <v>260</v>
      </c>
      <c r="E513" s="19" t="s">
        <v>1264</v>
      </c>
      <c r="F513" s="10">
        <v>41821</v>
      </c>
      <c r="G513" s="10">
        <v>45413</v>
      </c>
      <c r="H513" s="11">
        <v>119</v>
      </c>
      <c r="I513" s="20" t="s">
        <v>259</v>
      </c>
      <c r="J513" s="11" t="s">
        <v>261</v>
      </c>
      <c r="K513" s="11" t="s">
        <v>262</v>
      </c>
      <c r="L513" s="11">
        <v>1</v>
      </c>
    </row>
    <row r="514" spans="1:12">
      <c r="A514" s="11" t="s">
        <v>1015</v>
      </c>
      <c r="D514" s="11" t="s">
        <v>260</v>
      </c>
      <c r="E514" s="19" t="s">
        <v>1265</v>
      </c>
      <c r="F514" s="10">
        <v>41821</v>
      </c>
      <c r="G514" s="10">
        <v>45413</v>
      </c>
      <c r="H514" s="11">
        <v>119</v>
      </c>
      <c r="I514" s="20" t="s">
        <v>259</v>
      </c>
      <c r="J514" s="11" t="s">
        <v>261</v>
      </c>
      <c r="K514" s="11" t="s">
        <v>262</v>
      </c>
      <c r="L514" s="11">
        <v>1</v>
      </c>
    </row>
    <row r="515" spans="1:12">
      <c r="A515" s="11" t="s">
        <v>1016</v>
      </c>
      <c r="D515" s="11" t="s">
        <v>260</v>
      </c>
      <c r="E515" s="19" t="s">
        <v>1266</v>
      </c>
      <c r="F515" s="10">
        <v>41821</v>
      </c>
      <c r="G515" s="10">
        <v>45413</v>
      </c>
      <c r="H515" s="11">
        <v>119</v>
      </c>
      <c r="I515" s="20" t="s">
        <v>259</v>
      </c>
      <c r="J515" s="11" t="s">
        <v>261</v>
      </c>
      <c r="K515" s="11" t="s">
        <v>262</v>
      </c>
      <c r="L515" s="11">
        <v>1</v>
      </c>
    </row>
    <row r="516" spans="1:12">
      <c r="A516" s="11" t="s">
        <v>1017</v>
      </c>
      <c r="D516" s="11" t="s">
        <v>260</v>
      </c>
      <c r="E516" s="19" t="s">
        <v>1267</v>
      </c>
      <c r="F516" s="10">
        <v>41821</v>
      </c>
      <c r="G516" s="10">
        <v>45413</v>
      </c>
      <c r="H516" s="11">
        <v>119</v>
      </c>
      <c r="I516" s="20" t="s">
        <v>259</v>
      </c>
      <c r="J516" s="11" t="s">
        <v>261</v>
      </c>
      <c r="K516" s="11" t="s">
        <v>262</v>
      </c>
      <c r="L516" s="11">
        <v>1</v>
      </c>
    </row>
    <row r="517" spans="1:12">
      <c r="A517" s="11" t="s">
        <v>1018</v>
      </c>
      <c r="D517" s="11" t="s">
        <v>260</v>
      </c>
      <c r="E517" s="19" t="s">
        <v>1268</v>
      </c>
      <c r="F517" s="10">
        <v>41821</v>
      </c>
      <c r="G517" s="10">
        <v>45413</v>
      </c>
      <c r="H517" s="11">
        <v>119</v>
      </c>
      <c r="I517" s="20" t="s">
        <v>259</v>
      </c>
      <c r="J517" s="11" t="s">
        <v>261</v>
      </c>
      <c r="K517" s="11" t="s">
        <v>262</v>
      </c>
      <c r="L517" s="11">
        <v>1</v>
      </c>
    </row>
    <row r="518" spans="1:12">
      <c r="A518" s="11" t="s">
        <v>1019</v>
      </c>
      <c r="D518" s="11" t="s">
        <v>260</v>
      </c>
      <c r="E518" s="19" t="s">
        <v>1269</v>
      </c>
      <c r="F518" s="10">
        <v>41821</v>
      </c>
      <c r="G518" s="10">
        <v>45413</v>
      </c>
      <c r="H518" s="11">
        <v>119</v>
      </c>
      <c r="I518" s="20" t="s">
        <v>259</v>
      </c>
      <c r="J518" s="11" t="s">
        <v>261</v>
      </c>
      <c r="K518" s="11" t="s">
        <v>262</v>
      </c>
      <c r="L518" s="11">
        <v>1</v>
      </c>
    </row>
    <row r="519" spans="1:12">
      <c r="A519" s="11" t="s">
        <v>1020</v>
      </c>
      <c r="D519" s="11" t="s">
        <v>260</v>
      </c>
      <c r="E519" s="19" t="s">
        <v>1270</v>
      </c>
      <c r="F519" s="10">
        <v>41821</v>
      </c>
      <c r="G519" s="10">
        <v>45413</v>
      </c>
      <c r="H519" s="11">
        <v>119</v>
      </c>
      <c r="I519" s="20" t="s">
        <v>259</v>
      </c>
      <c r="J519" s="11" t="s">
        <v>261</v>
      </c>
      <c r="K519" s="11" t="s">
        <v>262</v>
      </c>
      <c r="L519" s="11">
        <v>1</v>
      </c>
    </row>
    <row r="520" spans="1:12">
      <c r="A520" s="11" t="s">
        <v>1021</v>
      </c>
      <c r="D520" s="11" t="s">
        <v>260</v>
      </c>
      <c r="E520" s="19" t="s">
        <v>1271</v>
      </c>
      <c r="F520" s="10">
        <v>41821</v>
      </c>
      <c r="G520" s="10">
        <v>45413</v>
      </c>
      <c r="H520" s="11">
        <v>119</v>
      </c>
      <c r="I520" s="20" t="s">
        <v>259</v>
      </c>
      <c r="J520" s="11" t="s">
        <v>261</v>
      </c>
      <c r="K520" s="11" t="s">
        <v>262</v>
      </c>
      <c r="L520" s="11">
        <v>1</v>
      </c>
    </row>
    <row r="521" spans="1:12">
      <c r="A521" s="11" t="s">
        <v>1022</v>
      </c>
      <c r="D521" s="11" t="s">
        <v>260</v>
      </c>
      <c r="E521" s="19" t="s">
        <v>1272</v>
      </c>
      <c r="F521" s="10">
        <v>41821</v>
      </c>
      <c r="G521" s="10">
        <v>45413</v>
      </c>
      <c r="H521" s="11">
        <v>119</v>
      </c>
      <c r="I521" s="20" t="s">
        <v>259</v>
      </c>
      <c r="J521" s="11" t="s">
        <v>261</v>
      </c>
      <c r="K521" s="11" t="s">
        <v>262</v>
      </c>
      <c r="L521" s="11">
        <v>1</v>
      </c>
    </row>
    <row r="522" spans="1:12">
      <c r="A522" s="11" t="s">
        <v>1023</v>
      </c>
      <c r="D522" s="11" t="s">
        <v>260</v>
      </c>
      <c r="E522" s="19" t="s">
        <v>1273</v>
      </c>
      <c r="F522" s="10">
        <v>41821</v>
      </c>
      <c r="G522" s="10">
        <v>45413</v>
      </c>
      <c r="H522" s="11">
        <v>119</v>
      </c>
      <c r="I522" s="20" t="s">
        <v>259</v>
      </c>
      <c r="J522" s="11" t="s">
        <v>261</v>
      </c>
      <c r="K522" s="11" t="s">
        <v>262</v>
      </c>
      <c r="L522" s="11">
        <v>1</v>
      </c>
    </row>
    <row r="523" spans="1:12">
      <c r="A523" s="11" t="s">
        <v>1024</v>
      </c>
      <c r="D523" s="11" t="s">
        <v>260</v>
      </c>
      <c r="E523" s="19" t="s">
        <v>1274</v>
      </c>
      <c r="F523" s="10">
        <v>41821</v>
      </c>
      <c r="G523" s="10">
        <v>45413</v>
      </c>
      <c r="H523" s="11">
        <v>119</v>
      </c>
      <c r="I523" s="20" t="s">
        <v>259</v>
      </c>
      <c r="J523" s="11" t="s">
        <v>261</v>
      </c>
      <c r="K523" s="11" t="s">
        <v>262</v>
      </c>
      <c r="L523" s="11">
        <v>1</v>
      </c>
    </row>
    <row r="524" spans="1:12">
      <c r="A524" s="11" t="s">
        <v>1025</v>
      </c>
      <c r="D524" s="11" t="s">
        <v>260</v>
      </c>
      <c r="E524" s="19" t="s">
        <v>1275</v>
      </c>
      <c r="F524" s="10">
        <v>41821</v>
      </c>
      <c r="G524" s="10">
        <v>45413</v>
      </c>
      <c r="H524" s="11">
        <v>119</v>
      </c>
      <c r="I524" s="20" t="s">
        <v>259</v>
      </c>
      <c r="J524" s="11" t="s">
        <v>261</v>
      </c>
      <c r="K524" s="11" t="s">
        <v>262</v>
      </c>
      <c r="L524" s="11">
        <v>1</v>
      </c>
    </row>
    <row r="525" spans="1:12">
      <c r="A525" s="11" t="s">
        <v>1026</v>
      </c>
      <c r="D525" s="11" t="s">
        <v>260</v>
      </c>
      <c r="E525" s="19" t="s">
        <v>1276</v>
      </c>
      <c r="F525" s="10">
        <v>41821</v>
      </c>
      <c r="G525" s="10">
        <v>45413</v>
      </c>
      <c r="H525" s="11">
        <v>119</v>
      </c>
      <c r="I525" s="20" t="s">
        <v>259</v>
      </c>
      <c r="J525" s="11" t="s">
        <v>261</v>
      </c>
      <c r="K525" s="11" t="s">
        <v>262</v>
      </c>
      <c r="L525" s="11">
        <v>1</v>
      </c>
    </row>
    <row r="526" spans="1:12">
      <c r="A526" s="11" t="s">
        <v>1027</v>
      </c>
      <c r="D526" s="11" t="s">
        <v>260</v>
      </c>
      <c r="E526" s="19" t="s">
        <v>1277</v>
      </c>
      <c r="F526" s="10">
        <v>41821</v>
      </c>
      <c r="G526" s="10">
        <v>45413</v>
      </c>
      <c r="H526" s="11">
        <v>119</v>
      </c>
      <c r="I526" s="20" t="s">
        <v>259</v>
      </c>
      <c r="J526" s="11" t="s">
        <v>261</v>
      </c>
      <c r="K526" s="11" t="s">
        <v>262</v>
      </c>
      <c r="L526" s="11">
        <v>1</v>
      </c>
    </row>
    <row r="527" spans="1:12">
      <c r="A527" s="11" t="s">
        <v>1028</v>
      </c>
      <c r="D527" s="11" t="s">
        <v>260</v>
      </c>
      <c r="E527" s="19" t="s">
        <v>1278</v>
      </c>
      <c r="F527" s="10">
        <v>41821</v>
      </c>
      <c r="G527" s="10">
        <v>45413</v>
      </c>
      <c r="H527" s="11">
        <v>119</v>
      </c>
      <c r="I527" s="20" t="s">
        <v>259</v>
      </c>
      <c r="J527" s="11" t="s">
        <v>261</v>
      </c>
      <c r="K527" s="11" t="s">
        <v>262</v>
      </c>
      <c r="L527" s="11">
        <v>1</v>
      </c>
    </row>
    <row r="528" spans="1:12">
      <c r="A528" s="11" t="s">
        <v>1029</v>
      </c>
      <c r="D528" s="11" t="s">
        <v>260</v>
      </c>
      <c r="E528" s="19" t="s">
        <v>1279</v>
      </c>
      <c r="F528" s="10">
        <v>41821</v>
      </c>
      <c r="G528" s="10">
        <v>45413</v>
      </c>
      <c r="H528" s="11">
        <v>119</v>
      </c>
      <c r="I528" s="20" t="s">
        <v>259</v>
      </c>
      <c r="J528" s="11" t="s">
        <v>261</v>
      </c>
      <c r="K528" s="11" t="s">
        <v>262</v>
      </c>
      <c r="L528" s="11">
        <v>1</v>
      </c>
    </row>
    <row r="529" spans="1:12">
      <c r="A529" s="11" t="s">
        <v>1030</v>
      </c>
      <c r="D529" s="11" t="s">
        <v>260</v>
      </c>
      <c r="E529" s="19" t="s">
        <v>1280</v>
      </c>
      <c r="F529" s="10">
        <v>41821</v>
      </c>
      <c r="G529" s="10">
        <v>45413</v>
      </c>
      <c r="H529" s="11">
        <v>119</v>
      </c>
      <c r="I529" s="20" t="s">
        <v>259</v>
      </c>
      <c r="J529" s="11" t="s">
        <v>261</v>
      </c>
      <c r="K529" s="11" t="s">
        <v>262</v>
      </c>
      <c r="L529" s="11">
        <v>1</v>
      </c>
    </row>
    <row r="530" spans="1:12">
      <c r="A530" s="11" t="s">
        <v>1031</v>
      </c>
      <c r="D530" s="11" t="s">
        <v>260</v>
      </c>
      <c r="E530" s="19" t="s">
        <v>1281</v>
      </c>
      <c r="F530" s="10">
        <v>41821</v>
      </c>
      <c r="G530" s="10">
        <v>45413</v>
      </c>
      <c r="H530" s="11">
        <v>119</v>
      </c>
      <c r="I530" s="20" t="s">
        <v>259</v>
      </c>
      <c r="J530" s="11" t="s">
        <v>261</v>
      </c>
      <c r="K530" s="11" t="s">
        <v>262</v>
      </c>
      <c r="L530" s="11">
        <v>1</v>
      </c>
    </row>
    <row r="531" spans="1:12">
      <c r="A531" s="11" t="s">
        <v>1032</v>
      </c>
      <c r="D531" s="11" t="s">
        <v>260</v>
      </c>
      <c r="E531" s="19" t="s">
        <v>1282</v>
      </c>
      <c r="F531" s="10">
        <v>41821</v>
      </c>
      <c r="G531" s="10">
        <v>45413</v>
      </c>
      <c r="H531" s="11">
        <v>119</v>
      </c>
      <c r="I531" s="20" t="s">
        <v>259</v>
      </c>
      <c r="J531" s="11" t="s">
        <v>261</v>
      </c>
      <c r="K531" s="11" t="s">
        <v>262</v>
      </c>
      <c r="L531" s="11">
        <v>1</v>
      </c>
    </row>
    <row r="532" spans="1:12">
      <c r="A532" s="11" t="s">
        <v>1033</v>
      </c>
      <c r="D532" s="11" t="s">
        <v>260</v>
      </c>
      <c r="E532" s="19" t="s">
        <v>1283</v>
      </c>
      <c r="F532" s="10">
        <v>41821</v>
      </c>
      <c r="G532" s="10">
        <v>45413</v>
      </c>
      <c r="H532" s="11">
        <v>119</v>
      </c>
      <c r="I532" s="20" t="s">
        <v>259</v>
      </c>
      <c r="J532" s="11" t="s">
        <v>261</v>
      </c>
      <c r="K532" s="11" t="s">
        <v>262</v>
      </c>
      <c r="L532" s="11">
        <v>1</v>
      </c>
    </row>
    <row r="533" spans="1:12">
      <c r="A533" s="11" t="s">
        <v>1034</v>
      </c>
      <c r="D533" s="11" t="s">
        <v>260</v>
      </c>
      <c r="E533" s="19" t="s">
        <v>1284</v>
      </c>
      <c r="F533" s="10">
        <v>41821</v>
      </c>
      <c r="G533" s="10">
        <v>45413</v>
      </c>
      <c r="H533" s="11">
        <v>119</v>
      </c>
      <c r="I533" s="20" t="s">
        <v>259</v>
      </c>
      <c r="J533" s="11" t="s">
        <v>261</v>
      </c>
      <c r="K533" s="11" t="s">
        <v>262</v>
      </c>
      <c r="L533" s="11">
        <v>1</v>
      </c>
    </row>
    <row r="534" spans="1:12">
      <c r="A534" s="11" t="s">
        <v>1035</v>
      </c>
      <c r="D534" s="11" t="s">
        <v>260</v>
      </c>
      <c r="E534" s="19" t="s">
        <v>1285</v>
      </c>
      <c r="F534" s="10">
        <v>41821</v>
      </c>
      <c r="G534" s="10">
        <v>45413</v>
      </c>
      <c r="H534" s="11">
        <v>119</v>
      </c>
      <c r="I534" s="20" t="s">
        <v>259</v>
      </c>
      <c r="J534" s="11" t="s">
        <v>261</v>
      </c>
      <c r="K534" s="11" t="s">
        <v>262</v>
      </c>
      <c r="L534" s="11">
        <v>1</v>
      </c>
    </row>
    <row r="535" spans="1:12">
      <c r="A535" s="11" t="s">
        <v>1036</v>
      </c>
      <c r="D535" s="11" t="s">
        <v>260</v>
      </c>
      <c r="E535" s="19" t="s">
        <v>1286</v>
      </c>
      <c r="F535" s="10">
        <v>41821</v>
      </c>
      <c r="G535" s="10">
        <v>45413</v>
      </c>
      <c r="H535" s="11">
        <v>119</v>
      </c>
      <c r="I535" s="20" t="s">
        <v>259</v>
      </c>
      <c r="J535" s="11" t="s">
        <v>261</v>
      </c>
      <c r="K535" s="11" t="s">
        <v>262</v>
      </c>
      <c r="L535" s="11">
        <v>1</v>
      </c>
    </row>
    <row r="536" spans="1:12">
      <c r="A536" s="11" t="s">
        <v>1037</v>
      </c>
      <c r="D536" s="11" t="s">
        <v>260</v>
      </c>
      <c r="E536" s="19" t="s">
        <v>1287</v>
      </c>
      <c r="F536" s="10">
        <v>41821</v>
      </c>
      <c r="G536" s="10">
        <v>45413</v>
      </c>
      <c r="H536" s="11">
        <v>119</v>
      </c>
      <c r="I536" s="20" t="s">
        <v>259</v>
      </c>
      <c r="J536" s="11" t="s">
        <v>261</v>
      </c>
      <c r="K536" s="11" t="s">
        <v>262</v>
      </c>
      <c r="L536" s="11">
        <v>1</v>
      </c>
    </row>
    <row r="537" spans="1:12">
      <c r="A537" s="11" t="s">
        <v>1038</v>
      </c>
      <c r="D537" s="11" t="s">
        <v>260</v>
      </c>
      <c r="E537" s="19" t="s">
        <v>1288</v>
      </c>
      <c r="F537" s="10">
        <v>41821</v>
      </c>
      <c r="G537" s="10">
        <v>45413</v>
      </c>
      <c r="H537" s="11">
        <v>119</v>
      </c>
      <c r="I537" s="20" t="s">
        <v>259</v>
      </c>
      <c r="J537" s="11" t="s">
        <v>261</v>
      </c>
      <c r="K537" s="11" t="s">
        <v>262</v>
      </c>
      <c r="L537" s="11">
        <v>1</v>
      </c>
    </row>
    <row r="538" spans="1:12">
      <c r="A538" s="11" t="s">
        <v>1039</v>
      </c>
      <c r="D538" s="11" t="s">
        <v>260</v>
      </c>
      <c r="E538" s="19" t="s">
        <v>1289</v>
      </c>
      <c r="F538" s="10">
        <v>41821</v>
      </c>
      <c r="G538" s="10">
        <v>45413</v>
      </c>
      <c r="H538" s="11">
        <v>119</v>
      </c>
      <c r="I538" s="20" t="s">
        <v>259</v>
      </c>
      <c r="J538" s="11" t="s">
        <v>261</v>
      </c>
      <c r="K538" s="11" t="s">
        <v>262</v>
      </c>
      <c r="L538" s="11">
        <v>1</v>
      </c>
    </row>
    <row r="539" spans="1:12">
      <c r="A539" s="11" t="s">
        <v>1040</v>
      </c>
      <c r="D539" s="11" t="s">
        <v>260</v>
      </c>
      <c r="E539" s="19" t="s">
        <v>1290</v>
      </c>
      <c r="F539" s="10">
        <v>41821</v>
      </c>
      <c r="G539" s="10">
        <v>45413</v>
      </c>
      <c r="H539" s="11">
        <v>119</v>
      </c>
      <c r="I539" s="20" t="s">
        <v>259</v>
      </c>
      <c r="J539" s="11" t="s">
        <v>261</v>
      </c>
      <c r="K539" s="11" t="s">
        <v>262</v>
      </c>
      <c r="L539" s="11">
        <v>1</v>
      </c>
    </row>
    <row r="540" spans="1:12">
      <c r="A540" s="11" t="s">
        <v>1041</v>
      </c>
      <c r="D540" s="11" t="s">
        <v>260</v>
      </c>
      <c r="E540" s="19" t="s">
        <v>1291</v>
      </c>
      <c r="F540" s="10">
        <v>41821</v>
      </c>
      <c r="G540" s="10">
        <v>45413</v>
      </c>
      <c r="H540" s="11">
        <v>119</v>
      </c>
      <c r="I540" s="20" t="s">
        <v>259</v>
      </c>
      <c r="J540" s="11" t="s">
        <v>261</v>
      </c>
      <c r="K540" s="11" t="s">
        <v>262</v>
      </c>
      <c r="L540" s="11">
        <v>1</v>
      </c>
    </row>
    <row r="541" spans="1:12">
      <c r="A541" s="11" t="s">
        <v>1042</v>
      </c>
      <c r="D541" s="11" t="s">
        <v>260</v>
      </c>
      <c r="E541" s="19" t="s">
        <v>1292</v>
      </c>
      <c r="F541" s="10">
        <v>41821</v>
      </c>
      <c r="G541" s="10">
        <v>45413</v>
      </c>
      <c r="H541" s="11">
        <v>119</v>
      </c>
      <c r="I541" s="20" t="s">
        <v>259</v>
      </c>
      <c r="J541" s="11" t="s">
        <v>261</v>
      </c>
      <c r="K541" s="11" t="s">
        <v>262</v>
      </c>
      <c r="L541" s="11">
        <v>1</v>
      </c>
    </row>
    <row r="542" spans="1:12">
      <c r="A542" s="11" t="s">
        <v>1043</v>
      </c>
      <c r="D542" s="11" t="s">
        <v>260</v>
      </c>
      <c r="E542" s="19" t="s">
        <v>1293</v>
      </c>
      <c r="F542" s="10">
        <v>41821</v>
      </c>
      <c r="G542" s="10">
        <v>45413</v>
      </c>
      <c r="H542" s="11">
        <v>119</v>
      </c>
      <c r="I542" s="20" t="s">
        <v>259</v>
      </c>
      <c r="J542" s="11" t="s">
        <v>261</v>
      </c>
      <c r="K542" s="11" t="s">
        <v>262</v>
      </c>
      <c r="L542" s="11">
        <v>1</v>
      </c>
    </row>
    <row r="543" spans="1:12">
      <c r="A543" s="11" t="s">
        <v>1044</v>
      </c>
      <c r="D543" s="11" t="s">
        <v>260</v>
      </c>
      <c r="E543" s="19" t="s">
        <v>1294</v>
      </c>
      <c r="F543" s="10">
        <v>41821</v>
      </c>
      <c r="G543" s="10">
        <v>45413</v>
      </c>
      <c r="H543" s="11">
        <v>119</v>
      </c>
      <c r="I543" s="20" t="s">
        <v>259</v>
      </c>
      <c r="J543" s="11" t="s">
        <v>261</v>
      </c>
      <c r="K543" s="11" t="s">
        <v>262</v>
      </c>
      <c r="L543" s="11">
        <v>1</v>
      </c>
    </row>
    <row r="544" spans="1:12">
      <c r="A544" s="11" t="s">
        <v>1045</v>
      </c>
      <c r="D544" s="11" t="s">
        <v>260</v>
      </c>
      <c r="E544" s="19" t="s">
        <v>1295</v>
      </c>
      <c r="F544" s="10">
        <v>41821</v>
      </c>
      <c r="G544" s="10">
        <v>45413</v>
      </c>
      <c r="H544" s="11">
        <v>119</v>
      </c>
      <c r="I544" s="20" t="s">
        <v>259</v>
      </c>
      <c r="J544" s="11" t="s">
        <v>261</v>
      </c>
      <c r="K544" s="11" t="s">
        <v>262</v>
      </c>
      <c r="L544" s="11">
        <v>1</v>
      </c>
    </row>
    <row r="545" spans="1:12">
      <c r="A545" s="11" t="s">
        <v>1046</v>
      </c>
      <c r="D545" s="11" t="s">
        <v>260</v>
      </c>
      <c r="E545" s="19" t="s">
        <v>1296</v>
      </c>
      <c r="F545" s="10">
        <v>41821</v>
      </c>
      <c r="G545" s="10">
        <v>45413</v>
      </c>
      <c r="H545" s="11">
        <v>119</v>
      </c>
      <c r="I545" s="20" t="s">
        <v>259</v>
      </c>
      <c r="J545" s="11" t="s">
        <v>261</v>
      </c>
      <c r="K545" s="11" t="s">
        <v>262</v>
      </c>
      <c r="L545" s="11">
        <v>1</v>
      </c>
    </row>
    <row r="546" spans="1:12">
      <c r="A546" s="11" t="s">
        <v>1047</v>
      </c>
      <c r="D546" s="11" t="s">
        <v>260</v>
      </c>
      <c r="E546" s="19" t="s">
        <v>1297</v>
      </c>
      <c r="F546" s="10">
        <v>41821</v>
      </c>
      <c r="G546" s="10">
        <v>45413</v>
      </c>
      <c r="H546" s="11">
        <v>119</v>
      </c>
      <c r="I546" s="20" t="s">
        <v>259</v>
      </c>
      <c r="J546" s="11" t="s">
        <v>261</v>
      </c>
      <c r="K546" s="11" t="s">
        <v>262</v>
      </c>
      <c r="L546" s="11">
        <v>1</v>
      </c>
    </row>
    <row r="547" spans="1:12">
      <c r="A547" s="11" t="s">
        <v>1048</v>
      </c>
      <c r="D547" s="11" t="s">
        <v>260</v>
      </c>
      <c r="E547" s="19" t="s">
        <v>1298</v>
      </c>
      <c r="F547" s="10">
        <v>41821</v>
      </c>
      <c r="G547" s="10">
        <v>45413</v>
      </c>
      <c r="H547" s="11">
        <v>119</v>
      </c>
      <c r="I547" s="20" t="s">
        <v>259</v>
      </c>
      <c r="J547" s="11" t="s">
        <v>261</v>
      </c>
      <c r="K547" s="11" t="s">
        <v>262</v>
      </c>
      <c r="L547" s="11">
        <v>1</v>
      </c>
    </row>
    <row r="548" spans="1:12">
      <c r="A548" s="11" t="s">
        <v>1049</v>
      </c>
      <c r="D548" s="11" t="s">
        <v>260</v>
      </c>
      <c r="E548" s="19" t="s">
        <v>1299</v>
      </c>
      <c r="F548" s="10">
        <v>41821</v>
      </c>
      <c r="G548" s="10">
        <v>45413</v>
      </c>
      <c r="H548" s="11">
        <v>119</v>
      </c>
      <c r="I548" s="20" t="s">
        <v>259</v>
      </c>
      <c r="J548" s="11" t="s">
        <v>261</v>
      </c>
      <c r="K548" s="11" t="s">
        <v>262</v>
      </c>
      <c r="L548" s="11">
        <v>1</v>
      </c>
    </row>
    <row r="549" spans="1:12">
      <c r="A549" s="11" t="s">
        <v>1050</v>
      </c>
      <c r="D549" s="11" t="s">
        <v>260</v>
      </c>
      <c r="E549" s="19" t="s">
        <v>1300</v>
      </c>
      <c r="F549" s="10">
        <v>41821</v>
      </c>
      <c r="G549" s="10">
        <v>45413</v>
      </c>
      <c r="H549" s="11">
        <v>119</v>
      </c>
      <c r="I549" s="20" t="s">
        <v>259</v>
      </c>
      <c r="J549" s="11" t="s">
        <v>261</v>
      </c>
      <c r="K549" s="11" t="s">
        <v>262</v>
      </c>
      <c r="L549" s="11">
        <v>1</v>
      </c>
    </row>
    <row r="550" spans="1:12">
      <c r="A550" s="11" t="s">
        <v>1051</v>
      </c>
      <c r="D550" s="11" t="s">
        <v>260</v>
      </c>
      <c r="E550" s="19" t="s">
        <v>1301</v>
      </c>
      <c r="F550" s="10">
        <v>41821</v>
      </c>
      <c r="G550" s="10">
        <v>45413</v>
      </c>
      <c r="H550" s="11">
        <v>119</v>
      </c>
      <c r="I550" s="20" t="s">
        <v>259</v>
      </c>
      <c r="J550" s="11" t="s">
        <v>261</v>
      </c>
      <c r="K550" s="11" t="s">
        <v>262</v>
      </c>
      <c r="L550" s="11">
        <v>1</v>
      </c>
    </row>
    <row r="551" spans="1:12">
      <c r="A551" s="11" t="s">
        <v>1052</v>
      </c>
      <c r="D551" s="11" t="s">
        <v>260</v>
      </c>
      <c r="E551" s="19" t="s">
        <v>1302</v>
      </c>
      <c r="F551" s="10">
        <v>41821</v>
      </c>
      <c r="G551" s="10">
        <v>45413</v>
      </c>
      <c r="H551" s="11">
        <v>119</v>
      </c>
      <c r="I551" s="20" t="s">
        <v>259</v>
      </c>
      <c r="J551" s="11" t="s">
        <v>261</v>
      </c>
      <c r="K551" s="11" t="s">
        <v>262</v>
      </c>
      <c r="L551" s="11">
        <v>1</v>
      </c>
    </row>
    <row r="552" spans="1:12">
      <c r="A552" s="11" t="s">
        <v>1053</v>
      </c>
      <c r="D552" s="11" t="s">
        <v>260</v>
      </c>
      <c r="E552" s="19" t="s">
        <v>1303</v>
      </c>
      <c r="F552" s="10">
        <v>41821</v>
      </c>
      <c r="G552" s="10">
        <v>45413</v>
      </c>
      <c r="H552" s="11">
        <v>119</v>
      </c>
      <c r="I552" s="20" t="s">
        <v>259</v>
      </c>
      <c r="J552" s="11" t="s">
        <v>261</v>
      </c>
      <c r="K552" s="11" t="s">
        <v>262</v>
      </c>
      <c r="L552" s="11">
        <v>1</v>
      </c>
    </row>
    <row r="553" spans="1:12">
      <c r="A553" s="11" t="s">
        <v>1054</v>
      </c>
      <c r="D553" s="11" t="s">
        <v>260</v>
      </c>
      <c r="E553" s="19" t="s">
        <v>1304</v>
      </c>
      <c r="F553" s="10">
        <v>41821</v>
      </c>
      <c r="G553" s="10">
        <v>45413</v>
      </c>
      <c r="H553" s="11">
        <v>119</v>
      </c>
      <c r="I553" s="20" t="s">
        <v>259</v>
      </c>
      <c r="J553" s="11" t="s">
        <v>261</v>
      </c>
      <c r="K553" s="11" t="s">
        <v>262</v>
      </c>
      <c r="L553" s="11">
        <v>1</v>
      </c>
    </row>
    <row r="554" spans="1:12">
      <c r="A554" s="11" t="s">
        <v>1055</v>
      </c>
      <c r="D554" s="11" t="s">
        <v>260</v>
      </c>
      <c r="E554" s="19" t="s">
        <v>1305</v>
      </c>
      <c r="F554" s="10">
        <v>41821</v>
      </c>
      <c r="G554" s="10">
        <v>45413</v>
      </c>
      <c r="H554" s="11">
        <v>119</v>
      </c>
      <c r="I554" s="20" t="s">
        <v>259</v>
      </c>
      <c r="J554" s="11" t="s">
        <v>261</v>
      </c>
      <c r="K554" s="11" t="s">
        <v>262</v>
      </c>
      <c r="L554" s="11">
        <v>1</v>
      </c>
    </row>
    <row r="555" spans="1:12">
      <c r="A555" s="11" t="s">
        <v>1056</v>
      </c>
      <c r="D555" s="11" t="s">
        <v>260</v>
      </c>
      <c r="E555" s="19" t="s">
        <v>1306</v>
      </c>
      <c r="F555" s="10">
        <v>41821</v>
      </c>
      <c r="G555" s="10">
        <v>45413</v>
      </c>
      <c r="H555" s="11">
        <v>119</v>
      </c>
      <c r="I555" s="20" t="s">
        <v>259</v>
      </c>
      <c r="J555" s="11" t="s">
        <v>261</v>
      </c>
      <c r="K555" s="11" t="s">
        <v>262</v>
      </c>
      <c r="L555" s="11">
        <v>1</v>
      </c>
    </row>
    <row r="556" spans="1:12">
      <c r="A556" s="11" t="s">
        <v>1057</v>
      </c>
      <c r="D556" s="11" t="s">
        <v>260</v>
      </c>
      <c r="E556" s="19" t="s">
        <v>1307</v>
      </c>
      <c r="F556" s="10">
        <v>41821</v>
      </c>
      <c r="G556" s="10">
        <v>45413</v>
      </c>
      <c r="H556" s="11">
        <v>119</v>
      </c>
      <c r="I556" s="20" t="s">
        <v>259</v>
      </c>
      <c r="J556" s="11" t="s">
        <v>261</v>
      </c>
      <c r="K556" s="11" t="s">
        <v>262</v>
      </c>
      <c r="L556" s="11">
        <v>1</v>
      </c>
    </row>
    <row r="557" spans="1:12">
      <c r="A557" s="11" t="s">
        <v>1058</v>
      </c>
      <c r="D557" s="11" t="s">
        <v>260</v>
      </c>
      <c r="E557" s="19" t="s">
        <v>1308</v>
      </c>
      <c r="F557" s="10">
        <v>41821</v>
      </c>
      <c r="G557" s="10">
        <v>45413</v>
      </c>
      <c r="H557" s="11">
        <v>119</v>
      </c>
      <c r="I557" s="20" t="s">
        <v>259</v>
      </c>
      <c r="J557" s="11" t="s">
        <v>261</v>
      </c>
      <c r="K557" s="11" t="s">
        <v>262</v>
      </c>
      <c r="L557" s="11">
        <v>1</v>
      </c>
    </row>
    <row r="558" spans="1:12">
      <c r="A558" s="11" t="s">
        <v>1059</v>
      </c>
      <c r="D558" s="11" t="s">
        <v>260</v>
      </c>
      <c r="E558" s="19" t="s">
        <v>1309</v>
      </c>
      <c r="F558" s="10">
        <v>41821</v>
      </c>
      <c r="G558" s="10">
        <v>45413</v>
      </c>
      <c r="H558" s="11">
        <v>119</v>
      </c>
      <c r="I558" s="20" t="s">
        <v>259</v>
      </c>
      <c r="J558" s="11" t="s">
        <v>261</v>
      </c>
      <c r="K558" s="11" t="s">
        <v>262</v>
      </c>
      <c r="L558" s="11">
        <v>1</v>
      </c>
    </row>
    <row r="559" spans="1:12">
      <c r="A559" s="11" t="s">
        <v>1060</v>
      </c>
      <c r="D559" s="11" t="s">
        <v>260</v>
      </c>
      <c r="E559" s="19" t="s">
        <v>1310</v>
      </c>
      <c r="F559" s="10">
        <v>41821</v>
      </c>
      <c r="G559" s="10">
        <v>45413</v>
      </c>
      <c r="H559" s="11">
        <v>119</v>
      </c>
      <c r="I559" s="20" t="s">
        <v>259</v>
      </c>
      <c r="J559" s="11" t="s">
        <v>261</v>
      </c>
      <c r="K559" s="11" t="s">
        <v>262</v>
      </c>
      <c r="L559" s="11">
        <v>1</v>
      </c>
    </row>
    <row r="560" spans="1:12">
      <c r="A560" s="11" t="s">
        <v>1061</v>
      </c>
      <c r="D560" s="11" t="s">
        <v>260</v>
      </c>
      <c r="E560" s="19" t="s">
        <v>1311</v>
      </c>
      <c r="F560" s="10">
        <v>41821</v>
      </c>
      <c r="G560" s="10">
        <v>45413</v>
      </c>
      <c r="H560" s="11">
        <v>119</v>
      </c>
      <c r="I560" s="20" t="s">
        <v>259</v>
      </c>
      <c r="J560" s="11" t="s">
        <v>261</v>
      </c>
      <c r="K560" s="11" t="s">
        <v>262</v>
      </c>
      <c r="L560" s="11">
        <v>1</v>
      </c>
    </row>
    <row r="561" spans="1:12">
      <c r="A561" s="11" t="s">
        <v>1062</v>
      </c>
      <c r="D561" s="11" t="s">
        <v>260</v>
      </c>
      <c r="E561" s="19" t="s">
        <v>1312</v>
      </c>
      <c r="F561" s="10">
        <v>41821</v>
      </c>
      <c r="G561" s="10">
        <v>45413</v>
      </c>
      <c r="H561" s="11">
        <v>119</v>
      </c>
      <c r="I561" s="20" t="s">
        <v>259</v>
      </c>
      <c r="J561" s="11" t="s">
        <v>261</v>
      </c>
      <c r="K561" s="11" t="s">
        <v>262</v>
      </c>
      <c r="L561" s="11">
        <v>1</v>
      </c>
    </row>
    <row r="562" spans="1:12">
      <c r="A562" s="11" t="s">
        <v>1063</v>
      </c>
      <c r="D562" s="11" t="s">
        <v>260</v>
      </c>
      <c r="E562" s="19" t="s">
        <v>1313</v>
      </c>
      <c r="F562" s="10">
        <v>41821</v>
      </c>
      <c r="G562" s="10">
        <v>45413</v>
      </c>
      <c r="H562" s="11">
        <v>119</v>
      </c>
      <c r="I562" s="20" t="s">
        <v>259</v>
      </c>
      <c r="J562" s="11" t="s">
        <v>261</v>
      </c>
      <c r="K562" s="11" t="s">
        <v>262</v>
      </c>
      <c r="L562" s="11">
        <v>1</v>
      </c>
    </row>
    <row r="563" spans="1:12">
      <c r="A563" s="11" t="s">
        <v>1064</v>
      </c>
      <c r="D563" s="11" t="s">
        <v>260</v>
      </c>
      <c r="E563" s="19" t="s">
        <v>1314</v>
      </c>
      <c r="F563" s="10">
        <v>41821</v>
      </c>
      <c r="G563" s="10">
        <v>45413</v>
      </c>
      <c r="H563" s="11">
        <v>119</v>
      </c>
      <c r="I563" s="20" t="s">
        <v>259</v>
      </c>
      <c r="J563" s="11" t="s">
        <v>261</v>
      </c>
      <c r="K563" s="11" t="s">
        <v>262</v>
      </c>
      <c r="L563" s="11">
        <v>1</v>
      </c>
    </row>
    <row r="564" spans="1:12">
      <c r="A564" s="11" t="s">
        <v>1065</v>
      </c>
      <c r="D564" s="11" t="s">
        <v>260</v>
      </c>
      <c r="E564" s="19" t="s">
        <v>1315</v>
      </c>
      <c r="F564" s="10">
        <v>41821</v>
      </c>
      <c r="G564" s="10">
        <v>45413</v>
      </c>
      <c r="H564" s="11">
        <v>119</v>
      </c>
      <c r="I564" s="20" t="s">
        <v>259</v>
      </c>
      <c r="J564" s="11" t="s">
        <v>261</v>
      </c>
      <c r="K564" s="11" t="s">
        <v>262</v>
      </c>
      <c r="L564" s="11">
        <v>1</v>
      </c>
    </row>
    <row r="565" spans="1:12">
      <c r="A565" s="11" t="s">
        <v>1066</v>
      </c>
      <c r="D565" s="11" t="s">
        <v>260</v>
      </c>
      <c r="E565" s="19" t="s">
        <v>1316</v>
      </c>
      <c r="F565" s="10">
        <v>41821</v>
      </c>
      <c r="G565" s="10">
        <v>45413</v>
      </c>
      <c r="H565" s="11">
        <v>119</v>
      </c>
      <c r="I565" s="20" t="s">
        <v>259</v>
      </c>
      <c r="J565" s="11" t="s">
        <v>261</v>
      </c>
      <c r="K565" s="11" t="s">
        <v>262</v>
      </c>
      <c r="L565" s="11">
        <v>1</v>
      </c>
    </row>
    <row r="566" spans="1:12">
      <c r="A566" s="11" t="s">
        <v>1067</v>
      </c>
      <c r="D566" s="11" t="s">
        <v>260</v>
      </c>
      <c r="E566" s="19" t="s">
        <v>1317</v>
      </c>
      <c r="F566" s="10">
        <v>41821</v>
      </c>
      <c r="G566" s="10">
        <v>45413</v>
      </c>
      <c r="H566" s="11">
        <v>119</v>
      </c>
      <c r="I566" s="20" t="s">
        <v>259</v>
      </c>
      <c r="J566" s="11" t="s">
        <v>261</v>
      </c>
      <c r="K566" s="11" t="s">
        <v>262</v>
      </c>
      <c r="L566" s="11">
        <v>1</v>
      </c>
    </row>
    <row r="567" spans="1:12">
      <c r="A567" s="11" t="s">
        <v>1068</v>
      </c>
      <c r="D567" s="11" t="s">
        <v>260</v>
      </c>
      <c r="E567" s="19" t="s">
        <v>1318</v>
      </c>
      <c r="F567" s="10">
        <v>41821</v>
      </c>
      <c r="G567" s="10">
        <v>45413</v>
      </c>
      <c r="H567" s="11">
        <v>119</v>
      </c>
      <c r="I567" s="20" t="s">
        <v>259</v>
      </c>
      <c r="J567" s="11" t="s">
        <v>261</v>
      </c>
      <c r="K567" s="11" t="s">
        <v>262</v>
      </c>
      <c r="L567" s="11">
        <v>1</v>
      </c>
    </row>
    <row r="568" spans="1:12">
      <c r="A568" s="11" t="s">
        <v>1069</v>
      </c>
      <c r="D568" s="11" t="s">
        <v>260</v>
      </c>
      <c r="E568" s="19" t="s">
        <v>1319</v>
      </c>
      <c r="F568" s="10">
        <v>41821</v>
      </c>
      <c r="G568" s="10">
        <v>45413</v>
      </c>
      <c r="H568" s="11">
        <v>119</v>
      </c>
      <c r="I568" s="20" t="s">
        <v>259</v>
      </c>
      <c r="J568" s="11" t="s">
        <v>261</v>
      </c>
      <c r="K568" s="11" t="s">
        <v>262</v>
      </c>
      <c r="L568" s="11">
        <v>1</v>
      </c>
    </row>
    <row r="569" spans="1:12">
      <c r="A569" s="11" t="s">
        <v>1070</v>
      </c>
      <c r="D569" s="11" t="s">
        <v>260</v>
      </c>
      <c r="E569" s="19" t="s">
        <v>1320</v>
      </c>
      <c r="F569" s="10">
        <v>41821</v>
      </c>
      <c r="G569" s="10">
        <v>45413</v>
      </c>
      <c r="H569" s="11">
        <v>119</v>
      </c>
      <c r="I569" s="20" t="s">
        <v>259</v>
      </c>
      <c r="J569" s="11" t="s">
        <v>261</v>
      </c>
      <c r="K569" s="11" t="s">
        <v>262</v>
      </c>
      <c r="L569" s="11">
        <v>1</v>
      </c>
    </row>
    <row r="570" spans="1:12">
      <c r="A570" s="11" t="s">
        <v>1071</v>
      </c>
      <c r="D570" s="11" t="s">
        <v>260</v>
      </c>
      <c r="E570" s="19" t="s">
        <v>1321</v>
      </c>
      <c r="F570" s="10">
        <v>41821</v>
      </c>
      <c r="G570" s="10">
        <v>45413</v>
      </c>
      <c r="H570" s="11">
        <v>119</v>
      </c>
      <c r="I570" s="20" t="s">
        <v>259</v>
      </c>
      <c r="J570" s="11" t="s">
        <v>261</v>
      </c>
      <c r="K570" s="11" t="s">
        <v>262</v>
      </c>
      <c r="L570" s="11">
        <v>1</v>
      </c>
    </row>
    <row r="571" spans="1:12">
      <c r="A571" s="11" t="s">
        <v>1072</v>
      </c>
      <c r="D571" s="11" t="s">
        <v>260</v>
      </c>
      <c r="E571" s="19" t="s">
        <v>1322</v>
      </c>
      <c r="F571" s="10">
        <v>41821</v>
      </c>
      <c r="G571" s="10">
        <v>45413</v>
      </c>
      <c r="H571" s="11">
        <v>119</v>
      </c>
      <c r="I571" s="20" t="s">
        <v>259</v>
      </c>
      <c r="J571" s="11" t="s">
        <v>261</v>
      </c>
      <c r="K571" s="11" t="s">
        <v>262</v>
      </c>
      <c r="L571" s="11">
        <v>1</v>
      </c>
    </row>
    <row r="572" spans="1:12">
      <c r="A572" s="11" t="s">
        <v>1073</v>
      </c>
      <c r="D572" s="11" t="s">
        <v>260</v>
      </c>
      <c r="E572" s="19" t="s">
        <v>1323</v>
      </c>
      <c r="F572" s="10">
        <v>41821</v>
      </c>
      <c r="G572" s="10">
        <v>45413</v>
      </c>
      <c r="H572" s="11">
        <v>119</v>
      </c>
      <c r="I572" s="20" t="s">
        <v>259</v>
      </c>
      <c r="J572" s="11" t="s">
        <v>261</v>
      </c>
      <c r="K572" s="11" t="s">
        <v>262</v>
      </c>
      <c r="L572" s="11">
        <v>1</v>
      </c>
    </row>
    <row r="573" spans="1:12">
      <c r="A573" s="11" t="s">
        <v>1074</v>
      </c>
      <c r="D573" s="11" t="s">
        <v>260</v>
      </c>
      <c r="E573" s="19" t="s">
        <v>1324</v>
      </c>
      <c r="F573" s="10">
        <v>41821</v>
      </c>
      <c r="G573" s="10">
        <v>45413</v>
      </c>
      <c r="H573" s="11">
        <v>119</v>
      </c>
      <c r="I573" s="20" t="s">
        <v>259</v>
      </c>
      <c r="J573" s="11" t="s">
        <v>261</v>
      </c>
      <c r="K573" s="11" t="s">
        <v>262</v>
      </c>
      <c r="L573" s="11">
        <v>1</v>
      </c>
    </row>
    <row r="574" spans="1:12">
      <c r="A574" s="11" t="s">
        <v>1075</v>
      </c>
      <c r="D574" s="11" t="s">
        <v>260</v>
      </c>
      <c r="E574" s="19" t="s">
        <v>1325</v>
      </c>
      <c r="F574" s="10">
        <v>41821</v>
      </c>
      <c r="G574" s="10">
        <v>45413</v>
      </c>
      <c r="H574" s="11">
        <v>119</v>
      </c>
      <c r="I574" s="20" t="s">
        <v>259</v>
      </c>
      <c r="J574" s="11" t="s">
        <v>261</v>
      </c>
      <c r="K574" s="11" t="s">
        <v>262</v>
      </c>
      <c r="L574" s="11">
        <v>1</v>
      </c>
    </row>
    <row r="575" spans="1:12">
      <c r="A575" s="11" t="s">
        <v>1076</v>
      </c>
      <c r="D575" s="11" t="s">
        <v>260</v>
      </c>
      <c r="E575" s="19" t="s">
        <v>1326</v>
      </c>
      <c r="F575" s="10">
        <v>41821</v>
      </c>
      <c r="G575" s="10">
        <v>45413</v>
      </c>
      <c r="H575" s="11">
        <v>119</v>
      </c>
      <c r="I575" s="20" t="s">
        <v>259</v>
      </c>
      <c r="J575" s="11" t="s">
        <v>261</v>
      </c>
      <c r="K575" s="11" t="s">
        <v>262</v>
      </c>
      <c r="L575" s="11">
        <v>1</v>
      </c>
    </row>
    <row r="576" spans="1:12">
      <c r="A576" s="11" t="s">
        <v>1077</v>
      </c>
      <c r="D576" s="11" t="s">
        <v>260</v>
      </c>
      <c r="E576" s="19" t="s">
        <v>1327</v>
      </c>
      <c r="F576" s="10">
        <v>41821</v>
      </c>
      <c r="G576" s="10">
        <v>45413</v>
      </c>
      <c r="H576" s="11">
        <v>119</v>
      </c>
      <c r="I576" s="20" t="s">
        <v>259</v>
      </c>
      <c r="J576" s="11" t="s">
        <v>261</v>
      </c>
      <c r="K576" s="11" t="s">
        <v>262</v>
      </c>
      <c r="L576" s="11">
        <v>1</v>
      </c>
    </row>
    <row r="577" spans="1:12">
      <c r="A577" s="11" t="s">
        <v>1078</v>
      </c>
      <c r="D577" s="11" t="s">
        <v>260</v>
      </c>
      <c r="E577" s="19" t="s">
        <v>1328</v>
      </c>
      <c r="F577" s="10">
        <v>41821</v>
      </c>
      <c r="G577" s="10">
        <v>45413</v>
      </c>
      <c r="H577" s="11">
        <v>119</v>
      </c>
      <c r="I577" s="20" t="s">
        <v>259</v>
      </c>
      <c r="J577" s="11" t="s">
        <v>261</v>
      </c>
      <c r="K577" s="11" t="s">
        <v>262</v>
      </c>
      <c r="L577" s="11">
        <v>1</v>
      </c>
    </row>
    <row r="578" spans="1:12">
      <c r="A578" s="11" t="s">
        <v>1079</v>
      </c>
      <c r="D578" s="11" t="s">
        <v>260</v>
      </c>
      <c r="E578" s="19" t="s">
        <v>1329</v>
      </c>
      <c r="F578" s="10">
        <v>41821</v>
      </c>
      <c r="G578" s="10">
        <v>45413</v>
      </c>
      <c r="H578" s="11">
        <v>119</v>
      </c>
      <c r="I578" s="20" t="s">
        <v>259</v>
      </c>
      <c r="J578" s="11" t="s">
        <v>261</v>
      </c>
      <c r="K578" s="11" t="s">
        <v>262</v>
      </c>
      <c r="L578" s="11">
        <v>1</v>
      </c>
    </row>
    <row r="579" spans="1:12">
      <c r="A579" s="11" t="s">
        <v>1080</v>
      </c>
      <c r="D579" s="11" t="s">
        <v>260</v>
      </c>
      <c r="E579" s="19" t="s">
        <v>1330</v>
      </c>
      <c r="F579" s="10">
        <v>41821</v>
      </c>
      <c r="G579" s="10">
        <v>45413</v>
      </c>
      <c r="H579" s="11">
        <v>119</v>
      </c>
      <c r="I579" s="20" t="s">
        <v>259</v>
      </c>
      <c r="J579" s="11" t="s">
        <v>261</v>
      </c>
      <c r="K579" s="11" t="s">
        <v>262</v>
      </c>
      <c r="L579" s="11">
        <v>1</v>
      </c>
    </row>
    <row r="580" spans="1:12">
      <c r="A580" s="11" t="s">
        <v>1081</v>
      </c>
      <c r="D580" s="11" t="s">
        <v>260</v>
      </c>
      <c r="E580" s="19" t="s">
        <v>1331</v>
      </c>
      <c r="F580" s="10">
        <v>41821</v>
      </c>
      <c r="G580" s="10">
        <v>45413</v>
      </c>
      <c r="H580" s="11">
        <v>119</v>
      </c>
      <c r="I580" s="20" t="s">
        <v>259</v>
      </c>
      <c r="J580" s="11" t="s">
        <v>261</v>
      </c>
      <c r="K580" s="11" t="s">
        <v>262</v>
      </c>
      <c r="L580" s="11">
        <v>1</v>
      </c>
    </row>
    <row r="581" spans="1:12">
      <c r="A581" s="11" t="s">
        <v>1082</v>
      </c>
      <c r="D581" s="11" t="s">
        <v>260</v>
      </c>
      <c r="E581" s="19" t="s">
        <v>1332</v>
      </c>
      <c r="F581" s="10">
        <v>41821</v>
      </c>
      <c r="G581" s="10">
        <v>45413</v>
      </c>
      <c r="H581" s="11">
        <v>119</v>
      </c>
      <c r="I581" s="20" t="s">
        <v>259</v>
      </c>
      <c r="J581" s="11" t="s">
        <v>261</v>
      </c>
      <c r="K581" s="11" t="s">
        <v>262</v>
      </c>
      <c r="L581" s="11">
        <v>1</v>
      </c>
    </row>
    <row r="582" spans="1:12">
      <c r="A582" s="11" t="s">
        <v>1083</v>
      </c>
      <c r="D582" s="11" t="s">
        <v>260</v>
      </c>
      <c r="E582" s="19" t="s">
        <v>1333</v>
      </c>
      <c r="F582" s="10">
        <v>41821</v>
      </c>
      <c r="G582" s="10">
        <v>45413</v>
      </c>
      <c r="H582" s="11">
        <v>119</v>
      </c>
      <c r="I582" s="20" t="s">
        <v>259</v>
      </c>
      <c r="J582" s="11" t="s">
        <v>261</v>
      </c>
      <c r="K582" s="11" t="s">
        <v>262</v>
      </c>
      <c r="L582" s="11">
        <v>1</v>
      </c>
    </row>
    <row r="583" spans="1:12">
      <c r="A583" s="11" t="s">
        <v>1084</v>
      </c>
      <c r="D583" s="11" t="s">
        <v>260</v>
      </c>
      <c r="E583" s="19" t="s">
        <v>1334</v>
      </c>
      <c r="F583" s="10">
        <v>41821</v>
      </c>
      <c r="G583" s="10">
        <v>45413</v>
      </c>
      <c r="H583" s="11">
        <v>119</v>
      </c>
      <c r="I583" s="20" t="s">
        <v>259</v>
      </c>
      <c r="J583" s="11" t="s">
        <v>261</v>
      </c>
      <c r="K583" s="11" t="s">
        <v>262</v>
      </c>
      <c r="L583" s="11">
        <v>1</v>
      </c>
    </row>
    <row r="584" spans="1:12">
      <c r="A584" s="11" t="s">
        <v>1085</v>
      </c>
      <c r="D584" s="11" t="s">
        <v>260</v>
      </c>
      <c r="E584" s="19" t="s">
        <v>1335</v>
      </c>
      <c r="F584" s="10">
        <v>41821</v>
      </c>
      <c r="G584" s="10">
        <v>45413</v>
      </c>
      <c r="H584" s="11">
        <v>119</v>
      </c>
      <c r="I584" s="20" t="s">
        <v>259</v>
      </c>
      <c r="J584" s="11" t="s">
        <v>261</v>
      </c>
      <c r="K584" s="11" t="s">
        <v>262</v>
      </c>
      <c r="L584" s="11">
        <v>1</v>
      </c>
    </row>
    <row r="585" spans="1:12">
      <c r="A585" s="11" t="s">
        <v>1086</v>
      </c>
      <c r="D585" s="11" t="s">
        <v>260</v>
      </c>
      <c r="E585" s="19" t="s">
        <v>1336</v>
      </c>
      <c r="F585" s="10">
        <v>41821</v>
      </c>
      <c r="G585" s="10">
        <v>45413</v>
      </c>
      <c r="H585" s="11">
        <v>119</v>
      </c>
      <c r="I585" s="20" t="s">
        <v>259</v>
      </c>
      <c r="J585" s="11" t="s">
        <v>261</v>
      </c>
      <c r="K585" s="11" t="s">
        <v>262</v>
      </c>
      <c r="L585" s="11">
        <v>1</v>
      </c>
    </row>
    <row r="586" spans="1:12">
      <c r="A586" s="11" t="s">
        <v>1087</v>
      </c>
      <c r="D586" s="11" t="s">
        <v>260</v>
      </c>
      <c r="E586" s="19" t="s">
        <v>1337</v>
      </c>
      <c r="F586" s="10">
        <v>41821</v>
      </c>
      <c r="G586" s="10">
        <v>45413</v>
      </c>
      <c r="H586" s="11">
        <v>119</v>
      </c>
      <c r="I586" s="20" t="s">
        <v>259</v>
      </c>
      <c r="J586" s="11" t="s">
        <v>261</v>
      </c>
      <c r="K586" s="11" t="s">
        <v>262</v>
      </c>
      <c r="L586" s="11">
        <v>1</v>
      </c>
    </row>
    <row r="587" spans="1:12">
      <c r="A587" s="11" t="s">
        <v>1088</v>
      </c>
      <c r="D587" s="11" t="s">
        <v>260</v>
      </c>
      <c r="E587" s="19" t="s">
        <v>1338</v>
      </c>
      <c r="F587" s="10">
        <v>41821</v>
      </c>
      <c r="G587" s="10">
        <v>45413</v>
      </c>
      <c r="H587" s="11">
        <v>119</v>
      </c>
      <c r="I587" s="20" t="s">
        <v>259</v>
      </c>
      <c r="J587" s="11" t="s">
        <v>261</v>
      </c>
      <c r="K587" s="11" t="s">
        <v>262</v>
      </c>
      <c r="L587" s="11">
        <v>1</v>
      </c>
    </row>
    <row r="588" spans="1:12">
      <c r="A588" s="11" t="s">
        <v>1089</v>
      </c>
      <c r="D588" s="11" t="s">
        <v>260</v>
      </c>
      <c r="E588" s="19" t="s">
        <v>1339</v>
      </c>
      <c r="F588" s="10">
        <v>41821</v>
      </c>
      <c r="G588" s="10">
        <v>45413</v>
      </c>
      <c r="H588" s="11">
        <v>119</v>
      </c>
      <c r="I588" s="20" t="s">
        <v>259</v>
      </c>
      <c r="J588" s="11" t="s">
        <v>261</v>
      </c>
      <c r="K588" s="11" t="s">
        <v>262</v>
      </c>
      <c r="L588" s="11">
        <v>1</v>
      </c>
    </row>
    <row r="589" spans="1:12">
      <c r="A589" s="11" t="s">
        <v>1090</v>
      </c>
      <c r="D589" s="11" t="s">
        <v>260</v>
      </c>
      <c r="E589" s="19" t="s">
        <v>1340</v>
      </c>
      <c r="F589" s="10">
        <v>41821</v>
      </c>
      <c r="G589" s="10">
        <v>45413</v>
      </c>
      <c r="H589" s="11">
        <v>119</v>
      </c>
      <c r="I589" s="20" t="s">
        <v>259</v>
      </c>
      <c r="J589" s="11" t="s">
        <v>261</v>
      </c>
      <c r="K589" s="11" t="s">
        <v>262</v>
      </c>
      <c r="L589" s="11">
        <v>1</v>
      </c>
    </row>
    <row r="590" spans="1:12">
      <c r="A590" s="11" t="s">
        <v>1091</v>
      </c>
      <c r="D590" s="11" t="s">
        <v>260</v>
      </c>
      <c r="E590" s="19" t="s">
        <v>1341</v>
      </c>
      <c r="F590" s="10">
        <v>41821</v>
      </c>
      <c r="G590" s="10">
        <v>45413</v>
      </c>
      <c r="H590" s="11">
        <v>119</v>
      </c>
      <c r="I590" s="20" t="s">
        <v>259</v>
      </c>
      <c r="J590" s="11" t="s">
        <v>261</v>
      </c>
      <c r="K590" s="11" t="s">
        <v>262</v>
      </c>
      <c r="L590" s="11">
        <v>1</v>
      </c>
    </row>
    <row r="591" spans="1:12">
      <c r="A591" s="11" t="s">
        <v>1092</v>
      </c>
      <c r="D591" s="11" t="s">
        <v>260</v>
      </c>
      <c r="E591" s="19" t="s">
        <v>1342</v>
      </c>
      <c r="F591" s="10">
        <v>41821</v>
      </c>
      <c r="G591" s="10">
        <v>45413</v>
      </c>
      <c r="H591" s="11">
        <v>119</v>
      </c>
      <c r="I591" s="20" t="s">
        <v>259</v>
      </c>
      <c r="J591" s="11" t="s">
        <v>261</v>
      </c>
      <c r="K591" s="11" t="s">
        <v>262</v>
      </c>
      <c r="L591" s="11">
        <v>1</v>
      </c>
    </row>
    <row r="592" spans="1:12">
      <c r="A592" s="11" t="s">
        <v>1093</v>
      </c>
      <c r="D592" s="11" t="s">
        <v>260</v>
      </c>
      <c r="E592" s="19" t="s">
        <v>1343</v>
      </c>
      <c r="F592" s="10">
        <v>41821</v>
      </c>
      <c r="G592" s="10">
        <v>45413</v>
      </c>
      <c r="H592" s="11">
        <v>119</v>
      </c>
      <c r="I592" s="20" t="s">
        <v>259</v>
      </c>
      <c r="J592" s="11" t="s">
        <v>261</v>
      </c>
      <c r="K592" s="11" t="s">
        <v>262</v>
      </c>
      <c r="L592" s="11">
        <v>1</v>
      </c>
    </row>
    <row r="593" spans="1:12">
      <c r="A593" s="11" t="s">
        <v>1094</v>
      </c>
      <c r="D593" s="11" t="s">
        <v>260</v>
      </c>
      <c r="E593" s="19" t="s">
        <v>1344</v>
      </c>
      <c r="F593" s="10">
        <v>41821</v>
      </c>
      <c r="G593" s="10">
        <v>45413</v>
      </c>
      <c r="H593" s="11">
        <v>119</v>
      </c>
      <c r="I593" s="20" t="s">
        <v>259</v>
      </c>
      <c r="J593" s="11" t="s">
        <v>261</v>
      </c>
      <c r="K593" s="11" t="s">
        <v>262</v>
      </c>
      <c r="L593" s="11">
        <v>1</v>
      </c>
    </row>
    <row r="594" spans="1:12">
      <c r="A594" s="11" t="s">
        <v>1095</v>
      </c>
      <c r="D594" s="11" t="s">
        <v>260</v>
      </c>
      <c r="E594" s="19" t="s">
        <v>1345</v>
      </c>
      <c r="F594" s="10">
        <v>41821</v>
      </c>
      <c r="G594" s="10">
        <v>45413</v>
      </c>
      <c r="H594" s="11">
        <v>119</v>
      </c>
      <c r="I594" s="20" t="s">
        <v>259</v>
      </c>
      <c r="J594" s="11" t="s">
        <v>261</v>
      </c>
      <c r="K594" s="11" t="s">
        <v>262</v>
      </c>
      <c r="L594" s="11">
        <v>1</v>
      </c>
    </row>
    <row r="595" spans="1:12">
      <c r="A595" s="11" t="s">
        <v>1096</v>
      </c>
      <c r="D595" s="11" t="s">
        <v>260</v>
      </c>
      <c r="E595" s="19" t="s">
        <v>1346</v>
      </c>
      <c r="F595" s="10">
        <v>41821</v>
      </c>
      <c r="G595" s="10">
        <v>45413</v>
      </c>
      <c r="H595" s="11">
        <v>119</v>
      </c>
      <c r="I595" s="20" t="s">
        <v>259</v>
      </c>
      <c r="J595" s="11" t="s">
        <v>261</v>
      </c>
      <c r="K595" s="11" t="s">
        <v>262</v>
      </c>
      <c r="L595" s="11">
        <v>1</v>
      </c>
    </row>
    <row r="596" spans="1:12">
      <c r="A596" s="11" t="s">
        <v>1097</v>
      </c>
      <c r="D596" s="11" t="s">
        <v>260</v>
      </c>
      <c r="E596" s="19" t="s">
        <v>1347</v>
      </c>
      <c r="F596" s="10">
        <v>41821</v>
      </c>
      <c r="G596" s="10">
        <v>45413</v>
      </c>
      <c r="H596" s="11">
        <v>119</v>
      </c>
      <c r="I596" s="20" t="s">
        <v>259</v>
      </c>
      <c r="J596" s="11" t="s">
        <v>261</v>
      </c>
      <c r="K596" s="11" t="s">
        <v>262</v>
      </c>
      <c r="L596" s="11">
        <v>1</v>
      </c>
    </row>
    <row r="597" spans="1:12">
      <c r="A597" s="11" t="s">
        <v>1098</v>
      </c>
      <c r="D597" s="11" t="s">
        <v>260</v>
      </c>
      <c r="E597" s="19" t="s">
        <v>1348</v>
      </c>
      <c r="F597" s="10">
        <v>41821</v>
      </c>
      <c r="G597" s="10">
        <v>45413</v>
      </c>
      <c r="H597" s="11">
        <v>119</v>
      </c>
      <c r="I597" s="20" t="s">
        <v>259</v>
      </c>
      <c r="J597" s="11" t="s">
        <v>261</v>
      </c>
      <c r="K597" s="11" t="s">
        <v>262</v>
      </c>
      <c r="L597" s="11">
        <v>1</v>
      </c>
    </row>
    <row r="598" spans="1:12">
      <c r="A598" s="11" t="s">
        <v>1099</v>
      </c>
      <c r="D598" s="11" t="s">
        <v>260</v>
      </c>
      <c r="E598" s="19" t="s">
        <v>1349</v>
      </c>
      <c r="F598" s="10">
        <v>41821</v>
      </c>
      <c r="G598" s="10">
        <v>45413</v>
      </c>
      <c r="H598" s="11">
        <v>119</v>
      </c>
      <c r="I598" s="20" t="s">
        <v>259</v>
      </c>
      <c r="J598" s="11" t="s">
        <v>261</v>
      </c>
      <c r="K598" s="11" t="s">
        <v>262</v>
      </c>
      <c r="L598" s="11">
        <v>1</v>
      </c>
    </row>
    <row r="599" spans="1:12">
      <c r="A599" s="11" t="s">
        <v>1100</v>
      </c>
      <c r="D599" s="11" t="s">
        <v>260</v>
      </c>
      <c r="E599" s="19" t="s">
        <v>1350</v>
      </c>
      <c r="F599" s="10">
        <v>41821</v>
      </c>
      <c r="G599" s="10">
        <v>45413</v>
      </c>
      <c r="H599" s="11">
        <v>119</v>
      </c>
      <c r="I599" s="20" t="s">
        <v>259</v>
      </c>
      <c r="J599" s="11" t="s">
        <v>261</v>
      </c>
      <c r="K599" s="11" t="s">
        <v>262</v>
      </c>
      <c r="L599" s="11">
        <v>1</v>
      </c>
    </row>
    <row r="600" spans="1:12">
      <c r="A600" s="11" t="s">
        <v>1101</v>
      </c>
      <c r="D600" s="11" t="s">
        <v>260</v>
      </c>
      <c r="E600" s="19" t="s">
        <v>1351</v>
      </c>
      <c r="F600" s="10">
        <v>41821</v>
      </c>
      <c r="G600" s="10">
        <v>45413</v>
      </c>
      <c r="H600" s="11">
        <v>119</v>
      </c>
      <c r="I600" s="20" t="s">
        <v>259</v>
      </c>
      <c r="J600" s="11" t="s">
        <v>261</v>
      </c>
      <c r="K600" s="11" t="s">
        <v>262</v>
      </c>
      <c r="L600" s="11">
        <v>1</v>
      </c>
    </row>
    <row r="601" spans="1:12">
      <c r="A601" s="11" t="s">
        <v>1102</v>
      </c>
      <c r="D601" s="11" t="s">
        <v>260</v>
      </c>
      <c r="E601" s="19" t="s">
        <v>1352</v>
      </c>
      <c r="F601" s="10">
        <v>41821</v>
      </c>
      <c r="G601" s="10">
        <v>45413</v>
      </c>
      <c r="H601" s="11">
        <v>119</v>
      </c>
      <c r="I601" s="20" t="s">
        <v>259</v>
      </c>
      <c r="J601" s="11" t="s">
        <v>261</v>
      </c>
      <c r="K601" s="11" t="s">
        <v>262</v>
      </c>
      <c r="L601" s="11">
        <v>1</v>
      </c>
    </row>
    <row r="602" spans="1:12">
      <c r="A602" s="11" t="s">
        <v>1103</v>
      </c>
      <c r="D602" s="11" t="s">
        <v>260</v>
      </c>
      <c r="E602" s="19" t="s">
        <v>1353</v>
      </c>
      <c r="F602" s="10">
        <v>41821</v>
      </c>
      <c r="G602" s="10">
        <v>45413</v>
      </c>
      <c r="H602" s="11">
        <v>119</v>
      </c>
      <c r="I602" s="20" t="s">
        <v>259</v>
      </c>
      <c r="J602" s="11" t="s">
        <v>261</v>
      </c>
      <c r="K602" s="11" t="s">
        <v>262</v>
      </c>
      <c r="L602" s="11">
        <v>1</v>
      </c>
    </row>
    <row r="603" spans="1:12">
      <c r="A603" s="11" t="s">
        <v>1104</v>
      </c>
      <c r="D603" s="11" t="s">
        <v>260</v>
      </c>
      <c r="E603" s="19" t="s">
        <v>1354</v>
      </c>
      <c r="F603" s="10">
        <v>41821</v>
      </c>
      <c r="G603" s="10">
        <v>45413</v>
      </c>
      <c r="H603" s="11">
        <v>119</v>
      </c>
      <c r="I603" s="20" t="s">
        <v>259</v>
      </c>
      <c r="J603" s="11" t="s">
        <v>261</v>
      </c>
      <c r="K603" s="11" t="s">
        <v>262</v>
      </c>
      <c r="L603" s="11">
        <v>1</v>
      </c>
    </row>
    <row r="604" spans="1:12">
      <c r="A604" s="11" t="s">
        <v>1105</v>
      </c>
      <c r="D604" s="11" t="s">
        <v>260</v>
      </c>
      <c r="E604" s="19" t="s">
        <v>1355</v>
      </c>
      <c r="F604" s="10">
        <v>41821</v>
      </c>
      <c r="G604" s="10">
        <v>45413</v>
      </c>
      <c r="H604" s="11">
        <v>119</v>
      </c>
      <c r="I604" s="20" t="s">
        <v>259</v>
      </c>
      <c r="J604" s="11" t="s">
        <v>261</v>
      </c>
      <c r="K604" s="11" t="s">
        <v>262</v>
      </c>
      <c r="L604" s="11">
        <v>1</v>
      </c>
    </row>
    <row r="605" spans="1:12">
      <c r="A605" s="11" t="s">
        <v>1106</v>
      </c>
      <c r="D605" s="11" t="s">
        <v>260</v>
      </c>
      <c r="E605" s="19" t="s">
        <v>1356</v>
      </c>
      <c r="F605" s="10">
        <v>41821</v>
      </c>
      <c r="G605" s="10">
        <v>45413</v>
      </c>
      <c r="H605" s="11">
        <v>119</v>
      </c>
      <c r="I605" s="20" t="s">
        <v>259</v>
      </c>
      <c r="J605" s="11" t="s">
        <v>261</v>
      </c>
      <c r="K605" s="11" t="s">
        <v>262</v>
      </c>
      <c r="L605" s="11">
        <v>1</v>
      </c>
    </row>
    <row r="606" spans="1:12">
      <c r="A606" s="11" t="s">
        <v>1107</v>
      </c>
      <c r="D606" s="11" t="s">
        <v>260</v>
      </c>
      <c r="E606" s="19" t="s">
        <v>1357</v>
      </c>
      <c r="F606" s="10">
        <v>41821</v>
      </c>
      <c r="G606" s="10">
        <v>45413</v>
      </c>
      <c r="H606" s="11">
        <v>119</v>
      </c>
      <c r="I606" s="20" t="s">
        <v>259</v>
      </c>
      <c r="J606" s="11" t="s">
        <v>261</v>
      </c>
      <c r="K606" s="11" t="s">
        <v>262</v>
      </c>
      <c r="L606" s="11">
        <v>1</v>
      </c>
    </row>
    <row r="607" spans="1:12">
      <c r="A607" s="11" t="s">
        <v>1108</v>
      </c>
      <c r="D607" s="11" t="s">
        <v>260</v>
      </c>
      <c r="E607" s="19" t="s">
        <v>1358</v>
      </c>
      <c r="F607" s="10">
        <v>41821</v>
      </c>
      <c r="G607" s="10">
        <v>45413</v>
      </c>
      <c r="H607" s="11">
        <v>119</v>
      </c>
      <c r="I607" s="20" t="s">
        <v>259</v>
      </c>
      <c r="J607" s="11" t="s">
        <v>261</v>
      </c>
      <c r="K607" s="11" t="s">
        <v>262</v>
      </c>
      <c r="L607" s="11">
        <v>1</v>
      </c>
    </row>
    <row r="608" spans="1:12">
      <c r="A608" s="11" t="s">
        <v>1109</v>
      </c>
      <c r="D608" s="11" t="s">
        <v>260</v>
      </c>
      <c r="E608" s="19" t="s">
        <v>1359</v>
      </c>
      <c r="F608" s="10">
        <v>41821</v>
      </c>
      <c r="G608" s="10">
        <v>45413</v>
      </c>
      <c r="H608" s="11">
        <v>119</v>
      </c>
      <c r="I608" s="20" t="s">
        <v>259</v>
      </c>
      <c r="J608" s="11" t="s">
        <v>261</v>
      </c>
      <c r="K608" s="11" t="s">
        <v>262</v>
      </c>
      <c r="L608" s="11">
        <v>1</v>
      </c>
    </row>
    <row r="609" spans="1:12">
      <c r="A609" s="11" t="s">
        <v>1110</v>
      </c>
      <c r="D609" s="11" t="s">
        <v>260</v>
      </c>
      <c r="E609" s="19" t="s">
        <v>1360</v>
      </c>
      <c r="F609" s="10">
        <v>41821</v>
      </c>
      <c r="G609" s="10">
        <v>45413</v>
      </c>
      <c r="H609" s="11">
        <v>119</v>
      </c>
      <c r="I609" s="20" t="s">
        <v>259</v>
      </c>
      <c r="J609" s="11" t="s">
        <v>261</v>
      </c>
      <c r="K609" s="11" t="s">
        <v>262</v>
      </c>
      <c r="L609" s="11">
        <v>1</v>
      </c>
    </row>
    <row r="610" spans="1:12">
      <c r="A610" s="11" t="s">
        <v>1111</v>
      </c>
      <c r="D610" s="11" t="s">
        <v>260</v>
      </c>
      <c r="E610" s="19" t="s">
        <v>1361</v>
      </c>
      <c r="F610" s="10">
        <v>41821</v>
      </c>
      <c r="G610" s="10">
        <v>45413</v>
      </c>
      <c r="H610" s="11">
        <v>119</v>
      </c>
      <c r="I610" s="20" t="s">
        <v>259</v>
      </c>
      <c r="J610" s="11" t="s">
        <v>261</v>
      </c>
      <c r="K610" s="11" t="s">
        <v>262</v>
      </c>
      <c r="L610" s="11">
        <v>1</v>
      </c>
    </row>
    <row r="611" spans="1:12">
      <c r="A611" s="11" t="s">
        <v>1112</v>
      </c>
      <c r="D611" s="11" t="s">
        <v>260</v>
      </c>
      <c r="E611" s="19" t="s">
        <v>1362</v>
      </c>
      <c r="F611" s="10">
        <v>41821</v>
      </c>
      <c r="G611" s="10">
        <v>45413</v>
      </c>
      <c r="H611" s="11">
        <v>119</v>
      </c>
      <c r="I611" s="20" t="s">
        <v>259</v>
      </c>
      <c r="J611" s="11" t="s">
        <v>261</v>
      </c>
      <c r="K611" s="11" t="s">
        <v>262</v>
      </c>
      <c r="L611" s="11">
        <v>1</v>
      </c>
    </row>
    <row r="612" spans="1:12">
      <c r="A612" s="11" t="s">
        <v>1113</v>
      </c>
      <c r="D612" s="11" t="s">
        <v>260</v>
      </c>
      <c r="E612" s="19" t="s">
        <v>1363</v>
      </c>
      <c r="F612" s="10">
        <v>41821</v>
      </c>
      <c r="G612" s="10">
        <v>45413</v>
      </c>
      <c r="H612" s="11">
        <v>119</v>
      </c>
      <c r="I612" s="20" t="s">
        <v>259</v>
      </c>
      <c r="J612" s="11" t="s">
        <v>261</v>
      </c>
      <c r="K612" s="11" t="s">
        <v>262</v>
      </c>
      <c r="L612" s="11">
        <v>1</v>
      </c>
    </row>
    <row r="613" spans="1:12">
      <c r="A613" s="11" t="s">
        <v>1114</v>
      </c>
      <c r="D613" s="11" t="s">
        <v>260</v>
      </c>
      <c r="E613" s="19" t="s">
        <v>1364</v>
      </c>
      <c r="F613" s="10">
        <v>41821</v>
      </c>
      <c r="G613" s="10">
        <v>45413</v>
      </c>
      <c r="H613" s="11">
        <v>119</v>
      </c>
      <c r="I613" s="20" t="s">
        <v>259</v>
      </c>
      <c r="J613" s="11" t="s">
        <v>261</v>
      </c>
      <c r="K613" s="11" t="s">
        <v>262</v>
      </c>
      <c r="L613" s="11">
        <v>1</v>
      </c>
    </row>
    <row r="614" spans="1:12">
      <c r="A614" s="11" t="s">
        <v>1115</v>
      </c>
      <c r="D614" s="11" t="s">
        <v>260</v>
      </c>
      <c r="E614" s="19" t="s">
        <v>1365</v>
      </c>
      <c r="F614" s="10">
        <v>41821</v>
      </c>
      <c r="G614" s="10">
        <v>45413</v>
      </c>
      <c r="H614" s="11">
        <v>119</v>
      </c>
      <c r="I614" s="20" t="s">
        <v>259</v>
      </c>
      <c r="J614" s="11" t="s">
        <v>261</v>
      </c>
      <c r="K614" s="11" t="s">
        <v>262</v>
      </c>
      <c r="L614" s="11">
        <v>1</v>
      </c>
    </row>
    <row r="615" spans="1:12">
      <c r="A615" s="11" t="s">
        <v>1116</v>
      </c>
      <c r="D615" s="11" t="s">
        <v>260</v>
      </c>
      <c r="E615" s="19" t="s">
        <v>1366</v>
      </c>
      <c r="F615" s="10">
        <v>41821</v>
      </c>
      <c r="G615" s="10">
        <v>45413</v>
      </c>
      <c r="H615" s="11">
        <v>119</v>
      </c>
      <c r="I615" s="20" t="s">
        <v>259</v>
      </c>
      <c r="J615" s="11" t="s">
        <v>261</v>
      </c>
      <c r="K615" s="11" t="s">
        <v>262</v>
      </c>
      <c r="L615" s="11">
        <v>1</v>
      </c>
    </row>
    <row r="616" spans="1:12">
      <c r="A616" s="11" t="s">
        <v>1117</v>
      </c>
      <c r="D616" s="11" t="s">
        <v>260</v>
      </c>
      <c r="E616" s="19" t="s">
        <v>1367</v>
      </c>
      <c r="F616" s="10">
        <v>41821</v>
      </c>
      <c r="G616" s="10">
        <v>45413</v>
      </c>
      <c r="H616" s="11">
        <v>119</v>
      </c>
      <c r="I616" s="20" t="s">
        <v>259</v>
      </c>
      <c r="J616" s="11" t="s">
        <v>261</v>
      </c>
      <c r="K616" s="11" t="s">
        <v>262</v>
      </c>
      <c r="L616" s="11">
        <v>1</v>
      </c>
    </row>
    <row r="617" spans="1:12">
      <c r="A617" s="11" t="s">
        <v>1118</v>
      </c>
      <c r="D617" s="11" t="s">
        <v>260</v>
      </c>
      <c r="E617" s="19" t="s">
        <v>1368</v>
      </c>
      <c r="F617" s="10">
        <v>41821</v>
      </c>
      <c r="G617" s="10">
        <v>45413</v>
      </c>
      <c r="H617" s="11">
        <v>119</v>
      </c>
      <c r="I617" s="20" t="s">
        <v>259</v>
      </c>
      <c r="J617" s="11" t="s">
        <v>261</v>
      </c>
      <c r="K617" s="11" t="s">
        <v>262</v>
      </c>
      <c r="L617" s="11">
        <v>1</v>
      </c>
    </row>
    <row r="618" spans="1:12">
      <c r="A618" s="11" t="s">
        <v>1119</v>
      </c>
      <c r="D618" s="11" t="s">
        <v>260</v>
      </c>
      <c r="E618" s="19" t="s">
        <v>1369</v>
      </c>
      <c r="F618" s="10">
        <v>41821</v>
      </c>
      <c r="G618" s="10">
        <v>45413</v>
      </c>
      <c r="H618" s="11">
        <v>119</v>
      </c>
      <c r="I618" s="20" t="s">
        <v>259</v>
      </c>
      <c r="J618" s="11" t="s">
        <v>261</v>
      </c>
      <c r="K618" s="11" t="s">
        <v>262</v>
      </c>
      <c r="L618" s="11">
        <v>1</v>
      </c>
    </row>
    <row r="619" spans="1:12">
      <c r="A619" s="11" t="s">
        <v>1120</v>
      </c>
      <c r="D619" s="11" t="s">
        <v>260</v>
      </c>
      <c r="E619" s="19" t="s">
        <v>1370</v>
      </c>
      <c r="F619" s="10">
        <v>41821</v>
      </c>
      <c r="G619" s="10">
        <v>45413</v>
      </c>
      <c r="H619" s="11">
        <v>119</v>
      </c>
      <c r="I619" s="20" t="s">
        <v>259</v>
      </c>
      <c r="J619" s="11" t="s">
        <v>261</v>
      </c>
      <c r="K619" s="11" t="s">
        <v>262</v>
      </c>
      <c r="L619" s="11">
        <v>1</v>
      </c>
    </row>
    <row r="620" spans="1:12">
      <c r="A620" s="11" t="s">
        <v>1121</v>
      </c>
      <c r="D620" s="11" t="s">
        <v>260</v>
      </c>
      <c r="E620" s="19" t="s">
        <v>1371</v>
      </c>
      <c r="F620" s="10">
        <v>41821</v>
      </c>
      <c r="G620" s="10">
        <v>45413</v>
      </c>
      <c r="H620" s="11">
        <v>119</v>
      </c>
      <c r="I620" s="20" t="s">
        <v>259</v>
      </c>
      <c r="J620" s="11" t="s">
        <v>261</v>
      </c>
      <c r="K620" s="11" t="s">
        <v>262</v>
      </c>
      <c r="L620" s="11">
        <v>1</v>
      </c>
    </row>
    <row r="621" spans="1:12">
      <c r="A621" s="11" t="s">
        <v>1122</v>
      </c>
      <c r="D621" s="11" t="s">
        <v>260</v>
      </c>
      <c r="E621" s="19" t="s">
        <v>1372</v>
      </c>
      <c r="F621" s="10">
        <v>41821</v>
      </c>
      <c r="G621" s="10">
        <v>45413</v>
      </c>
      <c r="H621" s="11">
        <v>119</v>
      </c>
      <c r="I621" s="20" t="s">
        <v>259</v>
      </c>
      <c r="J621" s="11" t="s">
        <v>261</v>
      </c>
      <c r="K621" s="11" t="s">
        <v>262</v>
      </c>
      <c r="L621" s="11">
        <v>1</v>
      </c>
    </row>
    <row r="622" spans="1:12">
      <c r="A622" s="11" t="s">
        <v>1123</v>
      </c>
      <c r="D622" s="11" t="s">
        <v>260</v>
      </c>
      <c r="E622" s="19" t="s">
        <v>1373</v>
      </c>
      <c r="F622" s="10">
        <v>41821</v>
      </c>
      <c r="G622" s="10">
        <v>45413</v>
      </c>
      <c r="H622" s="11">
        <v>119</v>
      </c>
      <c r="I622" s="20" t="s">
        <v>259</v>
      </c>
      <c r="J622" s="11" t="s">
        <v>261</v>
      </c>
      <c r="K622" s="11" t="s">
        <v>262</v>
      </c>
      <c r="L622" s="11">
        <v>1</v>
      </c>
    </row>
    <row r="623" spans="1:12">
      <c r="A623" s="11" t="s">
        <v>1124</v>
      </c>
      <c r="D623" s="11" t="s">
        <v>260</v>
      </c>
      <c r="E623" s="19" t="s">
        <v>1374</v>
      </c>
      <c r="F623" s="10">
        <v>41821</v>
      </c>
      <c r="G623" s="10">
        <v>45413</v>
      </c>
      <c r="H623" s="11">
        <v>119</v>
      </c>
      <c r="I623" s="20" t="s">
        <v>259</v>
      </c>
      <c r="J623" s="11" t="s">
        <v>261</v>
      </c>
      <c r="K623" s="11" t="s">
        <v>262</v>
      </c>
      <c r="L623" s="11">
        <v>1</v>
      </c>
    </row>
    <row r="624" spans="1:12">
      <c r="A624" s="11" t="s">
        <v>1125</v>
      </c>
      <c r="D624" s="11" t="s">
        <v>260</v>
      </c>
      <c r="E624" s="19" t="s">
        <v>1375</v>
      </c>
      <c r="F624" s="10">
        <v>41821</v>
      </c>
      <c r="G624" s="10">
        <v>45413</v>
      </c>
      <c r="H624" s="11">
        <v>119</v>
      </c>
      <c r="I624" s="20" t="s">
        <v>259</v>
      </c>
      <c r="J624" s="11" t="s">
        <v>261</v>
      </c>
      <c r="K624" s="11" t="s">
        <v>262</v>
      </c>
      <c r="L624" s="11">
        <v>1</v>
      </c>
    </row>
    <row r="625" spans="1:12">
      <c r="A625" s="11" t="s">
        <v>1126</v>
      </c>
      <c r="D625" s="11" t="s">
        <v>260</v>
      </c>
      <c r="E625" s="19" t="s">
        <v>1376</v>
      </c>
      <c r="F625" s="10">
        <v>41821</v>
      </c>
      <c r="G625" s="10">
        <v>45413</v>
      </c>
      <c r="H625" s="11">
        <v>119</v>
      </c>
      <c r="I625" s="20" t="s">
        <v>259</v>
      </c>
      <c r="J625" s="11" t="s">
        <v>261</v>
      </c>
      <c r="K625" s="11" t="s">
        <v>262</v>
      </c>
      <c r="L625" s="11">
        <v>1</v>
      </c>
    </row>
    <row r="626" spans="1:12">
      <c r="A626" s="11" t="s">
        <v>1127</v>
      </c>
      <c r="D626" s="11" t="s">
        <v>260</v>
      </c>
      <c r="E626" s="19" t="s">
        <v>1377</v>
      </c>
      <c r="F626" s="10">
        <v>41821</v>
      </c>
      <c r="G626" s="10">
        <v>45413</v>
      </c>
      <c r="H626" s="11">
        <v>119</v>
      </c>
      <c r="I626" s="20" t="s">
        <v>259</v>
      </c>
      <c r="J626" s="11" t="s">
        <v>261</v>
      </c>
      <c r="K626" s="11" t="s">
        <v>262</v>
      </c>
      <c r="L626" s="11">
        <v>1</v>
      </c>
    </row>
    <row r="627" spans="1:12">
      <c r="A627" s="11" t="s">
        <v>1128</v>
      </c>
      <c r="D627" s="11" t="s">
        <v>260</v>
      </c>
      <c r="E627" s="19" t="s">
        <v>1378</v>
      </c>
      <c r="F627" s="10">
        <v>41821</v>
      </c>
      <c r="G627" s="10">
        <v>45413</v>
      </c>
      <c r="H627" s="11">
        <v>119</v>
      </c>
      <c r="I627" s="20" t="s">
        <v>259</v>
      </c>
      <c r="J627" s="11" t="s">
        <v>261</v>
      </c>
      <c r="K627" s="11" t="s">
        <v>262</v>
      </c>
      <c r="L627" s="11">
        <v>1</v>
      </c>
    </row>
    <row r="628" spans="1:12">
      <c r="A628" s="11" t="s">
        <v>1129</v>
      </c>
      <c r="D628" s="11" t="s">
        <v>260</v>
      </c>
      <c r="E628" s="19" t="s">
        <v>1379</v>
      </c>
      <c r="F628" s="10">
        <v>41821</v>
      </c>
      <c r="G628" s="10">
        <v>45413</v>
      </c>
      <c r="H628" s="11">
        <v>119</v>
      </c>
      <c r="I628" s="20" t="s">
        <v>259</v>
      </c>
      <c r="J628" s="11" t="s">
        <v>261</v>
      </c>
      <c r="K628" s="11" t="s">
        <v>262</v>
      </c>
      <c r="L628" s="11">
        <v>1</v>
      </c>
    </row>
    <row r="629" spans="1:12">
      <c r="A629" s="11" t="s">
        <v>1130</v>
      </c>
      <c r="D629" s="11" t="s">
        <v>260</v>
      </c>
      <c r="E629" s="19" t="s">
        <v>1380</v>
      </c>
      <c r="F629" s="10">
        <v>41821</v>
      </c>
      <c r="G629" s="10">
        <v>45413</v>
      </c>
      <c r="H629" s="11">
        <v>119</v>
      </c>
      <c r="I629" s="20" t="s">
        <v>259</v>
      </c>
      <c r="J629" s="11" t="s">
        <v>261</v>
      </c>
      <c r="K629" s="11" t="s">
        <v>262</v>
      </c>
      <c r="L629" s="11">
        <v>1</v>
      </c>
    </row>
    <row r="630" spans="1:12">
      <c r="A630" s="11" t="s">
        <v>1131</v>
      </c>
      <c r="D630" s="11" t="s">
        <v>260</v>
      </c>
      <c r="E630" s="19" t="s">
        <v>1381</v>
      </c>
      <c r="F630" s="10">
        <v>41821</v>
      </c>
      <c r="G630" s="10">
        <v>45413</v>
      </c>
      <c r="H630" s="11">
        <v>119</v>
      </c>
      <c r="I630" s="20" t="s">
        <v>259</v>
      </c>
      <c r="J630" s="11" t="s">
        <v>261</v>
      </c>
      <c r="K630" s="11" t="s">
        <v>262</v>
      </c>
      <c r="L630" s="11">
        <v>1</v>
      </c>
    </row>
    <row r="631" spans="1:12">
      <c r="A631" s="11" t="s">
        <v>1132</v>
      </c>
      <c r="D631" s="11" t="s">
        <v>260</v>
      </c>
      <c r="E631" s="19" t="s">
        <v>1382</v>
      </c>
      <c r="F631" s="10">
        <v>41821</v>
      </c>
      <c r="G631" s="10">
        <v>45413</v>
      </c>
      <c r="H631" s="11">
        <v>119</v>
      </c>
      <c r="I631" s="20" t="s">
        <v>259</v>
      </c>
      <c r="J631" s="11" t="s">
        <v>261</v>
      </c>
      <c r="K631" s="11" t="s">
        <v>262</v>
      </c>
      <c r="L631" s="11">
        <v>1</v>
      </c>
    </row>
    <row r="632" spans="1:12">
      <c r="A632" s="11" t="s">
        <v>1133</v>
      </c>
      <c r="D632" s="11" t="s">
        <v>260</v>
      </c>
      <c r="E632" s="19" t="s">
        <v>1383</v>
      </c>
      <c r="F632" s="10">
        <v>41821</v>
      </c>
      <c r="G632" s="10">
        <v>45413</v>
      </c>
      <c r="H632" s="11">
        <v>119</v>
      </c>
      <c r="I632" s="20" t="s">
        <v>259</v>
      </c>
      <c r="J632" s="11" t="s">
        <v>261</v>
      </c>
      <c r="K632" s="11" t="s">
        <v>262</v>
      </c>
      <c r="L632" s="11">
        <v>1</v>
      </c>
    </row>
    <row r="633" spans="1:12">
      <c r="A633" s="11" t="s">
        <v>1134</v>
      </c>
      <c r="D633" s="11" t="s">
        <v>260</v>
      </c>
      <c r="E633" s="19" t="s">
        <v>1384</v>
      </c>
      <c r="F633" s="10">
        <v>41821</v>
      </c>
      <c r="G633" s="10">
        <v>45413</v>
      </c>
      <c r="H633" s="11">
        <v>119</v>
      </c>
      <c r="I633" s="20" t="s">
        <v>259</v>
      </c>
      <c r="J633" s="11" t="s">
        <v>261</v>
      </c>
      <c r="K633" s="11" t="s">
        <v>262</v>
      </c>
      <c r="L633" s="11">
        <v>1</v>
      </c>
    </row>
    <row r="634" spans="1:12">
      <c r="A634" s="11" t="s">
        <v>1135</v>
      </c>
      <c r="D634" s="11" t="s">
        <v>260</v>
      </c>
      <c r="E634" s="19" t="s">
        <v>1385</v>
      </c>
      <c r="F634" s="10">
        <v>41821</v>
      </c>
      <c r="G634" s="10">
        <v>45413</v>
      </c>
      <c r="H634" s="11">
        <v>119</v>
      </c>
      <c r="I634" s="20" t="s">
        <v>259</v>
      </c>
      <c r="J634" s="11" t="s">
        <v>261</v>
      </c>
      <c r="K634" s="11" t="s">
        <v>262</v>
      </c>
      <c r="L634" s="11">
        <v>1</v>
      </c>
    </row>
    <row r="635" spans="1:12">
      <c r="A635" s="11" t="s">
        <v>1136</v>
      </c>
      <c r="D635" s="11" t="s">
        <v>260</v>
      </c>
      <c r="E635" s="19" t="s">
        <v>1386</v>
      </c>
      <c r="F635" s="10">
        <v>41821</v>
      </c>
      <c r="G635" s="10">
        <v>45413</v>
      </c>
      <c r="H635" s="11">
        <v>119</v>
      </c>
      <c r="I635" s="20" t="s">
        <v>259</v>
      </c>
      <c r="J635" s="11" t="s">
        <v>261</v>
      </c>
      <c r="K635" s="11" t="s">
        <v>262</v>
      </c>
      <c r="L635" s="11">
        <v>1</v>
      </c>
    </row>
    <row r="636" spans="1:12">
      <c r="A636" s="11" t="s">
        <v>1137</v>
      </c>
      <c r="D636" s="11" t="s">
        <v>260</v>
      </c>
      <c r="E636" s="19" t="s">
        <v>1387</v>
      </c>
      <c r="F636" s="10">
        <v>41821</v>
      </c>
      <c r="G636" s="10">
        <v>45413</v>
      </c>
      <c r="H636" s="11">
        <v>119</v>
      </c>
      <c r="I636" s="20" t="s">
        <v>259</v>
      </c>
      <c r="J636" s="11" t="s">
        <v>261</v>
      </c>
      <c r="K636" s="11" t="s">
        <v>262</v>
      </c>
      <c r="L636" s="11">
        <v>1</v>
      </c>
    </row>
    <row r="637" spans="1:12">
      <c r="A637" s="11" t="s">
        <v>1138</v>
      </c>
      <c r="D637" s="11" t="s">
        <v>260</v>
      </c>
      <c r="E637" s="19" t="s">
        <v>1388</v>
      </c>
      <c r="F637" s="10">
        <v>41821</v>
      </c>
      <c r="G637" s="10">
        <v>45413</v>
      </c>
      <c r="H637" s="11">
        <v>119</v>
      </c>
      <c r="I637" s="20" t="s">
        <v>259</v>
      </c>
      <c r="J637" s="11" t="s">
        <v>261</v>
      </c>
      <c r="K637" s="11" t="s">
        <v>262</v>
      </c>
      <c r="L637" s="11">
        <v>1</v>
      </c>
    </row>
    <row r="638" spans="1:12">
      <c r="A638" s="11" t="s">
        <v>1139</v>
      </c>
      <c r="D638" s="11" t="s">
        <v>260</v>
      </c>
      <c r="E638" s="19" t="s">
        <v>1389</v>
      </c>
      <c r="F638" s="10">
        <v>41821</v>
      </c>
      <c r="G638" s="10">
        <v>45413</v>
      </c>
      <c r="H638" s="11">
        <v>119</v>
      </c>
      <c r="I638" s="20" t="s">
        <v>259</v>
      </c>
      <c r="J638" s="11" t="s">
        <v>261</v>
      </c>
      <c r="K638" s="11" t="s">
        <v>262</v>
      </c>
      <c r="L638" s="11">
        <v>1</v>
      </c>
    </row>
    <row r="639" spans="1:12">
      <c r="A639" s="11" t="s">
        <v>1140</v>
      </c>
      <c r="D639" s="11" t="s">
        <v>260</v>
      </c>
      <c r="E639" s="19" t="s">
        <v>1390</v>
      </c>
      <c r="F639" s="10">
        <v>41821</v>
      </c>
      <c r="G639" s="10">
        <v>45413</v>
      </c>
      <c r="H639" s="11">
        <v>119</v>
      </c>
      <c r="I639" s="20" t="s">
        <v>259</v>
      </c>
      <c r="J639" s="11" t="s">
        <v>261</v>
      </c>
      <c r="K639" s="11" t="s">
        <v>262</v>
      </c>
      <c r="L639" s="11">
        <v>1</v>
      </c>
    </row>
    <row r="640" spans="1:12">
      <c r="A640" s="11" t="s">
        <v>1141</v>
      </c>
      <c r="D640" s="11" t="s">
        <v>260</v>
      </c>
      <c r="E640" s="19" t="s">
        <v>1391</v>
      </c>
      <c r="F640" s="10">
        <v>41821</v>
      </c>
      <c r="G640" s="10">
        <v>45413</v>
      </c>
      <c r="H640" s="11">
        <v>119</v>
      </c>
      <c r="I640" s="20" t="s">
        <v>259</v>
      </c>
      <c r="J640" s="11" t="s">
        <v>261</v>
      </c>
      <c r="K640" s="11" t="s">
        <v>262</v>
      </c>
      <c r="L640" s="11">
        <v>1</v>
      </c>
    </row>
    <row r="641" spans="1:12">
      <c r="A641" s="11" t="s">
        <v>1142</v>
      </c>
      <c r="D641" s="11" t="s">
        <v>260</v>
      </c>
      <c r="E641" s="19" t="s">
        <v>1392</v>
      </c>
      <c r="F641" s="10">
        <v>41821</v>
      </c>
      <c r="G641" s="10">
        <v>45413</v>
      </c>
      <c r="H641" s="11">
        <v>119</v>
      </c>
      <c r="I641" s="20" t="s">
        <v>259</v>
      </c>
      <c r="J641" s="11" t="s">
        <v>261</v>
      </c>
      <c r="K641" s="11" t="s">
        <v>262</v>
      </c>
      <c r="L641" s="11">
        <v>1</v>
      </c>
    </row>
    <row r="642" spans="1:12">
      <c r="A642" s="11" t="s">
        <v>1143</v>
      </c>
      <c r="D642" s="11" t="s">
        <v>260</v>
      </c>
      <c r="E642" s="19" t="s">
        <v>1393</v>
      </c>
      <c r="F642" s="10">
        <v>41821</v>
      </c>
      <c r="G642" s="10">
        <v>45413</v>
      </c>
      <c r="H642" s="11">
        <v>119</v>
      </c>
      <c r="I642" s="20" t="s">
        <v>259</v>
      </c>
      <c r="J642" s="11" t="s">
        <v>261</v>
      </c>
      <c r="K642" s="11" t="s">
        <v>262</v>
      </c>
      <c r="L642" s="11">
        <v>1</v>
      </c>
    </row>
    <row r="643" spans="1:12">
      <c r="A643" s="11" t="s">
        <v>1144</v>
      </c>
      <c r="D643" s="11" t="s">
        <v>260</v>
      </c>
      <c r="E643" s="19" t="s">
        <v>1394</v>
      </c>
      <c r="F643" s="10">
        <v>41821</v>
      </c>
      <c r="G643" s="10">
        <v>45413</v>
      </c>
      <c r="H643" s="11">
        <v>119</v>
      </c>
      <c r="I643" s="20" t="s">
        <v>259</v>
      </c>
      <c r="J643" s="11" t="s">
        <v>261</v>
      </c>
      <c r="K643" s="11" t="s">
        <v>262</v>
      </c>
      <c r="L643" s="11">
        <v>1</v>
      </c>
    </row>
    <row r="644" spans="1:12">
      <c r="A644" s="11" t="s">
        <v>1145</v>
      </c>
      <c r="D644" s="11" t="s">
        <v>260</v>
      </c>
      <c r="E644" s="19" t="s">
        <v>1395</v>
      </c>
      <c r="F644" s="10">
        <v>41821</v>
      </c>
      <c r="G644" s="10">
        <v>45413</v>
      </c>
      <c r="H644" s="11">
        <v>119</v>
      </c>
      <c r="I644" s="20" t="s">
        <v>259</v>
      </c>
      <c r="J644" s="11" t="s">
        <v>261</v>
      </c>
      <c r="K644" s="11" t="s">
        <v>262</v>
      </c>
      <c r="L644" s="11">
        <v>1</v>
      </c>
    </row>
    <row r="645" spans="1:12">
      <c r="A645" s="11" t="s">
        <v>1146</v>
      </c>
      <c r="D645" s="11" t="s">
        <v>260</v>
      </c>
      <c r="E645" s="19" t="s">
        <v>1396</v>
      </c>
      <c r="F645" s="10">
        <v>41821</v>
      </c>
      <c r="G645" s="10">
        <v>45413</v>
      </c>
      <c r="H645" s="11">
        <v>119</v>
      </c>
      <c r="I645" s="20" t="s">
        <v>259</v>
      </c>
      <c r="J645" s="11" t="s">
        <v>261</v>
      </c>
      <c r="K645" s="11" t="s">
        <v>262</v>
      </c>
      <c r="L645" s="11">
        <v>1</v>
      </c>
    </row>
    <row r="646" spans="1:12">
      <c r="A646" s="11" t="s">
        <v>1147</v>
      </c>
      <c r="D646" s="11" t="s">
        <v>260</v>
      </c>
      <c r="E646" s="19" t="s">
        <v>1397</v>
      </c>
      <c r="F646" s="10">
        <v>41821</v>
      </c>
      <c r="G646" s="10">
        <v>45413</v>
      </c>
      <c r="H646" s="11">
        <v>119</v>
      </c>
      <c r="I646" s="20" t="s">
        <v>259</v>
      </c>
      <c r="J646" s="11" t="s">
        <v>261</v>
      </c>
      <c r="K646" s="11" t="s">
        <v>262</v>
      </c>
      <c r="L646" s="11">
        <v>1</v>
      </c>
    </row>
    <row r="647" spans="1:12">
      <c r="A647" s="11" t="s">
        <v>1148</v>
      </c>
      <c r="D647" s="11" t="s">
        <v>260</v>
      </c>
      <c r="E647" s="19" t="s">
        <v>1398</v>
      </c>
      <c r="F647" s="10">
        <v>41821</v>
      </c>
      <c r="G647" s="10">
        <v>45413</v>
      </c>
      <c r="H647" s="11">
        <v>119</v>
      </c>
      <c r="I647" s="20" t="s">
        <v>259</v>
      </c>
      <c r="J647" s="11" t="s">
        <v>261</v>
      </c>
      <c r="K647" s="11" t="s">
        <v>262</v>
      </c>
      <c r="L647" s="11">
        <v>1</v>
      </c>
    </row>
    <row r="648" spans="1:12">
      <c r="A648" s="11" t="s">
        <v>1149</v>
      </c>
      <c r="D648" s="11" t="s">
        <v>260</v>
      </c>
      <c r="E648" s="19" t="s">
        <v>1399</v>
      </c>
      <c r="F648" s="10">
        <v>41821</v>
      </c>
      <c r="G648" s="10">
        <v>45413</v>
      </c>
      <c r="H648" s="11">
        <v>119</v>
      </c>
      <c r="I648" s="20" t="s">
        <v>259</v>
      </c>
      <c r="J648" s="11" t="s">
        <v>261</v>
      </c>
      <c r="K648" s="11" t="s">
        <v>262</v>
      </c>
      <c r="L648" s="11">
        <v>1</v>
      </c>
    </row>
    <row r="649" spans="1:12">
      <c r="A649" s="11" t="s">
        <v>1150</v>
      </c>
      <c r="D649" s="11" t="s">
        <v>260</v>
      </c>
      <c r="E649" s="19" t="s">
        <v>1400</v>
      </c>
      <c r="F649" s="10">
        <v>41821</v>
      </c>
      <c r="G649" s="10">
        <v>45413</v>
      </c>
      <c r="H649" s="11">
        <v>119</v>
      </c>
      <c r="I649" s="20" t="s">
        <v>259</v>
      </c>
      <c r="J649" s="11" t="s">
        <v>261</v>
      </c>
      <c r="K649" s="11" t="s">
        <v>262</v>
      </c>
      <c r="L649" s="11">
        <v>1</v>
      </c>
    </row>
    <row r="650" spans="1:12">
      <c r="A650" s="11" t="s">
        <v>1151</v>
      </c>
      <c r="D650" s="11" t="s">
        <v>260</v>
      </c>
      <c r="E650" s="19" t="s">
        <v>1401</v>
      </c>
      <c r="F650" s="10">
        <v>41821</v>
      </c>
      <c r="G650" s="10">
        <v>45413</v>
      </c>
      <c r="H650" s="11">
        <v>119</v>
      </c>
      <c r="I650" s="20" t="s">
        <v>259</v>
      </c>
      <c r="J650" s="11" t="s">
        <v>261</v>
      </c>
      <c r="K650" s="11" t="s">
        <v>262</v>
      </c>
      <c r="L650" s="11">
        <v>1</v>
      </c>
    </row>
    <row r="651" spans="1:12">
      <c r="A651" s="11" t="s">
        <v>1152</v>
      </c>
      <c r="D651" s="11" t="s">
        <v>260</v>
      </c>
      <c r="E651" s="19" t="s">
        <v>1402</v>
      </c>
      <c r="F651" s="10">
        <v>41821</v>
      </c>
      <c r="G651" s="10">
        <v>45413</v>
      </c>
      <c r="H651" s="11">
        <v>119</v>
      </c>
      <c r="I651" s="20" t="s">
        <v>259</v>
      </c>
      <c r="J651" s="11" t="s">
        <v>261</v>
      </c>
      <c r="K651" s="11" t="s">
        <v>262</v>
      </c>
      <c r="L651" s="11">
        <v>1</v>
      </c>
    </row>
    <row r="652" spans="1:12">
      <c r="A652" s="11" t="s">
        <v>1153</v>
      </c>
      <c r="D652" s="11" t="s">
        <v>260</v>
      </c>
      <c r="E652" s="19" t="s">
        <v>1403</v>
      </c>
      <c r="F652" s="10">
        <v>41821</v>
      </c>
      <c r="G652" s="10">
        <v>45413</v>
      </c>
      <c r="H652" s="11">
        <v>119</v>
      </c>
      <c r="I652" s="20" t="s">
        <v>259</v>
      </c>
      <c r="J652" s="11" t="s">
        <v>261</v>
      </c>
      <c r="K652" s="11" t="s">
        <v>262</v>
      </c>
      <c r="L652" s="11">
        <v>1</v>
      </c>
    </row>
    <row r="653" spans="1:12">
      <c r="A653" s="11" t="s">
        <v>1154</v>
      </c>
      <c r="D653" s="11" t="s">
        <v>260</v>
      </c>
      <c r="E653" s="19" t="s">
        <v>1404</v>
      </c>
      <c r="F653" s="10">
        <v>41821</v>
      </c>
      <c r="G653" s="10">
        <v>45413</v>
      </c>
      <c r="H653" s="11">
        <v>119</v>
      </c>
      <c r="I653" s="20" t="s">
        <v>259</v>
      </c>
      <c r="J653" s="11" t="s">
        <v>261</v>
      </c>
      <c r="K653" s="11" t="s">
        <v>262</v>
      </c>
      <c r="L653" s="11">
        <v>1</v>
      </c>
    </row>
    <row r="654" spans="1:12">
      <c r="A654" s="11" t="s">
        <v>1155</v>
      </c>
      <c r="D654" s="11" t="s">
        <v>260</v>
      </c>
      <c r="E654" s="19" t="s">
        <v>1405</v>
      </c>
      <c r="F654" s="10">
        <v>41821</v>
      </c>
      <c r="G654" s="10">
        <v>45413</v>
      </c>
      <c r="H654" s="11">
        <v>119</v>
      </c>
      <c r="I654" s="20" t="s">
        <v>259</v>
      </c>
      <c r="J654" s="11" t="s">
        <v>261</v>
      </c>
      <c r="K654" s="11" t="s">
        <v>262</v>
      </c>
      <c r="L654" s="11">
        <v>1</v>
      </c>
    </row>
    <row r="655" spans="1:12">
      <c r="A655" s="11" t="s">
        <v>1156</v>
      </c>
      <c r="D655" s="11" t="s">
        <v>260</v>
      </c>
      <c r="E655" s="19" t="s">
        <v>1406</v>
      </c>
      <c r="F655" s="10">
        <v>41821</v>
      </c>
      <c r="G655" s="10">
        <v>45413</v>
      </c>
      <c r="H655" s="11">
        <v>119</v>
      </c>
      <c r="I655" s="20" t="s">
        <v>259</v>
      </c>
      <c r="J655" s="11" t="s">
        <v>261</v>
      </c>
      <c r="K655" s="11" t="s">
        <v>262</v>
      </c>
      <c r="L655" s="11">
        <v>1</v>
      </c>
    </row>
    <row r="656" spans="1:12">
      <c r="A656" s="11" t="s">
        <v>1157</v>
      </c>
      <c r="D656" s="11" t="s">
        <v>260</v>
      </c>
      <c r="E656" s="19" t="s">
        <v>1407</v>
      </c>
      <c r="F656" s="10">
        <v>41821</v>
      </c>
      <c r="G656" s="10">
        <v>45413</v>
      </c>
      <c r="H656" s="11">
        <v>119</v>
      </c>
      <c r="I656" s="20" t="s">
        <v>259</v>
      </c>
      <c r="J656" s="11" t="s">
        <v>261</v>
      </c>
      <c r="K656" s="11" t="s">
        <v>262</v>
      </c>
      <c r="L656" s="11">
        <v>1</v>
      </c>
    </row>
    <row r="657" spans="1:12">
      <c r="A657" s="11" t="s">
        <v>1158</v>
      </c>
      <c r="D657" s="11" t="s">
        <v>260</v>
      </c>
      <c r="E657" s="19" t="s">
        <v>1408</v>
      </c>
      <c r="F657" s="10">
        <v>41821</v>
      </c>
      <c r="G657" s="10">
        <v>45413</v>
      </c>
      <c r="H657" s="11">
        <v>119</v>
      </c>
      <c r="I657" s="20" t="s">
        <v>259</v>
      </c>
      <c r="J657" s="11" t="s">
        <v>261</v>
      </c>
      <c r="K657" s="11" t="s">
        <v>262</v>
      </c>
      <c r="L657" s="11">
        <v>1</v>
      </c>
    </row>
    <row r="658" spans="1:12">
      <c r="A658" s="11" t="s">
        <v>1159</v>
      </c>
      <c r="D658" s="11" t="s">
        <v>260</v>
      </c>
      <c r="E658" s="19" t="s">
        <v>1409</v>
      </c>
      <c r="F658" s="10">
        <v>41821</v>
      </c>
      <c r="G658" s="10">
        <v>45413</v>
      </c>
      <c r="H658" s="11">
        <v>119</v>
      </c>
      <c r="I658" s="20" t="s">
        <v>259</v>
      </c>
      <c r="J658" s="11" t="s">
        <v>261</v>
      </c>
      <c r="K658" s="11" t="s">
        <v>262</v>
      </c>
      <c r="L658" s="11">
        <v>1</v>
      </c>
    </row>
    <row r="659" spans="1:12">
      <c r="A659" s="11" t="s">
        <v>1160</v>
      </c>
      <c r="D659" s="11" t="s">
        <v>260</v>
      </c>
      <c r="E659" s="19" t="s">
        <v>1410</v>
      </c>
      <c r="F659" s="10">
        <v>41821</v>
      </c>
      <c r="G659" s="10">
        <v>45413</v>
      </c>
      <c r="H659" s="11">
        <v>119</v>
      </c>
      <c r="I659" s="20" t="s">
        <v>259</v>
      </c>
      <c r="J659" s="11" t="s">
        <v>261</v>
      </c>
      <c r="K659" s="11" t="s">
        <v>262</v>
      </c>
      <c r="L659" s="11">
        <v>1</v>
      </c>
    </row>
    <row r="660" spans="1:12">
      <c r="A660" s="11" t="s">
        <v>1161</v>
      </c>
      <c r="D660" s="11" t="s">
        <v>260</v>
      </c>
      <c r="E660" s="19" t="s">
        <v>1411</v>
      </c>
      <c r="F660" s="10">
        <v>41821</v>
      </c>
      <c r="G660" s="10">
        <v>45413</v>
      </c>
      <c r="H660" s="11">
        <v>119</v>
      </c>
      <c r="I660" s="20" t="s">
        <v>259</v>
      </c>
      <c r="J660" s="11" t="s">
        <v>261</v>
      </c>
      <c r="K660" s="11" t="s">
        <v>262</v>
      </c>
      <c r="L660" s="11">
        <v>1</v>
      </c>
    </row>
    <row r="661" spans="1:12">
      <c r="A661" s="11" t="s">
        <v>1162</v>
      </c>
      <c r="D661" s="11" t="s">
        <v>260</v>
      </c>
      <c r="E661" s="19" t="s">
        <v>1412</v>
      </c>
      <c r="F661" s="10">
        <v>41821</v>
      </c>
      <c r="G661" s="10">
        <v>45413</v>
      </c>
      <c r="H661" s="11">
        <v>119</v>
      </c>
      <c r="I661" s="20" t="s">
        <v>259</v>
      </c>
      <c r="J661" s="11" t="s">
        <v>261</v>
      </c>
      <c r="K661" s="11" t="s">
        <v>262</v>
      </c>
      <c r="L661" s="11">
        <v>1</v>
      </c>
    </row>
    <row r="662" spans="1:12">
      <c r="A662" s="11" t="s">
        <v>1163</v>
      </c>
      <c r="D662" s="11" t="s">
        <v>260</v>
      </c>
      <c r="E662" s="19" t="s">
        <v>1413</v>
      </c>
      <c r="F662" s="10">
        <v>41821</v>
      </c>
      <c r="G662" s="10">
        <v>45413</v>
      </c>
      <c r="H662" s="11">
        <v>119</v>
      </c>
      <c r="I662" s="20" t="s">
        <v>259</v>
      </c>
      <c r="J662" s="11" t="s">
        <v>261</v>
      </c>
      <c r="K662" s="11" t="s">
        <v>262</v>
      </c>
      <c r="L662" s="11">
        <v>1</v>
      </c>
    </row>
    <row r="663" spans="1:12">
      <c r="A663" s="11" t="s">
        <v>1164</v>
      </c>
      <c r="D663" s="11" t="s">
        <v>260</v>
      </c>
      <c r="E663" s="19" t="s">
        <v>1414</v>
      </c>
      <c r="F663" s="10">
        <v>41821</v>
      </c>
      <c r="G663" s="10">
        <v>45413</v>
      </c>
      <c r="H663" s="11">
        <v>119</v>
      </c>
      <c r="I663" s="20" t="s">
        <v>259</v>
      </c>
      <c r="J663" s="11" t="s">
        <v>261</v>
      </c>
      <c r="K663" s="11" t="s">
        <v>262</v>
      </c>
      <c r="L663" s="11">
        <v>1</v>
      </c>
    </row>
    <row r="664" spans="1:12">
      <c r="A664" s="11" t="s">
        <v>1165</v>
      </c>
      <c r="D664" s="11" t="s">
        <v>260</v>
      </c>
      <c r="E664" s="19" t="s">
        <v>1415</v>
      </c>
      <c r="F664" s="10">
        <v>41821</v>
      </c>
      <c r="G664" s="10">
        <v>45413</v>
      </c>
      <c r="H664" s="11">
        <v>119</v>
      </c>
      <c r="I664" s="20" t="s">
        <v>259</v>
      </c>
      <c r="J664" s="11" t="s">
        <v>261</v>
      </c>
      <c r="K664" s="11" t="s">
        <v>262</v>
      </c>
      <c r="L664" s="11">
        <v>1</v>
      </c>
    </row>
    <row r="665" spans="1:12">
      <c r="A665" s="11" t="s">
        <v>1166</v>
      </c>
      <c r="D665" s="11" t="s">
        <v>260</v>
      </c>
      <c r="E665" s="19" t="s">
        <v>1416</v>
      </c>
      <c r="F665" s="10">
        <v>41821</v>
      </c>
      <c r="G665" s="10">
        <v>45413</v>
      </c>
      <c r="H665" s="11">
        <v>119</v>
      </c>
      <c r="I665" s="20" t="s">
        <v>259</v>
      </c>
      <c r="J665" s="11" t="s">
        <v>261</v>
      </c>
      <c r="K665" s="11" t="s">
        <v>262</v>
      </c>
      <c r="L665" s="11">
        <v>1</v>
      </c>
    </row>
    <row r="666" spans="1:12">
      <c r="A666" s="11" t="s">
        <v>1167</v>
      </c>
      <c r="D666" s="11" t="s">
        <v>260</v>
      </c>
      <c r="E666" s="19" t="s">
        <v>1417</v>
      </c>
      <c r="F666" s="10">
        <v>41821</v>
      </c>
      <c r="G666" s="10">
        <v>45413</v>
      </c>
      <c r="H666" s="11">
        <v>119</v>
      </c>
      <c r="I666" s="20" t="s">
        <v>259</v>
      </c>
      <c r="J666" s="11" t="s">
        <v>261</v>
      </c>
      <c r="K666" s="11" t="s">
        <v>262</v>
      </c>
      <c r="L666" s="11">
        <v>1</v>
      </c>
    </row>
    <row r="667" spans="1:12">
      <c r="A667" s="11" t="s">
        <v>1168</v>
      </c>
      <c r="D667" s="11" t="s">
        <v>260</v>
      </c>
      <c r="E667" s="19" t="s">
        <v>1418</v>
      </c>
      <c r="F667" s="10">
        <v>41821</v>
      </c>
      <c r="G667" s="10">
        <v>45413</v>
      </c>
      <c r="H667" s="11">
        <v>119</v>
      </c>
      <c r="I667" s="20" t="s">
        <v>259</v>
      </c>
      <c r="J667" s="11" t="s">
        <v>261</v>
      </c>
      <c r="K667" s="11" t="s">
        <v>262</v>
      </c>
      <c r="L667" s="11">
        <v>1</v>
      </c>
    </row>
    <row r="668" spans="1:12">
      <c r="A668" s="11" t="s">
        <v>1169</v>
      </c>
      <c r="D668" s="11" t="s">
        <v>260</v>
      </c>
      <c r="E668" s="19" t="s">
        <v>1419</v>
      </c>
      <c r="F668" s="10">
        <v>41821</v>
      </c>
      <c r="G668" s="10">
        <v>45413</v>
      </c>
      <c r="H668" s="11">
        <v>119</v>
      </c>
      <c r="I668" s="20" t="s">
        <v>259</v>
      </c>
      <c r="J668" s="11" t="s">
        <v>261</v>
      </c>
      <c r="K668" s="11" t="s">
        <v>262</v>
      </c>
      <c r="L668" s="11">
        <v>1</v>
      </c>
    </row>
    <row r="669" spans="1:12">
      <c r="A669" s="11" t="s">
        <v>1170</v>
      </c>
      <c r="D669" s="11" t="s">
        <v>260</v>
      </c>
      <c r="E669" s="19" t="s">
        <v>1420</v>
      </c>
      <c r="F669" s="10">
        <v>41821</v>
      </c>
      <c r="G669" s="10">
        <v>45413</v>
      </c>
      <c r="H669" s="11">
        <v>119</v>
      </c>
      <c r="I669" s="20" t="s">
        <v>259</v>
      </c>
      <c r="J669" s="11" t="s">
        <v>261</v>
      </c>
      <c r="K669" s="11" t="s">
        <v>262</v>
      </c>
      <c r="L669" s="11">
        <v>1</v>
      </c>
    </row>
    <row r="670" spans="1:12">
      <c r="A670" s="11" t="s">
        <v>1171</v>
      </c>
      <c r="D670" s="11" t="s">
        <v>260</v>
      </c>
      <c r="E670" s="19" t="s">
        <v>1421</v>
      </c>
      <c r="F670" s="10">
        <v>41821</v>
      </c>
      <c r="G670" s="10">
        <v>45413</v>
      </c>
      <c r="H670" s="11">
        <v>119</v>
      </c>
      <c r="I670" s="20" t="s">
        <v>259</v>
      </c>
      <c r="J670" s="11" t="s">
        <v>261</v>
      </c>
      <c r="K670" s="11" t="s">
        <v>262</v>
      </c>
      <c r="L670" s="11">
        <v>1</v>
      </c>
    </row>
    <row r="671" spans="1:12">
      <c r="A671" s="11" t="s">
        <v>1172</v>
      </c>
      <c r="D671" s="11" t="s">
        <v>260</v>
      </c>
      <c r="E671" s="19" t="s">
        <v>1422</v>
      </c>
      <c r="F671" s="10">
        <v>41821</v>
      </c>
      <c r="G671" s="10">
        <v>45413</v>
      </c>
      <c r="H671" s="11">
        <v>119</v>
      </c>
      <c r="I671" s="20" t="s">
        <v>259</v>
      </c>
      <c r="J671" s="11" t="s">
        <v>261</v>
      </c>
      <c r="K671" s="11" t="s">
        <v>262</v>
      </c>
      <c r="L671" s="11">
        <v>1</v>
      </c>
    </row>
    <row r="672" spans="1:12">
      <c r="A672" s="11" t="s">
        <v>1173</v>
      </c>
      <c r="D672" s="11" t="s">
        <v>260</v>
      </c>
      <c r="E672" s="19" t="s">
        <v>1423</v>
      </c>
      <c r="F672" s="10">
        <v>41821</v>
      </c>
      <c r="G672" s="10">
        <v>45413</v>
      </c>
      <c r="H672" s="11">
        <v>119</v>
      </c>
      <c r="I672" s="20" t="s">
        <v>259</v>
      </c>
      <c r="J672" s="11" t="s">
        <v>261</v>
      </c>
      <c r="K672" s="11" t="s">
        <v>262</v>
      </c>
      <c r="L672" s="11">
        <v>1</v>
      </c>
    </row>
    <row r="673" spans="1:12">
      <c r="A673" s="11" t="s">
        <v>1174</v>
      </c>
      <c r="D673" s="11" t="s">
        <v>260</v>
      </c>
      <c r="E673" s="19" t="s">
        <v>1424</v>
      </c>
      <c r="F673" s="10">
        <v>41821</v>
      </c>
      <c r="G673" s="10">
        <v>45413</v>
      </c>
      <c r="H673" s="11">
        <v>119</v>
      </c>
      <c r="I673" s="20" t="s">
        <v>259</v>
      </c>
      <c r="J673" s="11" t="s">
        <v>261</v>
      </c>
      <c r="K673" s="11" t="s">
        <v>262</v>
      </c>
      <c r="L673" s="11">
        <v>1</v>
      </c>
    </row>
    <row r="674" spans="1:12">
      <c r="A674" s="11" t="s">
        <v>1175</v>
      </c>
      <c r="D674" s="11" t="s">
        <v>260</v>
      </c>
      <c r="E674" s="19" t="s">
        <v>1425</v>
      </c>
      <c r="F674" s="10">
        <v>41821</v>
      </c>
      <c r="G674" s="10">
        <v>45413</v>
      </c>
      <c r="H674" s="11">
        <v>119</v>
      </c>
      <c r="I674" s="20" t="s">
        <v>259</v>
      </c>
      <c r="J674" s="11" t="s">
        <v>261</v>
      </c>
      <c r="K674" s="11" t="s">
        <v>262</v>
      </c>
      <c r="L674" s="11">
        <v>1</v>
      </c>
    </row>
    <row r="675" spans="1:12">
      <c r="A675" s="11" t="s">
        <v>1176</v>
      </c>
      <c r="D675" s="11" t="s">
        <v>260</v>
      </c>
      <c r="E675" s="19" t="s">
        <v>1426</v>
      </c>
      <c r="F675" s="10">
        <v>41821</v>
      </c>
      <c r="G675" s="10">
        <v>45413</v>
      </c>
      <c r="H675" s="11">
        <v>119</v>
      </c>
      <c r="I675" s="20" t="s">
        <v>259</v>
      </c>
      <c r="J675" s="11" t="s">
        <v>261</v>
      </c>
      <c r="K675" s="11" t="s">
        <v>262</v>
      </c>
      <c r="L675" s="11">
        <v>1</v>
      </c>
    </row>
    <row r="676" spans="1:12">
      <c r="A676" s="11" t="s">
        <v>1177</v>
      </c>
      <c r="D676" s="11" t="s">
        <v>260</v>
      </c>
      <c r="E676" s="19" t="s">
        <v>1427</v>
      </c>
      <c r="F676" s="10">
        <v>41821</v>
      </c>
      <c r="G676" s="10">
        <v>45413</v>
      </c>
      <c r="H676" s="11">
        <v>119</v>
      </c>
      <c r="I676" s="20" t="s">
        <v>259</v>
      </c>
      <c r="J676" s="11" t="s">
        <v>261</v>
      </c>
      <c r="K676" s="11" t="s">
        <v>262</v>
      </c>
      <c r="L676" s="11">
        <v>1</v>
      </c>
    </row>
    <row r="677" spans="1:12">
      <c r="A677" s="11" t="s">
        <v>1178</v>
      </c>
      <c r="D677" s="11" t="s">
        <v>260</v>
      </c>
      <c r="E677" s="19" t="s">
        <v>1428</v>
      </c>
      <c r="F677" s="10">
        <v>41821</v>
      </c>
      <c r="G677" s="10">
        <v>45413</v>
      </c>
      <c r="H677" s="11">
        <v>119</v>
      </c>
      <c r="I677" s="20" t="s">
        <v>259</v>
      </c>
      <c r="J677" s="11" t="s">
        <v>261</v>
      </c>
      <c r="K677" s="11" t="s">
        <v>262</v>
      </c>
      <c r="L677" s="11">
        <v>1</v>
      </c>
    </row>
    <row r="678" spans="1:12">
      <c r="A678" s="11" t="s">
        <v>1179</v>
      </c>
      <c r="D678" s="11" t="s">
        <v>260</v>
      </c>
      <c r="E678" s="19" t="s">
        <v>1429</v>
      </c>
      <c r="F678" s="10">
        <v>41821</v>
      </c>
      <c r="G678" s="10">
        <v>45413</v>
      </c>
      <c r="H678" s="11">
        <v>119</v>
      </c>
      <c r="I678" s="20" t="s">
        <v>259</v>
      </c>
      <c r="J678" s="11" t="s">
        <v>261</v>
      </c>
      <c r="K678" s="11" t="s">
        <v>262</v>
      </c>
      <c r="L678" s="11">
        <v>1</v>
      </c>
    </row>
    <row r="679" spans="1:12">
      <c r="A679" s="11" t="s">
        <v>1180</v>
      </c>
      <c r="D679" s="11" t="s">
        <v>260</v>
      </c>
      <c r="E679" s="19" t="s">
        <v>1430</v>
      </c>
      <c r="F679" s="10">
        <v>41821</v>
      </c>
      <c r="G679" s="10">
        <v>45413</v>
      </c>
      <c r="H679" s="11">
        <v>119</v>
      </c>
      <c r="I679" s="20" t="s">
        <v>259</v>
      </c>
      <c r="J679" s="11" t="s">
        <v>261</v>
      </c>
      <c r="K679" s="11" t="s">
        <v>262</v>
      </c>
      <c r="L679" s="11">
        <v>1</v>
      </c>
    </row>
    <row r="680" spans="1:12">
      <c r="A680" s="11" t="s">
        <v>1181</v>
      </c>
      <c r="D680" s="11" t="s">
        <v>260</v>
      </c>
      <c r="E680" s="19" t="s">
        <v>1431</v>
      </c>
      <c r="F680" s="10">
        <v>41821</v>
      </c>
      <c r="G680" s="10">
        <v>45413</v>
      </c>
      <c r="H680" s="11">
        <v>119</v>
      </c>
      <c r="I680" s="20" t="s">
        <v>259</v>
      </c>
      <c r="J680" s="11" t="s">
        <v>261</v>
      </c>
      <c r="K680" s="11" t="s">
        <v>262</v>
      </c>
      <c r="L680" s="11">
        <v>1</v>
      </c>
    </row>
    <row r="681" spans="1:12">
      <c r="A681" s="11" t="s">
        <v>1182</v>
      </c>
      <c r="D681" s="11" t="s">
        <v>260</v>
      </c>
      <c r="E681" s="19" t="s">
        <v>1432</v>
      </c>
      <c r="F681" s="10">
        <v>41821</v>
      </c>
      <c r="G681" s="10">
        <v>45413</v>
      </c>
      <c r="H681" s="11">
        <v>119</v>
      </c>
      <c r="I681" s="20" t="s">
        <v>259</v>
      </c>
      <c r="J681" s="11" t="s">
        <v>261</v>
      </c>
      <c r="K681" s="11" t="s">
        <v>262</v>
      </c>
      <c r="L681" s="11">
        <v>1</v>
      </c>
    </row>
    <row r="682" spans="1:12">
      <c r="A682" s="11" t="s">
        <v>1183</v>
      </c>
      <c r="D682" s="11" t="s">
        <v>260</v>
      </c>
      <c r="E682" s="19" t="s">
        <v>1433</v>
      </c>
      <c r="F682" s="10">
        <v>41821</v>
      </c>
      <c r="G682" s="10">
        <v>45413</v>
      </c>
      <c r="H682" s="11">
        <v>119</v>
      </c>
      <c r="I682" s="20" t="s">
        <v>259</v>
      </c>
      <c r="J682" s="11" t="s">
        <v>261</v>
      </c>
      <c r="K682" s="11" t="s">
        <v>262</v>
      </c>
      <c r="L682" s="11">
        <v>1</v>
      </c>
    </row>
    <row r="683" spans="1:12">
      <c r="A683" s="11" t="s">
        <v>1184</v>
      </c>
      <c r="D683" s="11" t="s">
        <v>260</v>
      </c>
      <c r="E683" s="19" t="s">
        <v>1434</v>
      </c>
      <c r="F683" s="10">
        <v>41821</v>
      </c>
      <c r="G683" s="10">
        <v>45413</v>
      </c>
      <c r="H683" s="11">
        <v>119</v>
      </c>
      <c r="I683" s="20" t="s">
        <v>259</v>
      </c>
      <c r="J683" s="11" t="s">
        <v>261</v>
      </c>
      <c r="K683" s="11" t="s">
        <v>262</v>
      </c>
      <c r="L683" s="11">
        <v>1</v>
      </c>
    </row>
    <row r="684" spans="1:12">
      <c r="A684" s="11" t="s">
        <v>1185</v>
      </c>
      <c r="D684" s="11" t="s">
        <v>260</v>
      </c>
      <c r="E684" s="19" t="s">
        <v>1435</v>
      </c>
      <c r="F684" s="10">
        <v>41821</v>
      </c>
      <c r="G684" s="10">
        <v>45413</v>
      </c>
      <c r="H684" s="11">
        <v>119</v>
      </c>
      <c r="I684" s="20" t="s">
        <v>259</v>
      </c>
      <c r="J684" s="11" t="s">
        <v>261</v>
      </c>
      <c r="K684" s="11" t="s">
        <v>262</v>
      </c>
      <c r="L684" s="11">
        <v>1</v>
      </c>
    </row>
    <row r="685" spans="1:12">
      <c r="A685" s="11" t="s">
        <v>1186</v>
      </c>
      <c r="D685" s="11" t="s">
        <v>260</v>
      </c>
      <c r="E685" s="19" t="s">
        <v>1436</v>
      </c>
      <c r="F685" s="10">
        <v>41821</v>
      </c>
      <c r="G685" s="10">
        <v>45413</v>
      </c>
      <c r="H685" s="11">
        <v>119</v>
      </c>
      <c r="I685" s="20" t="s">
        <v>259</v>
      </c>
      <c r="J685" s="11" t="s">
        <v>261</v>
      </c>
      <c r="K685" s="11" t="s">
        <v>262</v>
      </c>
      <c r="L685" s="11">
        <v>1</v>
      </c>
    </row>
    <row r="686" spans="1:12">
      <c r="A686" s="11" t="s">
        <v>1187</v>
      </c>
      <c r="D686" s="11" t="s">
        <v>260</v>
      </c>
      <c r="E686" s="19" t="s">
        <v>1437</v>
      </c>
      <c r="F686" s="10">
        <v>41821</v>
      </c>
      <c r="G686" s="10">
        <v>45413</v>
      </c>
      <c r="H686" s="11">
        <v>119</v>
      </c>
      <c r="I686" s="20" t="s">
        <v>259</v>
      </c>
      <c r="J686" s="11" t="s">
        <v>261</v>
      </c>
      <c r="K686" s="11" t="s">
        <v>262</v>
      </c>
      <c r="L686" s="11">
        <v>1</v>
      </c>
    </row>
    <row r="687" spans="1:12">
      <c r="A687" s="11" t="s">
        <v>1188</v>
      </c>
      <c r="D687" s="11" t="s">
        <v>260</v>
      </c>
      <c r="E687" s="19" t="s">
        <v>1438</v>
      </c>
      <c r="F687" s="10">
        <v>41821</v>
      </c>
      <c r="G687" s="10">
        <v>45413</v>
      </c>
      <c r="H687" s="11">
        <v>119</v>
      </c>
      <c r="I687" s="20" t="s">
        <v>259</v>
      </c>
      <c r="J687" s="11" t="s">
        <v>261</v>
      </c>
      <c r="K687" s="11" t="s">
        <v>262</v>
      </c>
      <c r="L687" s="11">
        <v>1</v>
      </c>
    </row>
    <row r="688" spans="1:12">
      <c r="A688" s="11" t="s">
        <v>1189</v>
      </c>
      <c r="D688" s="11" t="s">
        <v>260</v>
      </c>
      <c r="E688" s="19" t="s">
        <v>1439</v>
      </c>
      <c r="F688" s="10">
        <v>41821</v>
      </c>
      <c r="G688" s="10">
        <v>45413</v>
      </c>
      <c r="H688" s="11">
        <v>119</v>
      </c>
      <c r="I688" s="20" t="s">
        <v>259</v>
      </c>
      <c r="J688" s="11" t="s">
        <v>261</v>
      </c>
      <c r="K688" s="11" t="s">
        <v>262</v>
      </c>
      <c r="L688" s="11">
        <v>1</v>
      </c>
    </row>
    <row r="689" spans="1:12">
      <c r="A689" s="11" t="s">
        <v>1190</v>
      </c>
      <c r="D689" s="11" t="s">
        <v>260</v>
      </c>
      <c r="E689" s="19" t="s">
        <v>1440</v>
      </c>
      <c r="F689" s="10">
        <v>41821</v>
      </c>
      <c r="G689" s="10">
        <v>45413</v>
      </c>
      <c r="H689" s="11">
        <v>119</v>
      </c>
      <c r="I689" s="20" t="s">
        <v>259</v>
      </c>
      <c r="J689" s="11" t="s">
        <v>261</v>
      </c>
      <c r="K689" s="11" t="s">
        <v>262</v>
      </c>
      <c r="L689" s="11">
        <v>1</v>
      </c>
    </row>
    <row r="690" spans="1:12">
      <c r="A690" s="11" t="s">
        <v>1191</v>
      </c>
      <c r="D690" s="11" t="s">
        <v>260</v>
      </c>
      <c r="E690" s="19" t="s">
        <v>1441</v>
      </c>
      <c r="F690" s="10">
        <v>41821</v>
      </c>
      <c r="G690" s="10">
        <v>45413</v>
      </c>
      <c r="H690" s="11">
        <v>119</v>
      </c>
      <c r="I690" s="20" t="s">
        <v>259</v>
      </c>
      <c r="J690" s="11" t="s">
        <v>261</v>
      </c>
      <c r="K690" s="11" t="s">
        <v>262</v>
      </c>
      <c r="L690" s="11">
        <v>1</v>
      </c>
    </row>
    <row r="691" spans="1:12">
      <c r="A691" s="11" t="s">
        <v>1192</v>
      </c>
      <c r="D691" s="11" t="s">
        <v>260</v>
      </c>
      <c r="E691" s="19" t="s">
        <v>1442</v>
      </c>
      <c r="F691" s="10">
        <v>41821</v>
      </c>
      <c r="G691" s="10">
        <v>45413</v>
      </c>
      <c r="H691" s="11">
        <v>119</v>
      </c>
      <c r="I691" s="20" t="s">
        <v>259</v>
      </c>
      <c r="J691" s="11" t="s">
        <v>261</v>
      </c>
      <c r="K691" s="11" t="s">
        <v>262</v>
      </c>
      <c r="L691" s="11">
        <v>1</v>
      </c>
    </row>
    <row r="692" spans="1:12">
      <c r="A692" s="11" t="s">
        <v>1193</v>
      </c>
      <c r="D692" s="11" t="s">
        <v>260</v>
      </c>
      <c r="E692" s="19" t="s">
        <v>1443</v>
      </c>
      <c r="F692" s="10">
        <v>41821</v>
      </c>
      <c r="G692" s="10">
        <v>45413</v>
      </c>
      <c r="H692" s="11">
        <v>119</v>
      </c>
      <c r="I692" s="20" t="s">
        <v>259</v>
      </c>
      <c r="J692" s="11" t="s">
        <v>261</v>
      </c>
      <c r="K692" s="11" t="s">
        <v>262</v>
      </c>
      <c r="L692" s="11">
        <v>1</v>
      </c>
    </row>
    <row r="693" spans="1:12">
      <c r="A693" s="11" t="s">
        <v>1194</v>
      </c>
      <c r="D693" s="11" t="s">
        <v>260</v>
      </c>
      <c r="E693" s="19" t="s">
        <v>1444</v>
      </c>
      <c r="F693" s="10">
        <v>41821</v>
      </c>
      <c r="G693" s="10">
        <v>45413</v>
      </c>
      <c r="H693" s="11">
        <v>119</v>
      </c>
      <c r="I693" s="20" t="s">
        <v>259</v>
      </c>
      <c r="J693" s="11" t="s">
        <v>261</v>
      </c>
      <c r="K693" s="11" t="s">
        <v>262</v>
      </c>
      <c r="L693" s="11">
        <v>1</v>
      </c>
    </row>
    <row r="694" spans="1:12">
      <c r="A694" s="11" t="s">
        <v>1195</v>
      </c>
      <c r="D694" s="11" t="s">
        <v>260</v>
      </c>
      <c r="E694" s="19" t="s">
        <v>1445</v>
      </c>
      <c r="F694" s="10">
        <v>41821</v>
      </c>
      <c r="G694" s="10">
        <v>45413</v>
      </c>
      <c r="H694" s="11">
        <v>119</v>
      </c>
      <c r="I694" s="20" t="s">
        <v>259</v>
      </c>
      <c r="J694" s="11" t="s">
        <v>261</v>
      </c>
      <c r="K694" s="11" t="s">
        <v>262</v>
      </c>
      <c r="L694" s="11">
        <v>1</v>
      </c>
    </row>
    <row r="695" spans="1:12">
      <c r="A695" s="11" t="s">
        <v>1196</v>
      </c>
      <c r="D695" s="11" t="s">
        <v>260</v>
      </c>
      <c r="E695" s="19" t="s">
        <v>1446</v>
      </c>
      <c r="F695" s="10">
        <v>41821</v>
      </c>
      <c r="G695" s="10">
        <v>45413</v>
      </c>
      <c r="H695" s="11">
        <v>119</v>
      </c>
      <c r="I695" s="20" t="s">
        <v>259</v>
      </c>
      <c r="J695" s="11" t="s">
        <v>261</v>
      </c>
      <c r="K695" s="11" t="s">
        <v>262</v>
      </c>
      <c r="L695" s="11">
        <v>1</v>
      </c>
    </row>
    <row r="696" spans="1:12">
      <c r="A696" s="11" t="s">
        <v>1197</v>
      </c>
      <c r="D696" s="11" t="s">
        <v>260</v>
      </c>
      <c r="E696" s="19" t="s">
        <v>1447</v>
      </c>
      <c r="F696" s="10">
        <v>41821</v>
      </c>
      <c r="G696" s="10">
        <v>45413</v>
      </c>
      <c r="H696" s="11">
        <v>119</v>
      </c>
      <c r="I696" s="20" t="s">
        <v>259</v>
      </c>
      <c r="J696" s="11" t="s">
        <v>261</v>
      </c>
      <c r="K696" s="11" t="s">
        <v>262</v>
      </c>
      <c r="L696" s="11">
        <v>1</v>
      </c>
    </row>
    <row r="697" spans="1:12">
      <c r="A697" s="11" t="s">
        <v>1198</v>
      </c>
      <c r="D697" s="11" t="s">
        <v>260</v>
      </c>
      <c r="E697" s="19" t="s">
        <v>1448</v>
      </c>
      <c r="F697" s="10">
        <v>41821</v>
      </c>
      <c r="G697" s="10">
        <v>45413</v>
      </c>
      <c r="H697" s="11">
        <v>119</v>
      </c>
      <c r="I697" s="20" t="s">
        <v>259</v>
      </c>
      <c r="J697" s="11" t="s">
        <v>261</v>
      </c>
      <c r="K697" s="11" t="s">
        <v>262</v>
      </c>
      <c r="L697" s="11">
        <v>1</v>
      </c>
    </row>
    <row r="698" spans="1:12">
      <c r="A698" s="11" t="s">
        <v>1199</v>
      </c>
      <c r="D698" s="11" t="s">
        <v>260</v>
      </c>
      <c r="E698" s="19" t="s">
        <v>1449</v>
      </c>
      <c r="F698" s="10">
        <v>41821</v>
      </c>
      <c r="G698" s="10">
        <v>45413</v>
      </c>
      <c r="H698" s="11">
        <v>119</v>
      </c>
      <c r="I698" s="20" t="s">
        <v>259</v>
      </c>
      <c r="J698" s="11" t="s">
        <v>261</v>
      </c>
      <c r="K698" s="11" t="s">
        <v>262</v>
      </c>
      <c r="L698" s="11">
        <v>1</v>
      </c>
    </row>
    <row r="699" spans="1:12">
      <c r="A699" s="11" t="s">
        <v>1200</v>
      </c>
      <c r="D699" s="11" t="s">
        <v>260</v>
      </c>
      <c r="E699" s="19" t="s">
        <v>1450</v>
      </c>
      <c r="F699" s="10">
        <v>41821</v>
      </c>
      <c r="G699" s="10">
        <v>45413</v>
      </c>
      <c r="H699" s="11">
        <v>119</v>
      </c>
      <c r="I699" s="20" t="s">
        <v>259</v>
      </c>
      <c r="J699" s="11" t="s">
        <v>261</v>
      </c>
      <c r="K699" s="11" t="s">
        <v>262</v>
      </c>
      <c r="L699" s="11">
        <v>1</v>
      </c>
    </row>
    <row r="700" spans="1:12">
      <c r="A700" s="11" t="s">
        <v>1201</v>
      </c>
      <c r="D700" s="11" t="s">
        <v>260</v>
      </c>
      <c r="E700" s="19" t="s">
        <v>1451</v>
      </c>
      <c r="F700" s="10">
        <v>41821</v>
      </c>
      <c r="G700" s="10">
        <v>45413</v>
      </c>
      <c r="H700" s="11">
        <v>119</v>
      </c>
      <c r="I700" s="20" t="s">
        <v>259</v>
      </c>
      <c r="J700" s="11" t="s">
        <v>261</v>
      </c>
      <c r="K700" s="11" t="s">
        <v>262</v>
      </c>
      <c r="L700" s="11">
        <v>1</v>
      </c>
    </row>
    <row r="701" spans="1:12">
      <c r="A701" s="11" t="s">
        <v>1202</v>
      </c>
      <c r="D701" s="11" t="s">
        <v>260</v>
      </c>
      <c r="E701" s="19" t="s">
        <v>1452</v>
      </c>
      <c r="F701" s="10">
        <v>41821</v>
      </c>
      <c r="G701" s="10">
        <v>45413</v>
      </c>
      <c r="H701" s="11">
        <v>119</v>
      </c>
      <c r="I701" s="20" t="s">
        <v>259</v>
      </c>
      <c r="J701" s="11" t="s">
        <v>261</v>
      </c>
      <c r="K701" s="11" t="s">
        <v>262</v>
      </c>
      <c r="L701" s="11">
        <v>1</v>
      </c>
    </row>
    <row r="702" spans="1:12">
      <c r="A702" s="11" t="s">
        <v>1203</v>
      </c>
      <c r="D702" s="11" t="s">
        <v>260</v>
      </c>
      <c r="E702" s="19" t="s">
        <v>1453</v>
      </c>
      <c r="F702" s="10">
        <v>41821</v>
      </c>
      <c r="G702" s="10">
        <v>45413</v>
      </c>
      <c r="H702" s="11">
        <v>119</v>
      </c>
      <c r="I702" s="20" t="s">
        <v>259</v>
      </c>
      <c r="J702" s="11" t="s">
        <v>261</v>
      </c>
      <c r="K702" s="11" t="s">
        <v>262</v>
      </c>
      <c r="L702" s="11">
        <v>1</v>
      </c>
    </row>
    <row r="703" spans="1:12">
      <c r="A703" s="11" t="s">
        <v>1204</v>
      </c>
      <c r="D703" s="11" t="s">
        <v>260</v>
      </c>
      <c r="E703" s="19" t="s">
        <v>1454</v>
      </c>
      <c r="F703" s="10">
        <v>41821</v>
      </c>
      <c r="G703" s="10">
        <v>45413</v>
      </c>
      <c r="H703" s="11">
        <v>119</v>
      </c>
      <c r="I703" s="20" t="s">
        <v>259</v>
      </c>
      <c r="J703" s="11" t="s">
        <v>261</v>
      </c>
      <c r="K703" s="11" t="s">
        <v>262</v>
      </c>
      <c r="L703" s="11">
        <v>1</v>
      </c>
    </row>
    <row r="704" spans="1:12">
      <c r="A704" s="11" t="s">
        <v>1205</v>
      </c>
      <c r="D704" s="11" t="s">
        <v>260</v>
      </c>
      <c r="E704" s="19" t="s">
        <v>1455</v>
      </c>
      <c r="F704" s="10">
        <v>41821</v>
      </c>
      <c r="G704" s="10">
        <v>45413</v>
      </c>
      <c r="H704" s="11">
        <v>119</v>
      </c>
      <c r="I704" s="20" t="s">
        <v>259</v>
      </c>
      <c r="J704" s="11" t="s">
        <v>261</v>
      </c>
      <c r="K704" s="11" t="s">
        <v>262</v>
      </c>
      <c r="L704" s="11">
        <v>1</v>
      </c>
    </row>
    <row r="705" spans="1:12">
      <c r="A705" s="11" t="s">
        <v>1206</v>
      </c>
      <c r="D705" s="11" t="s">
        <v>260</v>
      </c>
      <c r="E705" s="19" t="s">
        <v>1456</v>
      </c>
      <c r="F705" s="10">
        <v>41821</v>
      </c>
      <c r="G705" s="10">
        <v>45413</v>
      </c>
      <c r="H705" s="11">
        <v>119</v>
      </c>
      <c r="I705" s="20" t="s">
        <v>259</v>
      </c>
      <c r="J705" s="11" t="s">
        <v>261</v>
      </c>
      <c r="K705" s="11" t="s">
        <v>262</v>
      </c>
      <c r="L705" s="11">
        <v>1</v>
      </c>
    </row>
    <row r="706" spans="1:12">
      <c r="A706" s="11" t="s">
        <v>1207</v>
      </c>
      <c r="D706" s="11" t="s">
        <v>260</v>
      </c>
      <c r="E706" s="19" t="s">
        <v>1457</v>
      </c>
      <c r="F706" s="10">
        <v>41821</v>
      </c>
      <c r="G706" s="10">
        <v>45413</v>
      </c>
      <c r="H706" s="11">
        <v>119</v>
      </c>
      <c r="I706" s="20" t="s">
        <v>259</v>
      </c>
      <c r="J706" s="11" t="s">
        <v>261</v>
      </c>
      <c r="K706" s="11" t="s">
        <v>262</v>
      </c>
      <c r="L706" s="11">
        <v>1</v>
      </c>
    </row>
    <row r="707" spans="1:12">
      <c r="A707" s="11" t="s">
        <v>1208</v>
      </c>
      <c r="D707" s="11" t="s">
        <v>260</v>
      </c>
      <c r="E707" s="19" t="s">
        <v>1458</v>
      </c>
      <c r="F707" s="10">
        <v>41821</v>
      </c>
      <c r="G707" s="10">
        <v>45413</v>
      </c>
      <c r="H707" s="11">
        <v>119</v>
      </c>
      <c r="I707" s="20" t="s">
        <v>259</v>
      </c>
      <c r="J707" s="11" t="s">
        <v>261</v>
      </c>
      <c r="K707" s="11" t="s">
        <v>262</v>
      </c>
      <c r="L707" s="11">
        <v>1</v>
      </c>
    </row>
    <row r="708" spans="1:12">
      <c r="A708" s="11" t="s">
        <v>1209</v>
      </c>
      <c r="D708" s="11" t="s">
        <v>260</v>
      </c>
      <c r="E708" s="19" t="s">
        <v>1459</v>
      </c>
      <c r="F708" s="10">
        <v>41821</v>
      </c>
      <c r="G708" s="10">
        <v>45413</v>
      </c>
      <c r="H708" s="11">
        <v>119</v>
      </c>
      <c r="I708" s="20" t="s">
        <v>259</v>
      </c>
      <c r="J708" s="11" t="s">
        <v>261</v>
      </c>
      <c r="K708" s="11" t="s">
        <v>262</v>
      </c>
      <c r="L708" s="11">
        <v>1</v>
      </c>
    </row>
    <row r="709" spans="1:12">
      <c r="A709" s="11" t="s">
        <v>1210</v>
      </c>
      <c r="D709" s="11" t="s">
        <v>260</v>
      </c>
      <c r="E709" s="19" t="s">
        <v>1460</v>
      </c>
      <c r="F709" s="10">
        <v>41821</v>
      </c>
      <c r="G709" s="10">
        <v>45413</v>
      </c>
      <c r="H709" s="11">
        <v>119</v>
      </c>
      <c r="I709" s="20" t="s">
        <v>259</v>
      </c>
      <c r="J709" s="11" t="s">
        <v>261</v>
      </c>
      <c r="K709" s="11" t="s">
        <v>262</v>
      </c>
      <c r="L709" s="11">
        <v>1</v>
      </c>
    </row>
    <row r="710" spans="1:12">
      <c r="A710" s="11" t="s">
        <v>1211</v>
      </c>
      <c r="D710" s="11" t="s">
        <v>260</v>
      </c>
      <c r="E710" s="19" t="s">
        <v>1461</v>
      </c>
      <c r="F710" s="10">
        <v>41821</v>
      </c>
      <c r="G710" s="10">
        <v>45413</v>
      </c>
      <c r="H710" s="11">
        <v>119</v>
      </c>
      <c r="I710" s="20" t="s">
        <v>259</v>
      </c>
      <c r="J710" s="11" t="s">
        <v>261</v>
      </c>
      <c r="K710" s="11" t="s">
        <v>262</v>
      </c>
      <c r="L710" s="11">
        <v>1</v>
      </c>
    </row>
    <row r="711" spans="1:12">
      <c r="A711" s="11" t="s">
        <v>1212</v>
      </c>
      <c r="D711" s="11" t="s">
        <v>260</v>
      </c>
      <c r="E711" s="19" t="s">
        <v>1462</v>
      </c>
      <c r="F711" s="10">
        <v>41821</v>
      </c>
      <c r="G711" s="10">
        <v>45413</v>
      </c>
      <c r="H711" s="11">
        <v>119</v>
      </c>
      <c r="I711" s="20" t="s">
        <v>259</v>
      </c>
      <c r="J711" s="11" t="s">
        <v>261</v>
      </c>
      <c r="K711" s="11" t="s">
        <v>262</v>
      </c>
      <c r="L711" s="11">
        <v>1</v>
      </c>
    </row>
    <row r="712" spans="1:12">
      <c r="A712" s="11" t="s">
        <v>1213</v>
      </c>
      <c r="D712" s="11" t="s">
        <v>260</v>
      </c>
      <c r="E712" s="19" t="s">
        <v>1463</v>
      </c>
      <c r="F712" s="10">
        <v>41821</v>
      </c>
      <c r="G712" s="10">
        <v>45413</v>
      </c>
      <c r="H712" s="11">
        <v>119</v>
      </c>
      <c r="I712" s="20" t="s">
        <v>259</v>
      </c>
      <c r="J712" s="11" t="s">
        <v>261</v>
      </c>
      <c r="K712" s="11" t="s">
        <v>262</v>
      </c>
      <c r="L712" s="11">
        <v>1</v>
      </c>
    </row>
    <row r="713" spans="1:12">
      <c r="A713" s="11" t="s">
        <v>1214</v>
      </c>
      <c r="D713" s="11" t="s">
        <v>260</v>
      </c>
      <c r="E713" s="19" t="s">
        <v>1464</v>
      </c>
      <c r="F713" s="10">
        <v>41821</v>
      </c>
      <c r="G713" s="10">
        <v>45413</v>
      </c>
      <c r="H713" s="11">
        <v>119</v>
      </c>
      <c r="I713" s="20" t="s">
        <v>259</v>
      </c>
      <c r="J713" s="11" t="s">
        <v>261</v>
      </c>
      <c r="K713" s="11" t="s">
        <v>262</v>
      </c>
      <c r="L713" s="11">
        <v>1</v>
      </c>
    </row>
    <row r="714" spans="1:12">
      <c r="A714" s="11" t="s">
        <v>1215</v>
      </c>
      <c r="D714" s="11" t="s">
        <v>260</v>
      </c>
      <c r="E714" s="19" t="s">
        <v>1465</v>
      </c>
      <c r="F714" s="10">
        <v>41821</v>
      </c>
      <c r="G714" s="10">
        <v>45413</v>
      </c>
      <c r="H714" s="11">
        <v>119</v>
      </c>
      <c r="I714" s="20" t="s">
        <v>259</v>
      </c>
      <c r="J714" s="11" t="s">
        <v>261</v>
      </c>
      <c r="K714" s="11" t="s">
        <v>262</v>
      </c>
      <c r="L714" s="11">
        <v>1</v>
      </c>
    </row>
    <row r="715" spans="1:12">
      <c r="A715" s="11" t="s">
        <v>1216</v>
      </c>
      <c r="D715" s="11" t="s">
        <v>260</v>
      </c>
      <c r="E715" s="19" t="s">
        <v>1466</v>
      </c>
      <c r="F715" s="10">
        <v>41821</v>
      </c>
      <c r="G715" s="10">
        <v>45413</v>
      </c>
      <c r="H715" s="11">
        <v>119</v>
      </c>
      <c r="I715" s="20" t="s">
        <v>259</v>
      </c>
      <c r="J715" s="11" t="s">
        <v>261</v>
      </c>
      <c r="K715" s="11" t="s">
        <v>262</v>
      </c>
      <c r="L715" s="11">
        <v>1</v>
      </c>
    </row>
    <row r="716" spans="1:12">
      <c r="A716" s="11" t="s">
        <v>1217</v>
      </c>
      <c r="D716" s="11" t="s">
        <v>260</v>
      </c>
      <c r="E716" s="19" t="s">
        <v>1467</v>
      </c>
      <c r="F716" s="10">
        <v>41821</v>
      </c>
      <c r="G716" s="10">
        <v>45413</v>
      </c>
      <c r="H716" s="11">
        <v>119</v>
      </c>
      <c r="I716" s="20" t="s">
        <v>259</v>
      </c>
      <c r="J716" s="11" t="s">
        <v>261</v>
      </c>
      <c r="K716" s="11" t="s">
        <v>262</v>
      </c>
      <c r="L716" s="11">
        <v>1</v>
      </c>
    </row>
    <row r="717" spans="1:12">
      <c r="A717" s="11" t="s">
        <v>1218</v>
      </c>
      <c r="D717" s="11" t="s">
        <v>260</v>
      </c>
      <c r="E717" s="19" t="s">
        <v>1468</v>
      </c>
      <c r="F717" s="10">
        <v>41821</v>
      </c>
      <c r="G717" s="10">
        <v>45413</v>
      </c>
      <c r="H717" s="11">
        <v>119</v>
      </c>
      <c r="I717" s="20" t="s">
        <v>259</v>
      </c>
      <c r="J717" s="11" t="s">
        <v>261</v>
      </c>
      <c r="K717" s="11" t="s">
        <v>262</v>
      </c>
      <c r="L717" s="11">
        <v>1</v>
      </c>
    </row>
    <row r="718" spans="1:12">
      <c r="A718" s="11" t="s">
        <v>1219</v>
      </c>
      <c r="D718" s="11" t="s">
        <v>260</v>
      </c>
      <c r="E718" s="19" t="s">
        <v>1469</v>
      </c>
      <c r="F718" s="10">
        <v>41821</v>
      </c>
      <c r="G718" s="10">
        <v>45413</v>
      </c>
      <c r="H718" s="11">
        <v>119</v>
      </c>
      <c r="I718" s="20" t="s">
        <v>259</v>
      </c>
      <c r="J718" s="11" t="s">
        <v>261</v>
      </c>
      <c r="K718" s="11" t="s">
        <v>262</v>
      </c>
      <c r="L718" s="11">
        <v>1</v>
      </c>
    </row>
    <row r="719" spans="1:12">
      <c r="A719" s="11" t="s">
        <v>1220</v>
      </c>
      <c r="D719" s="11" t="s">
        <v>260</v>
      </c>
      <c r="E719" s="19" t="s">
        <v>1470</v>
      </c>
      <c r="F719" s="10">
        <v>41821</v>
      </c>
      <c r="G719" s="10">
        <v>45413</v>
      </c>
      <c r="H719" s="11">
        <v>119</v>
      </c>
      <c r="I719" s="20" t="s">
        <v>259</v>
      </c>
      <c r="J719" s="11" t="s">
        <v>261</v>
      </c>
      <c r="K719" s="11" t="s">
        <v>262</v>
      </c>
      <c r="L719" s="11">
        <v>1</v>
      </c>
    </row>
    <row r="720" spans="1:12">
      <c r="A720" s="11" t="s">
        <v>1221</v>
      </c>
      <c r="D720" s="11" t="s">
        <v>260</v>
      </c>
      <c r="E720" s="19" t="s">
        <v>1471</v>
      </c>
      <c r="F720" s="10">
        <v>41821</v>
      </c>
      <c r="G720" s="10">
        <v>45413</v>
      </c>
      <c r="H720" s="11">
        <v>119</v>
      </c>
      <c r="I720" s="20" t="s">
        <v>259</v>
      </c>
      <c r="J720" s="11" t="s">
        <v>261</v>
      </c>
      <c r="K720" s="11" t="s">
        <v>262</v>
      </c>
      <c r="L720" s="11">
        <v>1</v>
      </c>
    </row>
    <row r="721" spans="1:12">
      <c r="A721" s="11" t="s">
        <v>1222</v>
      </c>
      <c r="D721" s="11" t="s">
        <v>260</v>
      </c>
      <c r="E721" s="19" t="s">
        <v>1472</v>
      </c>
      <c r="F721" s="10">
        <v>41821</v>
      </c>
      <c r="G721" s="10">
        <v>45413</v>
      </c>
      <c r="H721" s="11">
        <v>119</v>
      </c>
      <c r="I721" s="20" t="s">
        <v>259</v>
      </c>
      <c r="J721" s="11" t="s">
        <v>261</v>
      </c>
      <c r="K721" s="11" t="s">
        <v>262</v>
      </c>
      <c r="L721" s="11">
        <v>1</v>
      </c>
    </row>
    <row r="722" spans="1:12">
      <c r="A722" s="11" t="s">
        <v>1223</v>
      </c>
      <c r="D722" s="11" t="s">
        <v>260</v>
      </c>
      <c r="E722" s="19" t="s">
        <v>1473</v>
      </c>
      <c r="F722" s="10">
        <v>41821</v>
      </c>
      <c r="G722" s="10">
        <v>45413</v>
      </c>
      <c r="H722" s="11">
        <v>119</v>
      </c>
      <c r="I722" s="20" t="s">
        <v>259</v>
      </c>
      <c r="J722" s="11" t="s">
        <v>261</v>
      </c>
      <c r="K722" s="11" t="s">
        <v>262</v>
      </c>
      <c r="L722" s="11">
        <v>1</v>
      </c>
    </row>
    <row r="723" spans="1:12">
      <c r="A723" s="11" t="s">
        <v>1224</v>
      </c>
      <c r="D723" s="11" t="s">
        <v>260</v>
      </c>
      <c r="E723" s="19" t="s">
        <v>1474</v>
      </c>
      <c r="F723" s="10">
        <v>41821</v>
      </c>
      <c r="G723" s="10">
        <v>45413</v>
      </c>
      <c r="H723" s="11">
        <v>119</v>
      </c>
      <c r="I723" s="20" t="s">
        <v>259</v>
      </c>
      <c r="J723" s="11" t="s">
        <v>261</v>
      </c>
      <c r="K723" s="11" t="s">
        <v>262</v>
      </c>
      <c r="L723" s="11">
        <v>1</v>
      </c>
    </row>
    <row r="724" spans="1:12">
      <c r="A724" s="11" t="s">
        <v>1225</v>
      </c>
      <c r="D724" s="11" t="s">
        <v>260</v>
      </c>
      <c r="E724" s="19" t="s">
        <v>1475</v>
      </c>
      <c r="F724" s="10">
        <v>41821</v>
      </c>
      <c r="G724" s="10">
        <v>45413</v>
      </c>
      <c r="H724" s="11">
        <v>119</v>
      </c>
      <c r="I724" s="20" t="s">
        <v>259</v>
      </c>
      <c r="J724" s="11" t="s">
        <v>261</v>
      </c>
      <c r="K724" s="11" t="s">
        <v>262</v>
      </c>
      <c r="L724" s="11">
        <v>1</v>
      </c>
    </row>
    <row r="725" spans="1:12">
      <c r="A725" s="11" t="s">
        <v>1226</v>
      </c>
      <c r="D725" s="11" t="s">
        <v>260</v>
      </c>
      <c r="E725" s="19" t="s">
        <v>1476</v>
      </c>
      <c r="F725" s="10">
        <v>41821</v>
      </c>
      <c r="G725" s="10">
        <v>45413</v>
      </c>
      <c r="H725" s="11">
        <v>119</v>
      </c>
      <c r="I725" s="20" t="s">
        <v>259</v>
      </c>
      <c r="J725" s="11" t="s">
        <v>261</v>
      </c>
      <c r="K725" s="11" t="s">
        <v>262</v>
      </c>
      <c r="L725" s="11">
        <v>1</v>
      </c>
    </row>
    <row r="726" spans="1:12">
      <c r="A726" s="11" t="s">
        <v>1227</v>
      </c>
      <c r="D726" s="11" t="s">
        <v>260</v>
      </c>
      <c r="E726" s="19" t="s">
        <v>1477</v>
      </c>
      <c r="F726" s="10">
        <v>41821</v>
      </c>
      <c r="G726" s="10">
        <v>45413</v>
      </c>
      <c r="H726" s="11">
        <v>119</v>
      </c>
      <c r="I726" s="20" t="s">
        <v>259</v>
      </c>
      <c r="J726" s="11" t="s">
        <v>261</v>
      </c>
      <c r="K726" s="11" t="s">
        <v>262</v>
      </c>
      <c r="L726" s="11">
        <v>1</v>
      </c>
    </row>
    <row r="727" spans="1:12">
      <c r="A727" s="11" t="s">
        <v>1228</v>
      </c>
      <c r="D727" s="11" t="s">
        <v>260</v>
      </c>
      <c r="E727" s="19" t="s">
        <v>1478</v>
      </c>
      <c r="F727" s="10">
        <v>41821</v>
      </c>
      <c r="G727" s="10">
        <v>45413</v>
      </c>
      <c r="H727" s="11">
        <v>119</v>
      </c>
      <c r="I727" s="20" t="s">
        <v>259</v>
      </c>
      <c r="J727" s="11" t="s">
        <v>261</v>
      </c>
      <c r="K727" s="11" t="s">
        <v>262</v>
      </c>
      <c r="L727" s="11">
        <v>1</v>
      </c>
    </row>
    <row r="728" spans="1:12">
      <c r="A728" s="11" t="s">
        <v>1229</v>
      </c>
      <c r="D728" s="11" t="s">
        <v>260</v>
      </c>
      <c r="E728" s="19" t="s">
        <v>1479</v>
      </c>
      <c r="F728" s="10">
        <v>41821</v>
      </c>
      <c r="G728" s="10">
        <v>45413</v>
      </c>
      <c r="H728" s="11">
        <v>119</v>
      </c>
      <c r="I728" s="20" t="s">
        <v>259</v>
      </c>
      <c r="J728" s="11" t="s">
        <v>261</v>
      </c>
      <c r="K728" s="11" t="s">
        <v>262</v>
      </c>
      <c r="L728" s="11">
        <v>1</v>
      </c>
    </row>
    <row r="729" spans="1:12">
      <c r="A729" s="11" t="s">
        <v>1230</v>
      </c>
      <c r="D729" s="11" t="s">
        <v>260</v>
      </c>
      <c r="E729" s="19" t="s">
        <v>1480</v>
      </c>
      <c r="F729" s="10">
        <v>41821</v>
      </c>
      <c r="G729" s="10">
        <v>45413</v>
      </c>
      <c r="H729" s="11">
        <v>119</v>
      </c>
      <c r="I729" s="20" t="s">
        <v>259</v>
      </c>
      <c r="J729" s="11" t="s">
        <v>261</v>
      </c>
      <c r="K729" s="11" t="s">
        <v>262</v>
      </c>
      <c r="L729" s="11">
        <v>1</v>
      </c>
    </row>
    <row r="730" spans="1:12">
      <c r="A730" s="11" t="s">
        <v>1231</v>
      </c>
      <c r="D730" s="11" t="s">
        <v>260</v>
      </c>
      <c r="E730" s="19" t="s">
        <v>1481</v>
      </c>
      <c r="F730" s="10">
        <v>41821</v>
      </c>
      <c r="G730" s="10">
        <v>45413</v>
      </c>
      <c r="H730" s="11">
        <v>119</v>
      </c>
      <c r="I730" s="20" t="s">
        <v>259</v>
      </c>
      <c r="J730" s="11" t="s">
        <v>261</v>
      </c>
      <c r="K730" s="11" t="s">
        <v>262</v>
      </c>
      <c r="L730" s="11">
        <v>1</v>
      </c>
    </row>
    <row r="731" spans="1:12">
      <c r="A731" s="11" t="s">
        <v>1232</v>
      </c>
      <c r="D731" s="11" t="s">
        <v>260</v>
      </c>
      <c r="E731" s="19" t="s">
        <v>1482</v>
      </c>
      <c r="F731" s="10">
        <v>41821</v>
      </c>
      <c r="G731" s="10">
        <v>45413</v>
      </c>
      <c r="H731" s="11">
        <v>119</v>
      </c>
      <c r="I731" s="20" t="s">
        <v>259</v>
      </c>
      <c r="J731" s="11" t="s">
        <v>261</v>
      </c>
      <c r="K731" s="11" t="s">
        <v>262</v>
      </c>
      <c r="L731" s="11">
        <v>1</v>
      </c>
    </row>
    <row r="732" spans="1:12">
      <c r="A732" s="11" t="s">
        <v>1233</v>
      </c>
      <c r="D732" s="11" t="s">
        <v>260</v>
      </c>
      <c r="E732" s="19" t="s">
        <v>1483</v>
      </c>
      <c r="F732" s="10">
        <v>41821</v>
      </c>
      <c r="G732" s="10">
        <v>45413</v>
      </c>
      <c r="H732" s="11">
        <v>119</v>
      </c>
      <c r="I732" s="20" t="s">
        <v>259</v>
      </c>
      <c r="J732" s="11" t="s">
        <v>261</v>
      </c>
      <c r="K732" s="11" t="s">
        <v>262</v>
      </c>
      <c r="L732" s="11">
        <v>1</v>
      </c>
    </row>
    <row r="733" spans="1:12">
      <c r="A733" s="11" t="s">
        <v>1234</v>
      </c>
      <c r="D733" s="11" t="s">
        <v>260</v>
      </c>
      <c r="E733" s="19" t="s">
        <v>1484</v>
      </c>
      <c r="F733" s="10">
        <v>41821</v>
      </c>
      <c r="G733" s="10">
        <v>45413</v>
      </c>
      <c r="H733" s="11">
        <v>119</v>
      </c>
      <c r="I733" s="20" t="s">
        <v>259</v>
      </c>
      <c r="J733" s="11" t="s">
        <v>261</v>
      </c>
      <c r="K733" s="11" t="s">
        <v>262</v>
      </c>
      <c r="L733" s="11">
        <v>1</v>
      </c>
    </row>
    <row r="734" spans="1:12">
      <c r="A734" s="11" t="s">
        <v>1235</v>
      </c>
      <c r="D734" s="11" t="s">
        <v>260</v>
      </c>
      <c r="E734" s="19" t="s">
        <v>1485</v>
      </c>
      <c r="F734" s="10">
        <v>41821</v>
      </c>
      <c r="G734" s="10">
        <v>45413</v>
      </c>
      <c r="H734" s="11">
        <v>119</v>
      </c>
      <c r="I734" s="20" t="s">
        <v>259</v>
      </c>
      <c r="J734" s="11" t="s">
        <v>261</v>
      </c>
      <c r="K734" s="11" t="s">
        <v>262</v>
      </c>
      <c r="L734" s="11">
        <v>1</v>
      </c>
    </row>
    <row r="735" spans="1:12">
      <c r="A735" s="11" t="s">
        <v>1236</v>
      </c>
      <c r="D735" s="11" t="s">
        <v>260</v>
      </c>
      <c r="E735" s="19" t="s">
        <v>1486</v>
      </c>
      <c r="F735" s="10">
        <v>41821</v>
      </c>
      <c r="G735" s="10">
        <v>45413</v>
      </c>
      <c r="H735" s="11">
        <v>119</v>
      </c>
      <c r="I735" s="20" t="s">
        <v>259</v>
      </c>
      <c r="J735" s="11" t="s">
        <v>261</v>
      </c>
      <c r="K735" s="11" t="s">
        <v>262</v>
      </c>
      <c r="L735" s="11">
        <v>1</v>
      </c>
    </row>
    <row r="736" spans="1:12">
      <c r="A736" s="11" t="s">
        <v>1237</v>
      </c>
      <c r="D736" s="11" t="s">
        <v>260</v>
      </c>
      <c r="E736" s="19" t="s">
        <v>1487</v>
      </c>
      <c r="F736" s="10">
        <v>41821</v>
      </c>
      <c r="G736" s="10">
        <v>45413</v>
      </c>
      <c r="H736" s="11">
        <v>119</v>
      </c>
      <c r="I736" s="20" t="s">
        <v>259</v>
      </c>
      <c r="J736" s="11" t="s">
        <v>261</v>
      </c>
      <c r="K736" s="11" t="s">
        <v>262</v>
      </c>
      <c r="L736" s="11">
        <v>1</v>
      </c>
    </row>
    <row r="737" spans="1:12">
      <c r="A737" s="11" t="s">
        <v>1238</v>
      </c>
      <c r="D737" s="11" t="s">
        <v>260</v>
      </c>
      <c r="E737" s="19" t="s">
        <v>1488</v>
      </c>
      <c r="F737" s="10">
        <v>41821</v>
      </c>
      <c r="G737" s="10">
        <v>45413</v>
      </c>
      <c r="H737" s="11">
        <v>119</v>
      </c>
      <c r="I737" s="20" t="s">
        <v>259</v>
      </c>
      <c r="J737" s="11" t="s">
        <v>261</v>
      </c>
      <c r="K737" s="11" t="s">
        <v>262</v>
      </c>
      <c r="L737" s="11">
        <v>1</v>
      </c>
    </row>
    <row r="738" spans="1:12">
      <c r="A738" s="11" t="s">
        <v>1239</v>
      </c>
      <c r="D738" s="11" t="s">
        <v>260</v>
      </c>
      <c r="E738" s="19" t="s">
        <v>1489</v>
      </c>
      <c r="F738" s="10">
        <v>41821</v>
      </c>
      <c r="G738" s="10">
        <v>45413</v>
      </c>
      <c r="H738" s="11">
        <v>119</v>
      </c>
      <c r="I738" s="20" t="s">
        <v>259</v>
      </c>
      <c r="J738" s="11" t="s">
        <v>261</v>
      </c>
      <c r="K738" s="11" t="s">
        <v>262</v>
      </c>
      <c r="L738" s="11">
        <v>1</v>
      </c>
    </row>
    <row r="739" spans="1:12">
      <c r="A739" s="11" t="s">
        <v>1240</v>
      </c>
      <c r="D739" s="11" t="s">
        <v>260</v>
      </c>
      <c r="E739" s="19" t="s">
        <v>1490</v>
      </c>
      <c r="F739" s="10">
        <v>41821</v>
      </c>
      <c r="G739" s="10">
        <v>45413</v>
      </c>
      <c r="H739" s="11">
        <v>119</v>
      </c>
      <c r="I739" s="20" t="s">
        <v>259</v>
      </c>
      <c r="J739" s="11" t="s">
        <v>261</v>
      </c>
      <c r="K739" s="11" t="s">
        <v>262</v>
      </c>
      <c r="L739" s="11">
        <v>1</v>
      </c>
    </row>
    <row r="740" spans="1:12">
      <c r="A740" s="11" t="s">
        <v>1241</v>
      </c>
      <c r="D740" s="11" t="s">
        <v>260</v>
      </c>
      <c r="E740" s="19" t="s">
        <v>1491</v>
      </c>
      <c r="F740" s="10">
        <v>41821</v>
      </c>
      <c r="G740" s="10">
        <v>45413</v>
      </c>
      <c r="H740" s="11">
        <v>119</v>
      </c>
      <c r="I740" s="20" t="s">
        <v>259</v>
      </c>
      <c r="J740" s="11" t="s">
        <v>261</v>
      </c>
      <c r="K740" s="11" t="s">
        <v>262</v>
      </c>
      <c r="L740" s="11">
        <v>1</v>
      </c>
    </row>
    <row r="741" spans="1:12">
      <c r="A741" s="11" t="s">
        <v>1242</v>
      </c>
      <c r="D741" s="11" t="s">
        <v>260</v>
      </c>
      <c r="E741" s="19" t="s">
        <v>1492</v>
      </c>
      <c r="F741" s="10">
        <v>41821</v>
      </c>
      <c r="G741" s="10">
        <v>45413</v>
      </c>
      <c r="H741" s="11">
        <v>119</v>
      </c>
      <c r="I741" s="20" t="s">
        <v>259</v>
      </c>
      <c r="J741" s="11" t="s">
        <v>261</v>
      </c>
      <c r="K741" s="11" t="s">
        <v>262</v>
      </c>
      <c r="L741" s="11">
        <v>1</v>
      </c>
    </row>
    <row r="742" spans="1:12">
      <c r="A742" s="11" t="s">
        <v>1243</v>
      </c>
      <c r="D742" s="11" t="s">
        <v>260</v>
      </c>
      <c r="E742" s="19" t="s">
        <v>1493</v>
      </c>
      <c r="F742" s="10">
        <v>41821</v>
      </c>
      <c r="G742" s="10">
        <v>45413</v>
      </c>
      <c r="H742" s="11">
        <v>119</v>
      </c>
      <c r="I742" s="20" t="s">
        <v>259</v>
      </c>
      <c r="J742" s="11" t="s">
        <v>261</v>
      </c>
      <c r="K742" s="11" t="s">
        <v>262</v>
      </c>
      <c r="L742" s="11">
        <v>1</v>
      </c>
    </row>
    <row r="743" spans="1:12">
      <c r="A743" s="11" t="s">
        <v>1244</v>
      </c>
      <c r="D743" s="11" t="s">
        <v>260</v>
      </c>
      <c r="E743" s="19" t="s">
        <v>1494</v>
      </c>
      <c r="F743" s="10">
        <v>41821</v>
      </c>
      <c r="G743" s="10">
        <v>45413</v>
      </c>
      <c r="H743" s="11">
        <v>119</v>
      </c>
      <c r="I743" s="20" t="s">
        <v>259</v>
      </c>
      <c r="J743" s="11" t="s">
        <v>261</v>
      </c>
      <c r="K743" s="11" t="s">
        <v>262</v>
      </c>
      <c r="L743" s="11">
        <v>1</v>
      </c>
    </row>
    <row r="744" spans="1:12">
      <c r="A744" s="11" t="s">
        <v>1245</v>
      </c>
      <c r="D744" s="11" t="s">
        <v>260</v>
      </c>
      <c r="E744" s="19" t="s">
        <v>1495</v>
      </c>
      <c r="F744" s="10">
        <v>41821</v>
      </c>
      <c r="G744" s="10">
        <v>45413</v>
      </c>
      <c r="H744" s="11">
        <v>119</v>
      </c>
      <c r="I744" s="20" t="s">
        <v>259</v>
      </c>
      <c r="J744" s="11" t="s">
        <v>261</v>
      </c>
      <c r="K744" s="11" t="s">
        <v>262</v>
      </c>
      <c r="L744" s="11">
        <v>1</v>
      </c>
    </row>
    <row r="745" spans="1:12">
      <c r="A745" s="11" t="s">
        <v>1246</v>
      </c>
      <c r="D745" s="11" t="s">
        <v>260</v>
      </c>
      <c r="E745" s="19" t="s">
        <v>1496</v>
      </c>
      <c r="F745" s="10">
        <v>41821</v>
      </c>
      <c r="G745" s="10">
        <v>45413</v>
      </c>
      <c r="H745" s="11">
        <v>119</v>
      </c>
      <c r="I745" s="20" t="s">
        <v>259</v>
      </c>
      <c r="J745" s="11" t="s">
        <v>261</v>
      </c>
      <c r="K745" s="11" t="s">
        <v>262</v>
      </c>
      <c r="L745" s="11">
        <v>1</v>
      </c>
    </row>
    <row r="746" spans="1:12">
      <c r="A746" s="11" t="s">
        <v>1247</v>
      </c>
      <c r="D746" s="11" t="s">
        <v>260</v>
      </c>
      <c r="E746" s="19" t="s">
        <v>1497</v>
      </c>
      <c r="F746" s="10">
        <v>41821</v>
      </c>
      <c r="G746" s="10">
        <v>45413</v>
      </c>
      <c r="H746" s="11">
        <v>119</v>
      </c>
      <c r="I746" s="20" t="s">
        <v>259</v>
      </c>
      <c r="J746" s="11" t="s">
        <v>261</v>
      </c>
      <c r="K746" s="11" t="s">
        <v>262</v>
      </c>
      <c r="L746" s="11">
        <v>1</v>
      </c>
    </row>
    <row r="747" spans="1:12">
      <c r="A747" s="11" t="s">
        <v>1248</v>
      </c>
      <c r="D747" s="11" t="s">
        <v>260</v>
      </c>
      <c r="E747" s="19" t="s">
        <v>1498</v>
      </c>
      <c r="F747" s="10">
        <v>41821</v>
      </c>
      <c r="G747" s="10">
        <v>45413</v>
      </c>
      <c r="H747" s="11">
        <v>119</v>
      </c>
      <c r="I747" s="20" t="s">
        <v>259</v>
      </c>
      <c r="J747" s="11" t="s">
        <v>261</v>
      </c>
      <c r="K747" s="11" t="s">
        <v>262</v>
      </c>
      <c r="L747" s="11">
        <v>1</v>
      </c>
    </row>
    <row r="748" spans="1:12">
      <c r="A748" s="11" t="s">
        <v>1249</v>
      </c>
      <c r="D748" s="11" t="s">
        <v>260</v>
      </c>
      <c r="E748" s="19" t="s">
        <v>1499</v>
      </c>
      <c r="F748" s="10">
        <v>41821</v>
      </c>
      <c r="G748" s="10">
        <v>45413</v>
      </c>
      <c r="H748" s="11">
        <v>119</v>
      </c>
      <c r="I748" s="20" t="s">
        <v>259</v>
      </c>
      <c r="J748" s="11" t="s">
        <v>261</v>
      </c>
      <c r="K748" s="11" t="s">
        <v>262</v>
      </c>
      <c r="L748" s="11">
        <v>1</v>
      </c>
    </row>
    <row r="749" spans="1:12">
      <c r="A749" s="11" t="s">
        <v>1250</v>
      </c>
      <c r="D749" s="11" t="s">
        <v>260</v>
      </c>
      <c r="E749" s="19" t="s">
        <v>1500</v>
      </c>
      <c r="F749" s="10">
        <v>41821</v>
      </c>
      <c r="G749" s="10">
        <v>45413</v>
      </c>
      <c r="H749" s="11">
        <v>119</v>
      </c>
      <c r="I749" s="20" t="s">
        <v>259</v>
      </c>
      <c r="J749" s="11" t="s">
        <v>261</v>
      </c>
      <c r="K749" s="11" t="s">
        <v>262</v>
      </c>
      <c r="L749" s="11">
        <v>1</v>
      </c>
    </row>
    <row r="750" spans="1:12">
      <c r="A750" s="11" t="s">
        <v>1251</v>
      </c>
      <c r="D750" s="11" t="s">
        <v>260</v>
      </c>
      <c r="E750" s="19" t="s">
        <v>1501</v>
      </c>
      <c r="F750" s="10">
        <v>41821</v>
      </c>
      <c r="G750" s="10">
        <v>45413</v>
      </c>
      <c r="H750" s="11">
        <v>119</v>
      </c>
      <c r="I750" s="20" t="s">
        <v>259</v>
      </c>
      <c r="J750" s="11" t="s">
        <v>261</v>
      </c>
      <c r="K750" s="11" t="s">
        <v>262</v>
      </c>
      <c r="L750" s="11">
        <v>1</v>
      </c>
    </row>
    <row r="751" spans="1:12">
      <c r="A751" s="11" t="s">
        <v>1252</v>
      </c>
      <c r="D751" s="11" t="s">
        <v>260</v>
      </c>
      <c r="E751" s="19" t="s">
        <v>1502</v>
      </c>
      <c r="F751" s="10">
        <v>41821</v>
      </c>
      <c r="G751" s="10">
        <v>45413</v>
      </c>
      <c r="H751" s="11">
        <v>119</v>
      </c>
      <c r="I751" s="20" t="s">
        <v>259</v>
      </c>
      <c r="J751" s="11" t="s">
        <v>261</v>
      </c>
      <c r="K751" s="11" t="s">
        <v>262</v>
      </c>
      <c r="L751" s="11">
        <v>1</v>
      </c>
    </row>
    <row r="752" spans="1:12">
      <c r="A752" s="11" t="s">
        <v>1253</v>
      </c>
      <c r="D752" s="11" t="s">
        <v>260</v>
      </c>
      <c r="E752" s="19" t="s">
        <v>1503</v>
      </c>
      <c r="F752" s="10">
        <v>41821</v>
      </c>
      <c r="G752" s="10">
        <v>45413</v>
      </c>
      <c r="H752" s="11">
        <v>119</v>
      </c>
      <c r="I752" s="20" t="s">
        <v>259</v>
      </c>
      <c r="J752" s="11" t="s">
        <v>261</v>
      </c>
      <c r="K752" s="11" t="s">
        <v>262</v>
      </c>
      <c r="L752" s="11">
        <v>1</v>
      </c>
    </row>
    <row r="753" spans="1:12">
      <c r="A753" s="11" t="s">
        <v>1254</v>
      </c>
      <c r="D753" s="11" t="s">
        <v>260</v>
      </c>
      <c r="E753" s="19" t="s">
        <v>1504</v>
      </c>
      <c r="F753" s="10">
        <v>41821</v>
      </c>
      <c r="G753" s="10">
        <v>45413</v>
      </c>
      <c r="H753" s="11">
        <v>119</v>
      </c>
      <c r="I753" s="20" t="s">
        <v>259</v>
      </c>
      <c r="J753" s="11" t="s">
        <v>261</v>
      </c>
      <c r="K753" s="11" t="s">
        <v>262</v>
      </c>
      <c r="L753" s="11">
        <v>1</v>
      </c>
    </row>
    <row r="754" spans="1:12">
      <c r="A754" s="11" t="s">
        <v>1255</v>
      </c>
      <c r="D754" s="11" t="s">
        <v>260</v>
      </c>
      <c r="E754" s="19" t="s">
        <v>1505</v>
      </c>
      <c r="F754" s="10">
        <v>41821</v>
      </c>
      <c r="G754" s="10">
        <v>45413</v>
      </c>
      <c r="H754" s="11">
        <v>119</v>
      </c>
      <c r="I754" s="20" t="s">
        <v>259</v>
      </c>
      <c r="J754" s="11" t="s">
        <v>261</v>
      </c>
      <c r="K754" s="11" t="s">
        <v>262</v>
      </c>
      <c r="L754" s="11">
        <v>1</v>
      </c>
    </row>
    <row r="755" spans="1:12">
      <c r="A755" s="11" t="s">
        <v>1256</v>
      </c>
      <c r="D755" s="11" t="s">
        <v>260</v>
      </c>
      <c r="E755" s="19" t="s">
        <v>1506</v>
      </c>
      <c r="F755" s="10">
        <v>41821</v>
      </c>
      <c r="G755" s="10">
        <v>45413</v>
      </c>
      <c r="H755" s="11">
        <v>119</v>
      </c>
      <c r="I755" s="20" t="s">
        <v>259</v>
      </c>
      <c r="J755" s="11" t="s">
        <v>261</v>
      </c>
      <c r="K755" s="11" t="s">
        <v>262</v>
      </c>
      <c r="L755" s="11">
        <v>1</v>
      </c>
    </row>
    <row r="756" spans="1:12">
      <c r="A756" s="11" t="s">
        <v>1257</v>
      </c>
      <c r="D756" s="11" t="s">
        <v>260</v>
      </c>
      <c r="E756" s="19" t="s">
        <v>1507</v>
      </c>
      <c r="F756" s="10">
        <v>41821</v>
      </c>
      <c r="G756" s="10">
        <v>45413</v>
      </c>
      <c r="H756" s="11">
        <v>119</v>
      </c>
      <c r="I756" s="20" t="s">
        <v>259</v>
      </c>
      <c r="J756" s="11" t="s">
        <v>261</v>
      </c>
      <c r="K756" s="11" t="s">
        <v>262</v>
      </c>
      <c r="L756" s="11">
        <v>1</v>
      </c>
    </row>
    <row r="757" spans="1:12">
      <c r="A757" s="11" t="s">
        <v>1258</v>
      </c>
      <c r="D757" s="11" t="s">
        <v>260</v>
      </c>
      <c r="E757" s="19" t="s">
        <v>1508</v>
      </c>
      <c r="F757" s="10">
        <v>41821</v>
      </c>
      <c r="G757" s="10">
        <v>45413</v>
      </c>
      <c r="H757" s="11">
        <v>119</v>
      </c>
      <c r="I757" s="20" t="s">
        <v>259</v>
      </c>
      <c r="J757" s="11" t="s">
        <v>261</v>
      </c>
      <c r="K757" s="11" t="s">
        <v>262</v>
      </c>
      <c r="L757" s="11">
        <v>1</v>
      </c>
    </row>
    <row r="758" spans="1:12">
      <c r="A758" s="11" t="s">
        <v>1259</v>
      </c>
      <c r="D758" s="11" t="s">
        <v>260</v>
      </c>
      <c r="E758" s="19" t="s">
        <v>1509</v>
      </c>
      <c r="F758" s="10">
        <v>41821</v>
      </c>
      <c r="G758" s="10">
        <v>45413</v>
      </c>
      <c r="H758" s="11">
        <v>119</v>
      </c>
      <c r="I758" s="20" t="s">
        <v>259</v>
      </c>
      <c r="J758" s="11" t="s">
        <v>261</v>
      </c>
      <c r="K758" s="11" t="s">
        <v>262</v>
      </c>
      <c r="L758" s="11">
        <v>1</v>
      </c>
    </row>
    <row r="759" spans="1:12">
      <c r="A759" s="11" t="s">
        <v>1260</v>
      </c>
      <c r="D759" s="11" t="s">
        <v>260</v>
      </c>
      <c r="E759" s="19" t="s">
        <v>1510</v>
      </c>
      <c r="F759" s="10">
        <v>41821</v>
      </c>
      <c r="G759" s="10">
        <v>45413</v>
      </c>
      <c r="H759" s="11">
        <v>119</v>
      </c>
      <c r="I759" s="20" t="s">
        <v>259</v>
      </c>
      <c r="J759" s="11" t="s">
        <v>261</v>
      </c>
      <c r="K759" s="11" t="s">
        <v>262</v>
      </c>
      <c r="L759" s="11">
        <v>1</v>
      </c>
    </row>
    <row r="760" spans="1:12">
      <c r="A760" s="11" t="s">
        <v>1261</v>
      </c>
      <c r="D760" s="11" t="s">
        <v>260</v>
      </c>
      <c r="E760" s="19" t="s">
        <v>1511</v>
      </c>
      <c r="F760" s="10">
        <v>41821</v>
      </c>
      <c r="G760" s="10">
        <v>45413</v>
      </c>
      <c r="H760" s="11">
        <v>119</v>
      </c>
      <c r="I760" s="20" t="s">
        <v>259</v>
      </c>
      <c r="J760" s="11" t="s">
        <v>261</v>
      </c>
      <c r="K760" s="11" t="s">
        <v>262</v>
      </c>
      <c r="L760" s="11">
        <v>1</v>
      </c>
    </row>
    <row r="761" spans="1:12">
      <c r="A761" s="11" t="s">
        <v>1262</v>
      </c>
      <c r="D761" s="11" t="s">
        <v>260</v>
      </c>
      <c r="E761" s="19" t="s">
        <v>1512</v>
      </c>
      <c r="F761" s="10">
        <v>41821</v>
      </c>
      <c r="G761" s="10">
        <v>45413</v>
      </c>
      <c r="H761" s="11">
        <v>119</v>
      </c>
      <c r="I761" s="20" t="s">
        <v>259</v>
      </c>
      <c r="J761" s="11" t="s">
        <v>261</v>
      </c>
      <c r="K761" s="11" t="s">
        <v>262</v>
      </c>
      <c r="L761" s="11">
        <v>1</v>
      </c>
    </row>
    <row r="762" spans="1:12">
      <c r="A762" s="11" t="s">
        <v>1513</v>
      </c>
      <c r="D762" s="11" t="s">
        <v>260</v>
      </c>
      <c r="E762" s="19" t="s">
        <v>1618</v>
      </c>
      <c r="F762" s="10">
        <v>41821</v>
      </c>
      <c r="G762" s="10">
        <v>45413</v>
      </c>
      <c r="H762" s="11">
        <v>119</v>
      </c>
      <c r="I762" s="20" t="s">
        <v>259</v>
      </c>
      <c r="J762" s="11" t="s">
        <v>261</v>
      </c>
      <c r="K762" s="11" t="s">
        <v>262</v>
      </c>
      <c r="L762" s="11">
        <v>1</v>
      </c>
    </row>
    <row r="763" spans="1:12">
      <c r="A763" s="11" t="s">
        <v>1514</v>
      </c>
      <c r="D763" s="11" t="s">
        <v>260</v>
      </c>
      <c r="E763" s="19" t="s">
        <v>1619</v>
      </c>
      <c r="F763" s="10">
        <v>41821</v>
      </c>
      <c r="G763" s="10">
        <v>45413</v>
      </c>
      <c r="H763" s="11">
        <v>119</v>
      </c>
      <c r="I763" s="20" t="s">
        <v>259</v>
      </c>
      <c r="J763" s="11" t="s">
        <v>261</v>
      </c>
      <c r="K763" s="11" t="s">
        <v>262</v>
      </c>
      <c r="L763" s="11">
        <v>1</v>
      </c>
    </row>
    <row r="764" spans="1:12">
      <c r="A764" s="11" t="s">
        <v>1515</v>
      </c>
      <c r="D764" s="11" t="s">
        <v>260</v>
      </c>
      <c r="E764" s="19" t="s">
        <v>1620</v>
      </c>
      <c r="F764" s="10">
        <v>41821</v>
      </c>
      <c r="G764" s="10">
        <v>45413</v>
      </c>
      <c r="H764" s="11">
        <v>119</v>
      </c>
      <c r="I764" s="20" t="s">
        <v>259</v>
      </c>
      <c r="J764" s="11" t="s">
        <v>261</v>
      </c>
      <c r="K764" s="11" t="s">
        <v>262</v>
      </c>
      <c r="L764" s="11">
        <v>1</v>
      </c>
    </row>
    <row r="765" spans="1:12">
      <c r="A765" s="11" t="s">
        <v>1516</v>
      </c>
      <c r="D765" s="11" t="s">
        <v>260</v>
      </c>
      <c r="E765" s="19" t="s">
        <v>1621</v>
      </c>
      <c r="F765" s="10">
        <v>41821</v>
      </c>
      <c r="G765" s="10">
        <v>45413</v>
      </c>
      <c r="H765" s="11">
        <v>119</v>
      </c>
      <c r="I765" s="20" t="s">
        <v>259</v>
      </c>
      <c r="J765" s="11" t="s">
        <v>261</v>
      </c>
      <c r="K765" s="11" t="s">
        <v>262</v>
      </c>
      <c r="L765" s="11">
        <v>1</v>
      </c>
    </row>
    <row r="766" spans="1:12">
      <c r="A766" s="11" t="s">
        <v>1517</v>
      </c>
      <c r="D766" s="11" t="s">
        <v>260</v>
      </c>
      <c r="E766" s="19" t="s">
        <v>1622</v>
      </c>
      <c r="F766" s="10">
        <v>41821</v>
      </c>
      <c r="G766" s="10">
        <v>45413</v>
      </c>
      <c r="H766" s="11">
        <v>119</v>
      </c>
      <c r="I766" s="20" t="s">
        <v>259</v>
      </c>
      <c r="J766" s="11" t="s">
        <v>261</v>
      </c>
      <c r="K766" s="11" t="s">
        <v>262</v>
      </c>
      <c r="L766" s="11">
        <v>1</v>
      </c>
    </row>
    <row r="767" spans="1:12">
      <c r="A767" s="11" t="s">
        <v>1518</v>
      </c>
      <c r="D767" s="11" t="s">
        <v>260</v>
      </c>
      <c r="E767" s="19" t="s">
        <v>1623</v>
      </c>
      <c r="F767" s="10">
        <v>41821</v>
      </c>
      <c r="G767" s="10">
        <v>45413</v>
      </c>
      <c r="H767" s="11">
        <v>119</v>
      </c>
      <c r="I767" s="20" t="s">
        <v>259</v>
      </c>
      <c r="J767" s="11" t="s">
        <v>261</v>
      </c>
      <c r="K767" s="11" t="s">
        <v>262</v>
      </c>
      <c r="L767" s="11">
        <v>1</v>
      </c>
    </row>
    <row r="768" spans="1:12">
      <c r="A768" s="11" t="s">
        <v>1519</v>
      </c>
      <c r="D768" s="11" t="s">
        <v>260</v>
      </c>
      <c r="E768" s="19" t="s">
        <v>1624</v>
      </c>
      <c r="F768" s="10">
        <v>41821</v>
      </c>
      <c r="G768" s="10">
        <v>45413</v>
      </c>
      <c r="H768" s="11">
        <v>119</v>
      </c>
      <c r="I768" s="20" t="s">
        <v>259</v>
      </c>
      <c r="J768" s="11" t="s">
        <v>261</v>
      </c>
      <c r="K768" s="11" t="s">
        <v>262</v>
      </c>
      <c r="L768" s="11">
        <v>1</v>
      </c>
    </row>
    <row r="769" spans="1:12">
      <c r="A769" s="11" t="s">
        <v>1520</v>
      </c>
      <c r="D769" s="11" t="s">
        <v>260</v>
      </c>
      <c r="E769" s="19" t="s">
        <v>1625</v>
      </c>
      <c r="F769" s="10">
        <v>41821</v>
      </c>
      <c r="G769" s="10">
        <v>45413</v>
      </c>
      <c r="H769" s="11">
        <v>119</v>
      </c>
      <c r="I769" s="20" t="s">
        <v>259</v>
      </c>
      <c r="J769" s="11" t="s">
        <v>261</v>
      </c>
      <c r="K769" s="11" t="s">
        <v>262</v>
      </c>
      <c r="L769" s="11">
        <v>1</v>
      </c>
    </row>
    <row r="770" spans="1:12">
      <c r="A770" s="11" t="s">
        <v>1521</v>
      </c>
      <c r="D770" s="11" t="s">
        <v>260</v>
      </c>
      <c r="E770" s="19" t="s">
        <v>1626</v>
      </c>
      <c r="F770" s="10">
        <v>41821</v>
      </c>
      <c r="G770" s="10">
        <v>45413</v>
      </c>
      <c r="H770" s="11">
        <v>119</v>
      </c>
      <c r="I770" s="20" t="s">
        <v>259</v>
      </c>
      <c r="J770" s="11" t="s">
        <v>261</v>
      </c>
      <c r="K770" s="11" t="s">
        <v>262</v>
      </c>
      <c r="L770" s="11">
        <v>1</v>
      </c>
    </row>
    <row r="771" spans="1:12">
      <c r="A771" s="11" t="s">
        <v>1522</v>
      </c>
      <c r="D771" s="11" t="s">
        <v>260</v>
      </c>
      <c r="E771" s="19" t="s">
        <v>1627</v>
      </c>
      <c r="F771" s="10">
        <v>41821</v>
      </c>
      <c r="G771" s="10">
        <v>45413</v>
      </c>
      <c r="H771" s="11">
        <v>119</v>
      </c>
      <c r="I771" s="20" t="s">
        <v>259</v>
      </c>
      <c r="J771" s="11" t="s">
        <v>261</v>
      </c>
      <c r="K771" s="11" t="s">
        <v>262</v>
      </c>
      <c r="L771" s="11">
        <v>1</v>
      </c>
    </row>
    <row r="772" spans="1:12">
      <c r="A772" s="11" t="s">
        <v>1523</v>
      </c>
      <c r="D772" s="11" t="s">
        <v>260</v>
      </c>
      <c r="E772" s="19" t="s">
        <v>1628</v>
      </c>
      <c r="F772" s="10">
        <v>41821</v>
      </c>
      <c r="G772" s="10">
        <v>45413</v>
      </c>
      <c r="H772" s="11">
        <v>119</v>
      </c>
      <c r="I772" s="20" t="s">
        <v>259</v>
      </c>
      <c r="J772" s="11" t="s">
        <v>261</v>
      </c>
      <c r="K772" s="11" t="s">
        <v>262</v>
      </c>
      <c r="L772" s="11">
        <v>1</v>
      </c>
    </row>
    <row r="773" spans="1:12">
      <c r="A773" s="11" t="s">
        <v>1524</v>
      </c>
      <c r="D773" s="11" t="s">
        <v>260</v>
      </c>
      <c r="E773" s="19" t="s">
        <v>1629</v>
      </c>
      <c r="F773" s="10">
        <v>41821</v>
      </c>
      <c r="G773" s="10">
        <v>45413</v>
      </c>
      <c r="H773" s="11">
        <v>119</v>
      </c>
      <c r="I773" s="20" t="s">
        <v>259</v>
      </c>
      <c r="J773" s="11" t="s">
        <v>261</v>
      </c>
      <c r="K773" s="11" t="s">
        <v>262</v>
      </c>
      <c r="L773" s="11">
        <v>1</v>
      </c>
    </row>
    <row r="774" spans="1:12">
      <c r="A774" s="11" t="s">
        <v>1525</v>
      </c>
      <c r="D774" s="11" t="s">
        <v>260</v>
      </c>
      <c r="E774" s="19" t="s">
        <v>1630</v>
      </c>
      <c r="F774" s="10">
        <v>41821</v>
      </c>
      <c r="G774" s="10">
        <v>45413</v>
      </c>
      <c r="H774" s="11">
        <v>119</v>
      </c>
      <c r="I774" s="20" t="s">
        <v>259</v>
      </c>
      <c r="J774" s="11" t="s">
        <v>261</v>
      </c>
      <c r="K774" s="11" t="s">
        <v>262</v>
      </c>
      <c r="L774" s="11">
        <v>1</v>
      </c>
    </row>
    <row r="775" spans="1:12">
      <c r="A775" s="11" t="s">
        <v>1526</v>
      </c>
      <c r="D775" s="11" t="s">
        <v>260</v>
      </c>
      <c r="E775" s="19" t="s">
        <v>1631</v>
      </c>
      <c r="F775" s="10">
        <v>41821</v>
      </c>
      <c r="G775" s="10">
        <v>45413</v>
      </c>
      <c r="H775" s="11">
        <v>119</v>
      </c>
      <c r="I775" s="20" t="s">
        <v>259</v>
      </c>
      <c r="J775" s="11" t="s">
        <v>261</v>
      </c>
      <c r="K775" s="11" t="s">
        <v>262</v>
      </c>
      <c r="L775" s="11">
        <v>1</v>
      </c>
    </row>
    <row r="776" spans="1:12">
      <c r="A776" s="11" t="s">
        <v>1527</v>
      </c>
      <c r="D776" s="11" t="s">
        <v>260</v>
      </c>
      <c r="E776" s="19" t="s">
        <v>1632</v>
      </c>
      <c r="F776" s="10">
        <v>41821</v>
      </c>
      <c r="G776" s="10">
        <v>45413</v>
      </c>
      <c r="H776" s="11">
        <v>119</v>
      </c>
      <c r="I776" s="20" t="s">
        <v>259</v>
      </c>
      <c r="J776" s="11" t="s">
        <v>261</v>
      </c>
      <c r="K776" s="11" t="s">
        <v>262</v>
      </c>
      <c r="L776" s="11">
        <v>1</v>
      </c>
    </row>
    <row r="777" spans="1:12">
      <c r="A777" s="11" t="s">
        <v>1528</v>
      </c>
      <c r="D777" s="11" t="s">
        <v>260</v>
      </c>
      <c r="E777" s="19" t="s">
        <v>1633</v>
      </c>
      <c r="F777" s="10">
        <v>41821</v>
      </c>
      <c r="G777" s="10">
        <v>45413</v>
      </c>
      <c r="H777" s="11">
        <v>119</v>
      </c>
      <c r="I777" s="20" t="s">
        <v>259</v>
      </c>
      <c r="J777" s="11" t="s">
        <v>261</v>
      </c>
      <c r="K777" s="11" t="s">
        <v>262</v>
      </c>
      <c r="L777" s="11">
        <v>1</v>
      </c>
    </row>
    <row r="778" spans="1:12">
      <c r="A778" s="11" t="s">
        <v>1529</v>
      </c>
      <c r="D778" s="11" t="s">
        <v>260</v>
      </c>
      <c r="E778" s="19" t="s">
        <v>1634</v>
      </c>
      <c r="F778" s="10">
        <v>41821</v>
      </c>
      <c r="G778" s="10">
        <v>45413</v>
      </c>
      <c r="H778" s="11">
        <v>119</v>
      </c>
      <c r="I778" s="20" t="s">
        <v>259</v>
      </c>
      <c r="J778" s="11" t="s">
        <v>261</v>
      </c>
      <c r="K778" s="11" t="s">
        <v>262</v>
      </c>
      <c r="L778" s="11">
        <v>1</v>
      </c>
    </row>
    <row r="779" spans="1:12">
      <c r="A779" s="11" t="s">
        <v>1530</v>
      </c>
      <c r="D779" s="11" t="s">
        <v>260</v>
      </c>
      <c r="E779" s="19" t="s">
        <v>1635</v>
      </c>
      <c r="F779" s="10">
        <v>41821</v>
      </c>
      <c r="G779" s="10">
        <v>45413</v>
      </c>
      <c r="H779" s="11">
        <v>119</v>
      </c>
      <c r="I779" s="20" t="s">
        <v>259</v>
      </c>
      <c r="J779" s="11" t="s">
        <v>261</v>
      </c>
      <c r="K779" s="11" t="s">
        <v>262</v>
      </c>
      <c r="L779" s="11">
        <v>1</v>
      </c>
    </row>
    <row r="780" spans="1:12">
      <c r="A780" s="11" t="s">
        <v>1531</v>
      </c>
      <c r="D780" s="11" t="s">
        <v>260</v>
      </c>
      <c r="E780" s="19" t="s">
        <v>1636</v>
      </c>
      <c r="F780" s="10">
        <v>41821</v>
      </c>
      <c r="G780" s="10">
        <v>45413</v>
      </c>
      <c r="H780" s="11">
        <v>119</v>
      </c>
      <c r="I780" s="20" t="s">
        <v>259</v>
      </c>
      <c r="J780" s="11" t="s">
        <v>261</v>
      </c>
      <c r="K780" s="11" t="s">
        <v>262</v>
      </c>
      <c r="L780" s="11">
        <v>1</v>
      </c>
    </row>
    <row r="781" spans="1:12">
      <c r="A781" s="11" t="s">
        <v>1532</v>
      </c>
      <c r="D781" s="11" t="s">
        <v>260</v>
      </c>
      <c r="E781" s="19" t="s">
        <v>1637</v>
      </c>
      <c r="F781" s="10">
        <v>41821</v>
      </c>
      <c r="G781" s="10">
        <v>45413</v>
      </c>
      <c r="H781" s="11">
        <v>119</v>
      </c>
      <c r="I781" s="20" t="s">
        <v>259</v>
      </c>
      <c r="J781" s="11" t="s">
        <v>261</v>
      </c>
      <c r="K781" s="11" t="s">
        <v>262</v>
      </c>
      <c r="L781" s="11">
        <v>1</v>
      </c>
    </row>
    <row r="782" spans="1:12">
      <c r="A782" s="11" t="s">
        <v>1533</v>
      </c>
      <c r="D782" s="11" t="s">
        <v>260</v>
      </c>
      <c r="E782" s="19" t="s">
        <v>1638</v>
      </c>
      <c r="F782" s="10">
        <v>41821</v>
      </c>
      <c r="G782" s="10">
        <v>45413</v>
      </c>
      <c r="H782" s="11">
        <v>119</v>
      </c>
      <c r="I782" s="20" t="s">
        <v>259</v>
      </c>
      <c r="J782" s="11" t="s">
        <v>261</v>
      </c>
      <c r="K782" s="11" t="s">
        <v>262</v>
      </c>
      <c r="L782" s="11">
        <v>1</v>
      </c>
    </row>
    <row r="783" spans="1:12">
      <c r="A783" s="11" t="s">
        <v>1534</v>
      </c>
      <c r="D783" s="11" t="s">
        <v>260</v>
      </c>
      <c r="E783" s="19" t="s">
        <v>1639</v>
      </c>
      <c r="F783" s="10">
        <v>41821</v>
      </c>
      <c r="G783" s="10">
        <v>45413</v>
      </c>
      <c r="H783" s="11">
        <v>119</v>
      </c>
      <c r="I783" s="20" t="s">
        <v>259</v>
      </c>
      <c r="J783" s="11" t="s">
        <v>261</v>
      </c>
      <c r="K783" s="11" t="s">
        <v>262</v>
      </c>
      <c r="L783" s="11">
        <v>1</v>
      </c>
    </row>
    <row r="784" spans="1:12">
      <c r="A784" s="11" t="s">
        <v>1535</v>
      </c>
      <c r="D784" s="11" t="s">
        <v>260</v>
      </c>
      <c r="E784" s="19" t="s">
        <v>1640</v>
      </c>
      <c r="F784" s="10">
        <v>41821</v>
      </c>
      <c r="G784" s="10">
        <v>45413</v>
      </c>
      <c r="H784" s="11">
        <v>119</v>
      </c>
      <c r="I784" s="20" t="s">
        <v>259</v>
      </c>
      <c r="J784" s="11" t="s">
        <v>261</v>
      </c>
      <c r="K784" s="11" t="s">
        <v>262</v>
      </c>
      <c r="L784" s="11">
        <v>1</v>
      </c>
    </row>
    <row r="785" spans="1:12">
      <c r="A785" s="11" t="s">
        <v>1536</v>
      </c>
      <c r="D785" s="11" t="s">
        <v>260</v>
      </c>
      <c r="E785" s="19" t="s">
        <v>1641</v>
      </c>
      <c r="F785" s="10">
        <v>41821</v>
      </c>
      <c r="G785" s="10">
        <v>45413</v>
      </c>
      <c r="H785" s="11">
        <v>119</v>
      </c>
      <c r="I785" s="20" t="s">
        <v>259</v>
      </c>
      <c r="J785" s="11" t="s">
        <v>261</v>
      </c>
      <c r="K785" s="11" t="s">
        <v>262</v>
      </c>
      <c r="L785" s="11">
        <v>1</v>
      </c>
    </row>
    <row r="786" spans="1:12">
      <c r="A786" s="11" t="s">
        <v>1537</v>
      </c>
      <c r="D786" s="11" t="s">
        <v>260</v>
      </c>
      <c r="E786" s="19" t="s">
        <v>1642</v>
      </c>
      <c r="F786" s="10">
        <v>41821</v>
      </c>
      <c r="G786" s="10">
        <v>45413</v>
      </c>
      <c r="H786" s="11">
        <v>119</v>
      </c>
      <c r="I786" s="20" t="s">
        <v>259</v>
      </c>
      <c r="J786" s="11" t="s">
        <v>261</v>
      </c>
      <c r="K786" s="11" t="s">
        <v>262</v>
      </c>
      <c r="L786" s="11">
        <v>1</v>
      </c>
    </row>
    <row r="787" spans="1:12">
      <c r="A787" s="11" t="s">
        <v>1538</v>
      </c>
      <c r="D787" s="11" t="s">
        <v>260</v>
      </c>
      <c r="E787" s="19" t="s">
        <v>1643</v>
      </c>
      <c r="F787" s="10">
        <v>41821</v>
      </c>
      <c r="G787" s="10">
        <v>45413</v>
      </c>
      <c r="H787" s="11">
        <v>119</v>
      </c>
      <c r="I787" s="20" t="s">
        <v>259</v>
      </c>
      <c r="J787" s="11" t="s">
        <v>261</v>
      </c>
      <c r="K787" s="11" t="s">
        <v>262</v>
      </c>
      <c r="L787" s="11">
        <v>1</v>
      </c>
    </row>
    <row r="788" spans="1:12">
      <c r="A788" s="11" t="s">
        <v>1539</v>
      </c>
      <c r="D788" s="11" t="s">
        <v>260</v>
      </c>
      <c r="E788" s="19" t="s">
        <v>1644</v>
      </c>
      <c r="F788" s="10">
        <v>41821</v>
      </c>
      <c r="G788" s="10">
        <v>45413</v>
      </c>
      <c r="H788" s="11">
        <v>119</v>
      </c>
      <c r="I788" s="20" t="s">
        <v>259</v>
      </c>
      <c r="J788" s="11" t="s">
        <v>261</v>
      </c>
      <c r="K788" s="11" t="s">
        <v>262</v>
      </c>
      <c r="L788" s="11">
        <v>1</v>
      </c>
    </row>
    <row r="789" spans="1:12">
      <c r="A789" s="11" t="s">
        <v>1540</v>
      </c>
      <c r="D789" s="11" t="s">
        <v>260</v>
      </c>
      <c r="E789" s="19" t="s">
        <v>1645</v>
      </c>
      <c r="F789" s="10">
        <v>41821</v>
      </c>
      <c r="G789" s="10">
        <v>45413</v>
      </c>
      <c r="H789" s="11">
        <v>119</v>
      </c>
      <c r="I789" s="20" t="s">
        <v>259</v>
      </c>
      <c r="J789" s="11" t="s">
        <v>261</v>
      </c>
      <c r="K789" s="11" t="s">
        <v>262</v>
      </c>
      <c r="L789" s="11">
        <v>1</v>
      </c>
    </row>
    <row r="790" spans="1:12">
      <c r="A790" s="11" t="s">
        <v>1541</v>
      </c>
      <c r="D790" s="11" t="s">
        <v>260</v>
      </c>
      <c r="E790" s="19" t="s">
        <v>1646</v>
      </c>
      <c r="F790" s="10">
        <v>41821</v>
      </c>
      <c r="G790" s="10">
        <v>45413</v>
      </c>
      <c r="H790" s="11">
        <v>119</v>
      </c>
      <c r="I790" s="20" t="s">
        <v>259</v>
      </c>
      <c r="J790" s="11" t="s">
        <v>261</v>
      </c>
      <c r="K790" s="11" t="s">
        <v>262</v>
      </c>
      <c r="L790" s="11">
        <v>1</v>
      </c>
    </row>
    <row r="791" spans="1:12">
      <c r="A791" s="11" t="s">
        <v>1542</v>
      </c>
      <c r="D791" s="11" t="s">
        <v>260</v>
      </c>
      <c r="E791" s="19" t="s">
        <v>1647</v>
      </c>
      <c r="F791" s="10">
        <v>41821</v>
      </c>
      <c r="G791" s="10">
        <v>45413</v>
      </c>
      <c r="H791" s="11">
        <v>119</v>
      </c>
      <c r="I791" s="20" t="s">
        <v>259</v>
      </c>
      <c r="J791" s="11" t="s">
        <v>261</v>
      </c>
      <c r="K791" s="11" t="s">
        <v>262</v>
      </c>
      <c r="L791" s="11">
        <v>1</v>
      </c>
    </row>
    <row r="792" spans="1:12">
      <c r="A792" s="11" t="s">
        <v>1543</v>
      </c>
      <c r="D792" s="11" t="s">
        <v>260</v>
      </c>
      <c r="E792" s="19" t="s">
        <v>1648</v>
      </c>
      <c r="F792" s="10">
        <v>41821</v>
      </c>
      <c r="G792" s="10">
        <v>45413</v>
      </c>
      <c r="H792" s="11">
        <v>119</v>
      </c>
      <c r="I792" s="20" t="s">
        <v>259</v>
      </c>
      <c r="J792" s="11" t="s">
        <v>261</v>
      </c>
      <c r="K792" s="11" t="s">
        <v>262</v>
      </c>
      <c r="L792" s="11">
        <v>1</v>
      </c>
    </row>
    <row r="793" spans="1:12">
      <c r="A793" s="11" t="s">
        <v>1544</v>
      </c>
      <c r="D793" s="11" t="s">
        <v>260</v>
      </c>
      <c r="E793" s="19" t="s">
        <v>1649</v>
      </c>
      <c r="F793" s="10">
        <v>41821</v>
      </c>
      <c r="G793" s="10">
        <v>45413</v>
      </c>
      <c r="H793" s="11">
        <v>119</v>
      </c>
      <c r="I793" s="20" t="s">
        <v>259</v>
      </c>
      <c r="J793" s="11" t="s">
        <v>261</v>
      </c>
      <c r="K793" s="11" t="s">
        <v>262</v>
      </c>
      <c r="L793" s="11">
        <v>1</v>
      </c>
    </row>
    <row r="794" spans="1:12">
      <c r="A794" s="11" t="s">
        <v>1545</v>
      </c>
      <c r="D794" s="11" t="s">
        <v>260</v>
      </c>
      <c r="E794" s="19" t="s">
        <v>1650</v>
      </c>
      <c r="F794" s="10">
        <v>41821</v>
      </c>
      <c r="G794" s="10">
        <v>45413</v>
      </c>
      <c r="H794" s="11">
        <v>119</v>
      </c>
      <c r="I794" s="20" t="s">
        <v>259</v>
      </c>
      <c r="J794" s="11" t="s">
        <v>261</v>
      </c>
      <c r="K794" s="11" t="s">
        <v>262</v>
      </c>
      <c r="L794" s="11">
        <v>1</v>
      </c>
    </row>
    <row r="795" spans="1:12">
      <c r="A795" s="11" t="s">
        <v>1546</v>
      </c>
      <c r="D795" s="11" t="s">
        <v>260</v>
      </c>
      <c r="E795" s="19" t="s">
        <v>1651</v>
      </c>
      <c r="F795" s="10">
        <v>41821</v>
      </c>
      <c r="G795" s="10">
        <v>45413</v>
      </c>
      <c r="H795" s="11">
        <v>119</v>
      </c>
      <c r="I795" s="20" t="s">
        <v>259</v>
      </c>
      <c r="J795" s="11" t="s">
        <v>261</v>
      </c>
      <c r="K795" s="11" t="s">
        <v>262</v>
      </c>
      <c r="L795" s="11">
        <v>1</v>
      </c>
    </row>
    <row r="796" spans="1:12">
      <c r="A796" s="11" t="s">
        <v>1547</v>
      </c>
      <c r="D796" s="11" t="s">
        <v>260</v>
      </c>
      <c r="E796" s="19" t="s">
        <v>1652</v>
      </c>
      <c r="F796" s="10">
        <v>41821</v>
      </c>
      <c r="G796" s="10">
        <v>45413</v>
      </c>
      <c r="H796" s="11">
        <v>119</v>
      </c>
      <c r="I796" s="20" t="s">
        <v>259</v>
      </c>
      <c r="J796" s="11" t="s">
        <v>261</v>
      </c>
      <c r="K796" s="11" t="s">
        <v>262</v>
      </c>
      <c r="L796" s="11">
        <v>1</v>
      </c>
    </row>
    <row r="797" spans="1:12">
      <c r="A797" s="11" t="s">
        <v>1548</v>
      </c>
      <c r="D797" s="11" t="s">
        <v>260</v>
      </c>
      <c r="E797" s="19" t="s">
        <v>1653</v>
      </c>
      <c r="F797" s="10">
        <v>41821</v>
      </c>
      <c r="G797" s="10">
        <v>45413</v>
      </c>
      <c r="H797" s="11">
        <v>119</v>
      </c>
      <c r="I797" s="20" t="s">
        <v>259</v>
      </c>
      <c r="J797" s="11" t="s">
        <v>261</v>
      </c>
      <c r="K797" s="11" t="s">
        <v>262</v>
      </c>
      <c r="L797" s="11">
        <v>1</v>
      </c>
    </row>
    <row r="798" spans="1:12">
      <c r="A798" s="11" t="s">
        <v>1549</v>
      </c>
      <c r="D798" s="11" t="s">
        <v>260</v>
      </c>
      <c r="E798" s="19" t="s">
        <v>1654</v>
      </c>
      <c r="F798" s="10">
        <v>41821</v>
      </c>
      <c r="G798" s="10">
        <v>45413</v>
      </c>
      <c r="H798" s="11">
        <v>119</v>
      </c>
      <c r="I798" s="20" t="s">
        <v>259</v>
      </c>
      <c r="J798" s="11" t="s">
        <v>261</v>
      </c>
      <c r="K798" s="11" t="s">
        <v>262</v>
      </c>
      <c r="L798" s="11">
        <v>1</v>
      </c>
    </row>
    <row r="799" spans="1:12">
      <c r="A799" s="11" t="s">
        <v>1550</v>
      </c>
      <c r="D799" s="11" t="s">
        <v>260</v>
      </c>
      <c r="E799" s="19" t="s">
        <v>1655</v>
      </c>
      <c r="F799" s="10">
        <v>41821</v>
      </c>
      <c r="G799" s="10">
        <v>45413</v>
      </c>
      <c r="H799" s="11">
        <v>119</v>
      </c>
      <c r="I799" s="20" t="s">
        <v>259</v>
      </c>
      <c r="J799" s="11" t="s">
        <v>261</v>
      </c>
      <c r="K799" s="11" t="s">
        <v>262</v>
      </c>
      <c r="L799" s="11">
        <v>1</v>
      </c>
    </row>
    <row r="800" spans="1:12">
      <c r="A800" s="11" t="s">
        <v>1551</v>
      </c>
      <c r="D800" s="11" t="s">
        <v>260</v>
      </c>
      <c r="E800" s="19" t="s">
        <v>1656</v>
      </c>
      <c r="F800" s="10">
        <v>41821</v>
      </c>
      <c r="G800" s="10">
        <v>45413</v>
      </c>
      <c r="H800" s="11">
        <v>119</v>
      </c>
      <c r="I800" s="20" t="s">
        <v>259</v>
      </c>
      <c r="J800" s="11" t="s">
        <v>261</v>
      </c>
      <c r="K800" s="11" t="s">
        <v>262</v>
      </c>
      <c r="L800" s="11">
        <v>1</v>
      </c>
    </row>
    <row r="801" spans="1:12">
      <c r="A801" s="11" t="s">
        <v>1552</v>
      </c>
      <c r="D801" s="11" t="s">
        <v>260</v>
      </c>
      <c r="E801" s="19" t="s">
        <v>1657</v>
      </c>
      <c r="F801" s="10">
        <v>41821</v>
      </c>
      <c r="G801" s="10">
        <v>45413</v>
      </c>
      <c r="H801" s="11">
        <v>119</v>
      </c>
      <c r="I801" s="20" t="s">
        <v>259</v>
      </c>
      <c r="J801" s="11" t="s">
        <v>261</v>
      </c>
      <c r="K801" s="11" t="s">
        <v>262</v>
      </c>
      <c r="L801" s="11">
        <v>1</v>
      </c>
    </row>
    <row r="802" spans="1:12">
      <c r="A802" s="11" t="s">
        <v>1553</v>
      </c>
      <c r="D802" s="11" t="s">
        <v>260</v>
      </c>
      <c r="E802" s="19" t="s">
        <v>1658</v>
      </c>
      <c r="F802" s="10">
        <v>41821</v>
      </c>
      <c r="G802" s="10">
        <v>45413</v>
      </c>
      <c r="H802" s="11">
        <v>119</v>
      </c>
      <c r="I802" s="20" t="s">
        <v>259</v>
      </c>
      <c r="J802" s="11" t="s">
        <v>261</v>
      </c>
      <c r="K802" s="11" t="s">
        <v>262</v>
      </c>
      <c r="L802" s="11">
        <v>1</v>
      </c>
    </row>
    <row r="803" spans="1:12">
      <c r="A803" s="11" t="s">
        <v>1554</v>
      </c>
      <c r="D803" s="11" t="s">
        <v>260</v>
      </c>
      <c r="E803" s="19" t="s">
        <v>1659</v>
      </c>
      <c r="F803" s="10">
        <v>41821</v>
      </c>
      <c r="G803" s="10">
        <v>45413</v>
      </c>
      <c r="H803" s="11">
        <v>119</v>
      </c>
      <c r="I803" s="20" t="s">
        <v>259</v>
      </c>
      <c r="J803" s="11" t="s">
        <v>261</v>
      </c>
      <c r="K803" s="11" t="s">
        <v>262</v>
      </c>
      <c r="L803" s="11">
        <v>1</v>
      </c>
    </row>
    <row r="804" spans="1:12">
      <c r="A804" s="11" t="s">
        <v>1555</v>
      </c>
      <c r="D804" s="11" t="s">
        <v>260</v>
      </c>
      <c r="E804" s="19" t="s">
        <v>1660</v>
      </c>
      <c r="F804" s="10">
        <v>41821</v>
      </c>
      <c r="G804" s="10">
        <v>45413</v>
      </c>
      <c r="H804" s="11">
        <v>119</v>
      </c>
      <c r="I804" s="20" t="s">
        <v>259</v>
      </c>
      <c r="J804" s="11" t="s">
        <v>261</v>
      </c>
      <c r="K804" s="11" t="s">
        <v>262</v>
      </c>
      <c r="L804" s="11">
        <v>1</v>
      </c>
    </row>
    <row r="805" spans="1:12">
      <c r="A805" s="11" t="s">
        <v>1556</v>
      </c>
      <c r="D805" s="11" t="s">
        <v>260</v>
      </c>
      <c r="E805" s="19" t="s">
        <v>1661</v>
      </c>
      <c r="F805" s="10">
        <v>41821</v>
      </c>
      <c r="G805" s="10">
        <v>45413</v>
      </c>
      <c r="H805" s="11">
        <v>119</v>
      </c>
      <c r="I805" s="20" t="s">
        <v>259</v>
      </c>
      <c r="J805" s="11" t="s">
        <v>261</v>
      </c>
      <c r="K805" s="11" t="s">
        <v>262</v>
      </c>
      <c r="L805" s="11">
        <v>1</v>
      </c>
    </row>
    <row r="806" spans="1:12">
      <c r="A806" s="11" t="s">
        <v>1557</v>
      </c>
      <c r="D806" s="11" t="s">
        <v>260</v>
      </c>
      <c r="E806" s="19" t="s">
        <v>1662</v>
      </c>
      <c r="F806" s="10">
        <v>41821</v>
      </c>
      <c r="G806" s="10">
        <v>45413</v>
      </c>
      <c r="H806" s="11">
        <v>119</v>
      </c>
      <c r="I806" s="20" t="s">
        <v>259</v>
      </c>
      <c r="J806" s="11" t="s">
        <v>261</v>
      </c>
      <c r="K806" s="11" t="s">
        <v>262</v>
      </c>
      <c r="L806" s="11">
        <v>1</v>
      </c>
    </row>
    <row r="807" spans="1:12">
      <c r="A807" s="11" t="s">
        <v>1558</v>
      </c>
      <c r="D807" s="11" t="s">
        <v>260</v>
      </c>
      <c r="E807" s="19" t="s">
        <v>1663</v>
      </c>
      <c r="F807" s="10">
        <v>41821</v>
      </c>
      <c r="G807" s="10">
        <v>45413</v>
      </c>
      <c r="H807" s="11">
        <v>119</v>
      </c>
      <c r="I807" s="20" t="s">
        <v>259</v>
      </c>
      <c r="J807" s="11" t="s">
        <v>261</v>
      </c>
      <c r="K807" s="11" t="s">
        <v>262</v>
      </c>
      <c r="L807" s="11">
        <v>1</v>
      </c>
    </row>
    <row r="808" spans="1:12">
      <c r="A808" s="11" t="s">
        <v>1559</v>
      </c>
      <c r="D808" s="11" t="s">
        <v>260</v>
      </c>
      <c r="E808" s="19" t="s">
        <v>1664</v>
      </c>
      <c r="F808" s="10">
        <v>41821</v>
      </c>
      <c r="G808" s="10">
        <v>45413</v>
      </c>
      <c r="H808" s="11">
        <v>119</v>
      </c>
      <c r="I808" s="20" t="s">
        <v>259</v>
      </c>
      <c r="J808" s="11" t="s">
        <v>261</v>
      </c>
      <c r="K808" s="11" t="s">
        <v>262</v>
      </c>
      <c r="L808" s="11">
        <v>1</v>
      </c>
    </row>
    <row r="809" spans="1:12">
      <c r="A809" s="11" t="s">
        <v>1560</v>
      </c>
      <c r="D809" s="11" t="s">
        <v>260</v>
      </c>
      <c r="E809" s="19" t="s">
        <v>1665</v>
      </c>
      <c r="F809" s="10">
        <v>41821</v>
      </c>
      <c r="G809" s="10">
        <v>45413</v>
      </c>
      <c r="H809" s="11">
        <v>119</v>
      </c>
      <c r="I809" s="20" t="s">
        <v>259</v>
      </c>
      <c r="J809" s="11" t="s">
        <v>261</v>
      </c>
      <c r="K809" s="11" t="s">
        <v>262</v>
      </c>
      <c r="L809" s="11">
        <v>1</v>
      </c>
    </row>
    <row r="810" spans="1:12">
      <c r="A810" s="11" t="s">
        <v>1561</v>
      </c>
      <c r="D810" s="11" t="s">
        <v>260</v>
      </c>
      <c r="E810" s="19" t="s">
        <v>1666</v>
      </c>
      <c r="F810" s="10">
        <v>41821</v>
      </c>
      <c r="G810" s="10">
        <v>45413</v>
      </c>
      <c r="H810" s="11">
        <v>119</v>
      </c>
      <c r="I810" s="20" t="s">
        <v>259</v>
      </c>
      <c r="J810" s="11" t="s">
        <v>261</v>
      </c>
      <c r="K810" s="11" t="s">
        <v>262</v>
      </c>
      <c r="L810" s="11">
        <v>1</v>
      </c>
    </row>
    <row r="811" spans="1:12">
      <c r="A811" s="11" t="s">
        <v>1562</v>
      </c>
      <c r="D811" s="11" t="s">
        <v>260</v>
      </c>
      <c r="E811" s="19" t="s">
        <v>1667</v>
      </c>
      <c r="F811" s="10">
        <v>41821</v>
      </c>
      <c r="G811" s="10">
        <v>45413</v>
      </c>
      <c r="H811" s="11">
        <v>119</v>
      </c>
      <c r="I811" s="20" t="s">
        <v>259</v>
      </c>
      <c r="J811" s="11" t="s">
        <v>261</v>
      </c>
      <c r="K811" s="11" t="s">
        <v>262</v>
      </c>
      <c r="L811" s="11">
        <v>1</v>
      </c>
    </row>
    <row r="812" spans="1:12">
      <c r="A812" s="11" t="s">
        <v>1563</v>
      </c>
      <c r="D812" s="11" t="s">
        <v>260</v>
      </c>
      <c r="E812" s="19" t="s">
        <v>1668</v>
      </c>
      <c r="F812" s="10">
        <v>41821</v>
      </c>
      <c r="G812" s="10">
        <v>45413</v>
      </c>
      <c r="H812" s="11">
        <v>119</v>
      </c>
      <c r="I812" s="20" t="s">
        <v>259</v>
      </c>
      <c r="J812" s="11" t="s">
        <v>261</v>
      </c>
      <c r="K812" s="11" t="s">
        <v>262</v>
      </c>
      <c r="L812" s="11">
        <v>1</v>
      </c>
    </row>
    <row r="813" spans="1:12">
      <c r="A813" s="11" t="s">
        <v>1564</v>
      </c>
      <c r="D813" s="11" t="s">
        <v>260</v>
      </c>
      <c r="E813" s="19" t="s">
        <v>1669</v>
      </c>
      <c r="F813" s="10">
        <v>41821</v>
      </c>
      <c r="G813" s="10">
        <v>45413</v>
      </c>
      <c r="H813" s="11">
        <v>119</v>
      </c>
      <c r="I813" s="20" t="s">
        <v>259</v>
      </c>
      <c r="J813" s="11" t="s">
        <v>261</v>
      </c>
      <c r="K813" s="11" t="s">
        <v>262</v>
      </c>
      <c r="L813" s="11">
        <v>1</v>
      </c>
    </row>
    <row r="814" spans="1:12">
      <c r="A814" s="11" t="s">
        <v>1565</v>
      </c>
      <c r="D814" s="11" t="s">
        <v>260</v>
      </c>
      <c r="E814" s="19" t="s">
        <v>1670</v>
      </c>
      <c r="F814" s="10">
        <v>41821</v>
      </c>
      <c r="G814" s="10">
        <v>45413</v>
      </c>
      <c r="H814" s="11">
        <v>119</v>
      </c>
      <c r="I814" s="20" t="s">
        <v>259</v>
      </c>
      <c r="J814" s="11" t="s">
        <v>261</v>
      </c>
      <c r="K814" s="11" t="s">
        <v>262</v>
      </c>
      <c r="L814" s="11">
        <v>1</v>
      </c>
    </row>
    <row r="815" spans="1:12">
      <c r="A815" s="11" t="s">
        <v>1566</v>
      </c>
      <c r="D815" s="11" t="s">
        <v>260</v>
      </c>
      <c r="E815" s="19" t="s">
        <v>1671</v>
      </c>
      <c r="F815" s="10">
        <v>41821</v>
      </c>
      <c r="G815" s="10">
        <v>45413</v>
      </c>
      <c r="H815" s="11">
        <v>119</v>
      </c>
      <c r="I815" s="20" t="s">
        <v>259</v>
      </c>
      <c r="J815" s="11" t="s">
        <v>261</v>
      </c>
      <c r="K815" s="11" t="s">
        <v>262</v>
      </c>
      <c r="L815" s="11">
        <v>1</v>
      </c>
    </row>
    <row r="816" spans="1:12">
      <c r="A816" s="11" t="s">
        <v>1567</v>
      </c>
      <c r="D816" s="11" t="s">
        <v>260</v>
      </c>
      <c r="E816" s="19" t="s">
        <v>1672</v>
      </c>
      <c r="F816" s="10">
        <v>41821</v>
      </c>
      <c r="G816" s="10">
        <v>45413</v>
      </c>
      <c r="H816" s="11">
        <v>119</v>
      </c>
      <c r="I816" s="20" t="s">
        <v>259</v>
      </c>
      <c r="J816" s="11" t="s">
        <v>261</v>
      </c>
      <c r="K816" s="11" t="s">
        <v>262</v>
      </c>
      <c r="L816" s="11">
        <v>1</v>
      </c>
    </row>
    <row r="817" spans="1:12">
      <c r="A817" s="11" t="s">
        <v>1568</v>
      </c>
      <c r="D817" s="11" t="s">
        <v>260</v>
      </c>
      <c r="E817" s="19" t="s">
        <v>1673</v>
      </c>
      <c r="F817" s="10">
        <v>41821</v>
      </c>
      <c r="G817" s="10">
        <v>45413</v>
      </c>
      <c r="H817" s="11">
        <v>119</v>
      </c>
      <c r="I817" s="20" t="s">
        <v>259</v>
      </c>
      <c r="J817" s="11" t="s">
        <v>261</v>
      </c>
      <c r="K817" s="11" t="s">
        <v>262</v>
      </c>
      <c r="L817" s="11">
        <v>1</v>
      </c>
    </row>
    <row r="818" spans="1:12">
      <c r="A818" s="11" t="s">
        <v>1569</v>
      </c>
      <c r="D818" s="11" t="s">
        <v>260</v>
      </c>
      <c r="E818" s="19" t="s">
        <v>1674</v>
      </c>
      <c r="F818" s="10">
        <v>41821</v>
      </c>
      <c r="G818" s="10">
        <v>45413</v>
      </c>
      <c r="H818" s="11">
        <v>119</v>
      </c>
      <c r="I818" s="20" t="s">
        <v>259</v>
      </c>
      <c r="J818" s="11" t="s">
        <v>261</v>
      </c>
      <c r="K818" s="11" t="s">
        <v>262</v>
      </c>
      <c r="L818" s="11">
        <v>1</v>
      </c>
    </row>
    <row r="819" spans="1:12">
      <c r="A819" s="11" t="s">
        <v>1570</v>
      </c>
      <c r="D819" s="11" t="s">
        <v>260</v>
      </c>
      <c r="E819" s="19" t="s">
        <v>1675</v>
      </c>
      <c r="F819" s="10">
        <v>41821</v>
      </c>
      <c r="G819" s="10">
        <v>45413</v>
      </c>
      <c r="H819" s="11">
        <v>119</v>
      </c>
      <c r="I819" s="20" t="s">
        <v>259</v>
      </c>
      <c r="J819" s="11" t="s">
        <v>261</v>
      </c>
      <c r="K819" s="11" t="s">
        <v>262</v>
      </c>
      <c r="L819" s="11">
        <v>1</v>
      </c>
    </row>
    <row r="820" spans="1:12">
      <c r="A820" s="11" t="s">
        <v>1571</v>
      </c>
      <c r="D820" s="11" t="s">
        <v>260</v>
      </c>
      <c r="E820" s="19" t="s">
        <v>1676</v>
      </c>
      <c r="F820" s="10">
        <v>41821</v>
      </c>
      <c r="G820" s="10">
        <v>45413</v>
      </c>
      <c r="H820" s="11">
        <v>119</v>
      </c>
      <c r="I820" s="20" t="s">
        <v>259</v>
      </c>
      <c r="J820" s="11" t="s">
        <v>261</v>
      </c>
      <c r="K820" s="11" t="s">
        <v>262</v>
      </c>
      <c r="L820" s="11">
        <v>1</v>
      </c>
    </row>
    <row r="821" spans="1:12">
      <c r="A821" s="11" t="s">
        <v>1572</v>
      </c>
      <c r="D821" s="11" t="s">
        <v>260</v>
      </c>
      <c r="E821" s="19" t="s">
        <v>1677</v>
      </c>
      <c r="F821" s="10">
        <v>41821</v>
      </c>
      <c r="G821" s="10">
        <v>45413</v>
      </c>
      <c r="H821" s="11">
        <v>119</v>
      </c>
      <c r="I821" s="20" t="s">
        <v>259</v>
      </c>
      <c r="J821" s="11" t="s">
        <v>261</v>
      </c>
      <c r="K821" s="11" t="s">
        <v>262</v>
      </c>
      <c r="L821" s="11">
        <v>1</v>
      </c>
    </row>
    <row r="822" spans="1:12">
      <c r="A822" s="11" t="s">
        <v>1573</v>
      </c>
      <c r="D822" s="11" t="s">
        <v>260</v>
      </c>
      <c r="E822" s="19" t="s">
        <v>1678</v>
      </c>
      <c r="F822" s="10">
        <v>41821</v>
      </c>
      <c r="G822" s="10">
        <v>45413</v>
      </c>
      <c r="H822" s="11">
        <v>119</v>
      </c>
      <c r="I822" s="20" t="s">
        <v>259</v>
      </c>
      <c r="J822" s="11" t="s">
        <v>261</v>
      </c>
      <c r="K822" s="11" t="s">
        <v>262</v>
      </c>
      <c r="L822" s="11">
        <v>1</v>
      </c>
    </row>
    <row r="823" spans="1:12">
      <c r="A823" s="11" t="s">
        <v>1574</v>
      </c>
      <c r="D823" s="11" t="s">
        <v>260</v>
      </c>
      <c r="E823" s="19" t="s">
        <v>1679</v>
      </c>
      <c r="F823" s="10">
        <v>41821</v>
      </c>
      <c r="G823" s="10">
        <v>45413</v>
      </c>
      <c r="H823" s="11">
        <v>119</v>
      </c>
      <c r="I823" s="20" t="s">
        <v>259</v>
      </c>
      <c r="J823" s="11" t="s">
        <v>261</v>
      </c>
      <c r="K823" s="11" t="s">
        <v>262</v>
      </c>
      <c r="L823" s="11">
        <v>1</v>
      </c>
    </row>
    <row r="824" spans="1:12">
      <c r="A824" s="11" t="s">
        <v>1575</v>
      </c>
      <c r="D824" s="11" t="s">
        <v>260</v>
      </c>
      <c r="E824" s="19" t="s">
        <v>1680</v>
      </c>
      <c r="F824" s="10">
        <v>41821</v>
      </c>
      <c r="G824" s="10">
        <v>45413</v>
      </c>
      <c r="H824" s="11">
        <v>119</v>
      </c>
      <c r="I824" s="20" t="s">
        <v>259</v>
      </c>
      <c r="J824" s="11" t="s">
        <v>261</v>
      </c>
      <c r="K824" s="11" t="s">
        <v>262</v>
      </c>
      <c r="L824" s="11">
        <v>1</v>
      </c>
    </row>
    <row r="825" spans="1:12">
      <c r="A825" s="11" t="s">
        <v>1576</v>
      </c>
      <c r="D825" s="11" t="s">
        <v>260</v>
      </c>
      <c r="E825" s="19" t="s">
        <v>1681</v>
      </c>
      <c r="F825" s="10">
        <v>41821</v>
      </c>
      <c r="G825" s="10">
        <v>45413</v>
      </c>
      <c r="H825" s="11">
        <v>119</v>
      </c>
      <c r="I825" s="20" t="s">
        <v>259</v>
      </c>
      <c r="J825" s="11" t="s">
        <v>261</v>
      </c>
      <c r="K825" s="11" t="s">
        <v>262</v>
      </c>
      <c r="L825" s="11">
        <v>1</v>
      </c>
    </row>
    <row r="826" spans="1:12">
      <c r="A826" s="11" t="s">
        <v>1577</v>
      </c>
      <c r="D826" s="11" t="s">
        <v>260</v>
      </c>
      <c r="E826" s="19" t="s">
        <v>1682</v>
      </c>
      <c r="F826" s="10">
        <v>41821</v>
      </c>
      <c r="G826" s="10">
        <v>45413</v>
      </c>
      <c r="H826" s="11">
        <v>119</v>
      </c>
      <c r="I826" s="20" t="s">
        <v>259</v>
      </c>
      <c r="J826" s="11" t="s">
        <v>261</v>
      </c>
      <c r="K826" s="11" t="s">
        <v>262</v>
      </c>
      <c r="L826" s="11">
        <v>1</v>
      </c>
    </row>
    <row r="827" spans="1:12">
      <c r="A827" s="11" t="s">
        <v>1578</v>
      </c>
      <c r="D827" s="11" t="s">
        <v>260</v>
      </c>
      <c r="E827" s="19" t="s">
        <v>1683</v>
      </c>
      <c r="F827" s="10">
        <v>41821</v>
      </c>
      <c r="G827" s="10">
        <v>45413</v>
      </c>
      <c r="H827" s="11">
        <v>119</v>
      </c>
      <c r="I827" s="20" t="s">
        <v>259</v>
      </c>
      <c r="J827" s="11" t="s">
        <v>261</v>
      </c>
      <c r="K827" s="11" t="s">
        <v>262</v>
      </c>
      <c r="L827" s="11">
        <v>1</v>
      </c>
    </row>
    <row r="828" spans="1:12">
      <c r="A828" s="11" t="s">
        <v>1579</v>
      </c>
      <c r="D828" s="11" t="s">
        <v>260</v>
      </c>
      <c r="E828" s="19" t="s">
        <v>1684</v>
      </c>
      <c r="F828" s="10">
        <v>41821</v>
      </c>
      <c r="G828" s="10">
        <v>45413</v>
      </c>
      <c r="H828" s="11">
        <v>119</v>
      </c>
      <c r="I828" s="20" t="s">
        <v>259</v>
      </c>
      <c r="J828" s="11" t="s">
        <v>261</v>
      </c>
      <c r="K828" s="11" t="s">
        <v>262</v>
      </c>
      <c r="L828" s="11">
        <v>1</v>
      </c>
    </row>
    <row r="829" spans="1:12">
      <c r="A829" s="11" t="s">
        <v>1580</v>
      </c>
      <c r="D829" s="11" t="s">
        <v>260</v>
      </c>
      <c r="E829" s="19" t="s">
        <v>1685</v>
      </c>
      <c r="F829" s="10">
        <v>41821</v>
      </c>
      <c r="G829" s="10">
        <v>45413</v>
      </c>
      <c r="H829" s="11">
        <v>119</v>
      </c>
      <c r="I829" s="20" t="s">
        <v>259</v>
      </c>
      <c r="J829" s="11" t="s">
        <v>261</v>
      </c>
      <c r="K829" s="11" t="s">
        <v>262</v>
      </c>
      <c r="L829" s="11">
        <v>1</v>
      </c>
    </row>
    <row r="830" spans="1:12">
      <c r="A830" s="11" t="s">
        <v>1581</v>
      </c>
      <c r="D830" s="11" t="s">
        <v>260</v>
      </c>
      <c r="E830" s="19" t="s">
        <v>1686</v>
      </c>
      <c r="F830" s="10">
        <v>41821</v>
      </c>
      <c r="G830" s="10">
        <v>45413</v>
      </c>
      <c r="H830" s="11">
        <v>119</v>
      </c>
      <c r="I830" s="20" t="s">
        <v>259</v>
      </c>
      <c r="J830" s="11" t="s">
        <v>261</v>
      </c>
      <c r="K830" s="11" t="s">
        <v>262</v>
      </c>
      <c r="L830" s="11">
        <v>1</v>
      </c>
    </row>
    <row r="831" spans="1:12">
      <c r="A831" s="11" t="s">
        <v>1582</v>
      </c>
      <c r="D831" s="11" t="s">
        <v>260</v>
      </c>
      <c r="E831" s="19" t="s">
        <v>1687</v>
      </c>
      <c r="F831" s="10">
        <v>41821</v>
      </c>
      <c r="G831" s="10">
        <v>45413</v>
      </c>
      <c r="H831" s="11">
        <v>119</v>
      </c>
      <c r="I831" s="20" t="s">
        <v>259</v>
      </c>
      <c r="J831" s="11" t="s">
        <v>261</v>
      </c>
      <c r="K831" s="11" t="s">
        <v>262</v>
      </c>
      <c r="L831" s="11">
        <v>1</v>
      </c>
    </row>
    <row r="832" spans="1:12">
      <c r="A832" s="11" t="s">
        <v>1583</v>
      </c>
      <c r="D832" s="11" t="s">
        <v>260</v>
      </c>
      <c r="E832" s="19" t="s">
        <v>1688</v>
      </c>
      <c r="F832" s="10">
        <v>41821</v>
      </c>
      <c r="G832" s="10">
        <v>45413</v>
      </c>
      <c r="H832" s="11">
        <v>119</v>
      </c>
      <c r="I832" s="20" t="s">
        <v>259</v>
      </c>
      <c r="J832" s="11" t="s">
        <v>261</v>
      </c>
      <c r="K832" s="11" t="s">
        <v>262</v>
      </c>
      <c r="L832" s="11">
        <v>1</v>
      </c>
    </row>
    <row r="833" spans="1:12">
      <c r="A833" s="11" t="s">
        <v>1584</v>
      </c>
      <c r="D833" s="11" t="s">
        <v>260</v>
      </c>
      <c r="E833" s="19" t="s">
        <v>1689</v>
      </c>
      <c r="F833" s="10">
        <v>41821</v>
      </c>
      <c r="G833" s="10">
        <v>45413</v>
      </c>
      <c r="H833" s="11">
        <v>119</v>
      </c>
      <c r="I833" s="20" t="s">
        <v>259</v>
      </c>
      <c r="J833" s="11" t="s">
        <v>261</v>
      </c>
      <c r="K833" s="11" t="s">
        <v>262</v>
      </c>
      <c r="L833" s="11">
        <v>1</v>
      </c>
    </row>
    <row r="834" spans="1:12">
      <c r="A834" s="11" t="s">
        <v>1585</v>
      </c>
      <c r="D834" s="11" t="s">
        <v>260</v>
      </c>
      <c r="E834" s="19" t="s">
        <v>1690</v>
      </c>
      <c r="F834" s="10">
        <v>41821</v>
      </c>
      <c r="G834" s="10">
        <v>45413</v>
      </c>
      <c r="H834" s="11">
        <v>119</v>
      </c>
      <c r="I834" s="20" t="s">
        <v>259</v>
      </c>
      <c r="J834" s="11" t="s">
        <v>261</v>
      </c>
      <c r="K834" s="11" t="s">
        <v>262</v>
      </c>
      <c r="L834" s="11">
        <v>1</v>
      </c>
    </row>
    <row r="835" spans="1:12">
      <c r="A835" s="11" t="s">
        <v>1586</v>
      </c>
      <c r="D835" s="11" t="s">
        <v>260</v>
      </c>
      <c r="E835" s="19" t="s">
        <v>1691</v>
      </c>
      <c r="F835" s="10">
        <v>41821</v>
      </c>
      <c r="G835" s="10">
        <v>45413</v>
      </c>
      <c r="H835" s="11">
        <v>119</v>
      </c>
      <c r="I835" s="20" t="s">
        <v>259</v>
      </c>
      <c r="J835" s="11" t="s">
        <v>261</v>
      </c>
      <c r="K835" s="11" t="s">
        <v>262</v>
      </c>
      <c r="L835" s="11">
        <v>1</v>
      </c>
    </row>
    <row r="836" spans="1:12">
      <c r="A836" s="11" t="s">
        <v>1587</v>
      </c>
      <c r="D836" s="11" t="s">
        <v>260</v>
      </c>
      <c r="E836" s="19" t="s">
        <v>1692</v>
      </c>
      <c r="F836" s="10">
        <v>41821</v>
      </c>
      <c r="G836" s="10">
        <v>45413</v>
      </c>
      <c r="H836" s="11">
        <v>119</v>
      </c>
      <c r="I836" s="20" t="s">
        <v>259</v>
      </c>
      <c r="J836" s="11" t="s">
        <v>261</v>
      </c>
      <c r="K836" s="11" t="s">
        <v>262</v>
      </c>
      <c r="L836" s="11">
        <v>1</v>
      </c>
    </row>
    <row r="837" spans="1:12">
      <c r="A837" s="11" t="s">
        <v>1588</v>
      </c>
      <c r="D837" s="11" t="s">
        <v>260</v>
      </c>
      <c r="E837" s="19" t="s">
        <v>1693</v>
      </c>
      <c r="F837" s="10">
        <v>41821</v>
      </c>
      <c r="G837" s="10">
        <v>45413</v>
      </c>
      <c r="H837" s="11">
        <v>119</v>
      </c>
      <c r="I837" s="20" t="s">
        <v>259</v>
      </c>
      <c r="J837" s="11" t="s">
        <v>261</v>
      </c>
      <c r="K837" s="11" t="s">
        <v>262</v>
      </c>
      <c r="L837" s="11">
        <v>1</v>
      </c>
    </row>
    <row r="838" spans="1:12">
      <c r="A838" s="11" t="s">
        <v>1589</v>
      </c>
      <c r="D838" s="11" t="s">
        <v>260</v>
      </c>
      <c r="E838" s="19" t="s">
        <v>1694</v>
      </c>
      <c r="F838" s="10">
        <v>41821</v>
      </c>
      <c r="G838" s="10">
        <v>45413</v>
      </c>
      <c r="H838" s="11">
        <v>119</v>
      </c>
      <c r="I838" s="20" t="s">
        <v>259</v>
      </c>
      <c r="J838" s="11" t="s">
        <v>261</v>
      </c>
      <c r="K838" s="11" t="s">
        <v>262</v>
      </c>
      <c r="L838" s="11">
        <v>1</v>
      </c>
    </row>
    <row r="839" spans="1:12">
      <c r="A839" s="11" t="s">
        <v>1590</v>
      </c>
      <c r="D839" s="11" t="s">
        <v>260</v>
      </c>
      <c r="E839" s="19" t="s">
        <v>1695</v>
      </c>
      <c r="F839" s="10">
        <v>41821</v>
      </c>
      <c r="G839" s="10">
        <v>45413</v>
      </c>
      <c r="H839" s="11">
        <v>119</v>
      </c>
      <c r="I839" s="20" t="s">
        <v>259</v>
      </c>
      <c r="J839" s="11" t="s">
        <v>261</v>
      </c>
      <c r="K839" s="11" t="s">
        <v>262</v>
      </c>
      <c r="L839" s="11">
        <v>1</v>
      </c>
    </row>
    <row r="840" spans="1:12">
      <c r="A840" s="11" t="s">
        <v>1591</v>
      </c>
      <c r="D840" s="11" t="s">
        <v>260</v>
      </c>
      <c r="E840" s="19" t="s">
        <v>1696</v>
      </c>
      <c r="F840" s="10">
        <v>41821</v>
      </c>
      <c r="G840" s="10">
        <v>45413</v>
      </c>
      <c r="H840" s="11">
        <v>119</v>
      </c>
      <c r="I840" s="20" t="s">
        <v>259</v>
      </c>
      <c r="J840" s="11" t="s">
        <v>261</v>
      </c>
      <c r="K840" s="11" t="s">
        <v>262</v>
      </c>
      <c r="L840" s="11">
        <v>1</v>
      </c>
    </row>
    <row r="841" spans="1:12">
      <c r="A841" s="11" t="s">
        <v>1592</v>
      </c>
      <c r="D841" s="11" t="s">
        <v>260</v>
      </c>
      <c r="E841" s="19" t="s">
        <v>1697</v>
      </c>
      <c r="F841" s="10">
        <v>41821</v>
      </c>
      <c r="G841" s="10">
        <v>45413</v>
      </c>
      <c r="H841" s="11">
        <v>119</v>
      </c>
      <c r="I841" s="20" t="s">
        <v>259</v>
      </c>
      <c r="J841" s="11" t="s">
        <v>261</v>
      </c>
      <c r="K841" s="11" t="s">
        <v>262</v>
      </c>
      <c r="L841" s="11">
        <v>1</v>
      </c>
    </row>
    <row r="842" spans="1:12">
      <c r="A842" s="11" t="s">
        <v>1593</v>
      </c>
      <c r="D842" s="11" t="s">
        <v>260</v>
      </c>
      <c r="E842" s="19" t="s">
        <v>1698</v>
      </c>
      <c r="F842" s="10">
        <v>41821</v>
      </c>
      <c r="G842" s="10">
        <v>45413</v>
      </c>
      <c r="H842" s="11">
        <v>119</v>
      </c>
      <c r="I842" s="20" t="s">
        <v>259</v>
      </c>
      <c r="J842" s="11" t="s">
        <v>261</v>
      </c>
      <c r="K842" s="11" t="s">
        <v>262</v>
      </c>
      <c r="L842" s="11">
        <v>1</v>
      </c>
    </row>
    <row r="843" spans="1:12">
      <c r="A843" s="11" t="s">
        <v>1594</v>
      </c>
      <c r="D843" s="11" t="s">
        <v>260</v>
      </c>
      <c r="E843" s="19" t="s">
        <v>1699</v>
      </c>
      <c r="F843" s="10">
        <v>41821</v>
      </c>
      <c r="G843" s="10">
        <v>45413</v>
      </c>
      <c r="H843" s="11">
        <v>119</v>
      </c>
      <c r="I843" s="20" t="s">
        <v>259</v>
      </c>
      <c r="J843" s="11" t="s">
        <v>261</v>
      </c>
      <c r="K843" s="11" t="s">
        <v>262</v>
      </c>
      <c r="L843" s="11">
        <v>1</v>
      </c>
    </row>
    <row r="844" spans="1:12">
      <c r="A844" s="11" t="s">
        <v>1595</v>
      </c>
      <c r="D844" s="11" t="s">
        <v>260</v>
      </c>
      <c r="E844" s="19" t="s">
        <v>1700</v>
      </c>
      <c r="F844" s="10">
        <v>41821</v>
      </c>
      <c r="G844" s="10">
        <v>45413</v>
      </c>
      <c r="H844" s="11">
        <v>119</v>
      </c>
      <c r="I844" s="20" t="s">
        <v>259</v>
      </c>
      <c r="J844" s="11" t="s">
        <v>261</v>
      </c>
      <c r="K844" s="11" t="s">
        <v>262</v>
      </c>
      <c r="L844" s="11">
        <v>1</v>
      </c>
    </row>
    <row r="845" spans="1:12">
      <c r="A845" s="11" t="s">
        <v>1596</v>
      </c>
      <c r="D845" s="11" t="s">
        <v>260</v>
      </c>
      <c r="E845" s="19" t="s">
        <v>1701</v>
      </c>
      <c r="F845" s="10">
        <v>41821</v>
      </c>
      <c r="G845" s="10">
        <v>45413</v>
      </c>
      <c r="H845" s="11">
        <v>119</v>
      </c>
      <c r="I845" s="20" t="s">
        <v>259</v>
      </c>
      <c r="J845" s="11" t="s">
        <v>261</v>
      </c>
      <c r="K845" s="11" t="s">
        <v>262</v>
      </c>
      <c r="L845" s="11">
        <v>1</v>
      </c>
    </row>
    <row r="846" spans="1:12">
      <c r="A846" s="11" t="s">
        <v>1597</v>
      </c>
      <c r="D846" s="11" t="s">
        <v>260</v>
      </c>
      <c r="E846" s="19" t="s">
        <v>1702</v>
      </c>
      <c r="F846" s="10">
        <v>41821</v>
      </c>
      <c r="G846" s="10">
        <v>45413</v>
      </c>
      <c r="H846" s="11">
        <v>119</v>
      </c>
      <c r="I846" s="20" t="s">
        <v>259</v>
      </c>
      <c r="J846" s="11" t="s">
        <v>261</v>
      </c>
      <c r="K846" s="11" t="s">
        <v>262</v>
      </c>
      <c r="L846" s="11">
        <v>1</v>
      </c>
    </row>
    <row r="847" spans="1:12">
      <c r="A847" s="11" t="s">
        <v>1598</v>
      </c>
      <c r="D847" s="11" t="s">
        <v>260</v>
      </c>
      <c r="E847" s="19" t="s">
        <v>1703</v>
      </c>
      <c r="F847" s="10">
        <v>41821</v>
      </c>
      <c r="G847" s="10">
        <v>45413</v>
      </c>
      <c r="H847" s="11">
        <v>119</v>
      </c>
      <c r="I847" s="20" t="s">
        <v>259</v>
      </c>
      <c r="J847" s="11" t="s">
        <v>261</v>
      </c>
      <c r="K847" s="11" t="s">
        <v>262</v>
      </c>
      <c r="L847" s="11">
        <v>1</v>
      </c>
    </row>
    <row r="848" spans="1:12">
      <c r="A848" s="11" t="s">
        <v>1599</v>
      </c>
      <c r="D848" s="11" t="s">
        <v>260</v>
      </c>
      <c r="E848" s="19" t="s">
        <v>1704</v>
      </c>
      <c r="F848" s="10">
        <v>41821</v>
      </c>
      <c r="G848" s="10">
        <v>45413</v>
      </c>
      <c r="H848" s="11">
        <v>119</v>
      </c>
      <c r="I848" s="20" t="s">
        <v>259</v>
      </c>
      <c r="J848" s="11" t="s">
        <v>261</v>
      </c>
      <c r="K848" s="11" t="s">
        <v>262</v>
      </c>
      <c r="L848" s="11">
        <v>1</v>
      </c>
    </row>
    <row r="849" spans="1:12">
      <c r="A849" s="11" t="s">
        <v>1600</v>
      </c>
      <c r="D849" s="11" t="s">
        <v>260</v>
      </c>
      <c r="E849" s="19" t="s">
        <v>1705</v>
      </c>
      <c r="F849" s="10">
        <v>41821</v>
      </c>
      <c r="G849" s="10">
        <v>45413</v>
      </c>
      <c r="H849" s="11">
        <v>119</v>
      </c>
      <c r="I849" s="20" t="s">
        <v>259</v>
      </c>
      <c r="J849" s="11" t="s">
        <v>261</v>
      </c>
      <c r="K849" s="11" t="s">
        <v>262</v>
      </c>
      <c r="L849" s="11">
        <v>1</v>
      </c>
    </row>
    <row r="850" spans="1:12">
      <c r="A850" s="11" t="s">
        <v>1601</v>
      </c>
      <c r="D850" s="11" t="s">
        <v>260</v>
      </c>
      <c r="E850" s="19" t="s">
        <v>1706</v>
      </c>
      <c r="F850" s="10">
        <v>41821</v>
      </c>
      <c r="G850" s="10">
        <v>45413</v>
      </c>
      <c r="H850" s="11">
        <v>119</v>
      </c>
      <c r="I850" s="20" t="s">
        <v>259</v>
      </c>
      <c r="J850" s="11" t="s">
        <v>261</v>
      </c>
      <c r="K850" s="11" t="s">
        <v>262</v>
      </c>
      <c r="L850" s="11">
        <v>1</v>
      </c>
    </row>
    <row r="851" spans="1:12">
      <c r="A851" s="11" t="s">
        <v>1602</v>
      </c>
      <c r="D851" s="11" t="s">
        <v>260</v>
      </c>
      <c r="E851" s="19" t="s">
        <v>1707</v>
      </c>
      <c r="F851" s="10">
        <v>41821</v>
      </c>
      <c r="G851" s="10">
        <v>45413</v>
      </c>
      <c r="H851" s="11">
        <v>119</v>
      </c>
      <c r="I851" s="20" t="s">
        <v>259</v>
      </c>
      <c r="J851" s="11" t="s">
        <v>261</v>
      </c>
      <c r="K851" s="11" t="s">
        <v>262</v>
      </c>
      <c r="L851" s="11">
        <v>1</v>
      </c>
    </row>
    <row r="852" spans="1:12">
      <c r="A852" s="11" t="s">
        <v>1603</v>
      </c>
      <c r="D852" s="11" t="s">
        <v>260</v>
      </c>
      <c r="E852" s="19" t="s">
        <v>1708</v>
      </c>
      <c r="F852" s="10">
        <v>41821</v>
      </c>
      <c r="G852" s="10">
        <v>45413</v>
      </c>
      <c r="H852" s="11">
        <v>119</v>
      </c>
      <c r="I852" s="20" t="s">
        <v>259</v>
      </c>
      <c r="J852" s="11" t="s">
        <v>261</v>
      </c>
      <c r="K852" s="11" t="s">
        <v>262</v>
      </c>
      <c r="L852" s="11">
        <v>1</v>
      </c>
    </row>
    <row r="853" spans="1:12">
      <c r="A853" s="11" t="s">
        <v>1604</v>
      </c>
      <c r="D853" s="11" t="s">
        <v>260</v>
      </c>
      <c r="E853" s="19" t="s">
        <v>1709</v>
      </c>
      <c r="F853" s="10">
        <v>41821</v>
      </c>
      <c r="G853" s="10">
        <v>45413</v>
      </c>
      <c r="H853" s="11">
        <v>119</v>
      </c>
      <c r="I853" s="20" t="s">
        <v>259</v>
      </c>
      <c r="J853" s="11" t="s">
        <v>261</v>
      </c>
      <c r="K853" s="11" t="s">
        <v>262</v>
      </c>
      <c r="L853" s="11">
        <v>1</v>
      </c>
    </row>
    <row r="854" spans="1:12">
      <c r="A854" s="11" t="s">
        <v>1605</v>
      </c>
      <c r="D854" s="11" t="s">
        <v>260</v>
      </c>
      <c r="E854" s="19" t="s">
        <v>1710</v>
      </c>
      <c r="F854" s="10">
        <v>41821</v>
      </c>
      <c r="G854" s="10">
        <v>45413</v>
      </c>
      <c r="H854" s="11">
        <v>119</v>
      </c>
      <c r="I854" s="20" t="s">
        <v>259</v>
      </c>
      <c r="J854" s="11" t="s">
        <v>261</v>
      </c>
      <c r="K854" s="11" t="s">
        <v>262</v>
      </c>
      <c r="L854" s="11">
        <v>1</v>
      </c>
    </row>
    <row r="855" spans="1:12">
      <c r="A855" s="11" t="s">
        <v>1606</v>
      </c>
      <c r="D855" s="11" t="s">
        <v>260</v>
      </c>
      <c r="E855" s="19" t="s">
        <v>1711</v>
      </c>
      <c r="F855" s="10">
        <v>41821</v>
      </c>
      <c r="G855" s="10">
        <v>45413</v>
      </c>
      <c r="H855" s="11">
        <v>119</v>
      </c>
      <c r="I855" s="20" t="s">
        <v>259</v>
      </c>
      <c r="J855" s="11" t="s">
        <v>261</v>
      </c>
      <c r="K855" s="11" t="s">
        <v>262</v>
      </c>
      <c r="L855" s="11">
        <v>1</v>
      </c>
    </row>
    <row r="856" spans="1:12">
      <c r="A856" s="11" t="s">
        <v>1607</v>
      </c>
      <c r="D856" s="11" t="s">
        <v>260</v>
      </c>
      <c r="E856" s="19" t="s">
        <v>1712</v>
      </c>
      <c r="F856" s="10">
        <v>41821</v>
      </c>
      <c r="G856" s="10">
        <v>45413</v>
      </c>
      <c r="H856" s="11">
        <v>119</v>
      </c>
      <c r="I856" s="20" t="s">
        <v>259</v>
      </c>
      <c r="J856" s="11" t="s">
        <v>261</v>
      </c>
      <c r="K856" s="11" t="s">
        <v>262</v>
      </c>
      <c r="L856" s="11">
        <v>1</v>
      </c>
    </row>
    <row r="857" spans="1:12">
      <c r="A857" s="11" t="s">
        <v>1608</v>
      </c>
      <c r="D857" s="11" t="s">
        <v>260</v>
      </c>
      <c r="E857" s="19" t="s">
        <v>1713</v>
      </c>
      <c r="F857" s="10">
        <v>41821</v>
      </c>
      <c r="G857" s="10">
        <v>45413</v>
      </c>
      <c r="H857" s="11">
        <v>119</v>
      </c>
      <c r="I857" s="20" t="s">
        <v>259</v>
      </c>
      <c r="J857" s="11" t="s">
        <v>261</v>
      </c>
      <c r="K857" s="11" t="s">
        <v>262</v>
      </c>
      <c r="L857" s="11">
        <v>1</v>
      </c>
    </row>
    <row r="858" spans="1:12">
      <c r="A858" s="11" t="s">
        <v>1609</v>
      </c>
      <c r="D858" s="11" t="s">
        <v>260</v>
      </c>
      <c r="E858" s="19" t="s">
        <v>1714</v>
      </c>
      <c r="F858" s="10">
        <v>41821</v>
      </c>
      <c r="G858" s="10">
        <v>45413</v>
      </c>
      <c r="H858" s="11">
        <v>119</v>
      </c>
      <c r="I858" s="20" t="s">
        <v>259</v>
      </c>
      <c r="J858" s="11" t="s">
        <v>261</v>
      </c>
      <c r="K858" s="11" t="s">
        <v>262</v>
      </c>
      <c r="L858" s="11">
        <v>1</v>
      </c>
    </row>
    <row r="859" spans="1:12">
      <c r="A859" s="11" t="s">
        <v>1610</v>
      </c>
      <c r="D859" s="11" t="s">
        <v>260</v>
      </c>
      <c r="E859" s="19" t="s">
        <v>1715</v>
      </c>
      <c r="F859" s="10">
        <v>41821</v>
      </c>
      <c r="G859" s="10">
        <v>45413</v>
      </c>
      <c r="H859" s="11">
        <v>119</v>
      </c>
      <c r="I859" s="20" t="s">
        <v>259</v>
      </c>
      <c r="J859" s="11" t="s">
        <v>261</v>
      </c>
      <c r="K859" s="11" t="s">
        <v>262</v>
      </c>
      <c r="L859" s="11">
        <v>1</v>
      </c>
    </row>
    <row r="860" spans="1:12">
      <c r="A860" s="11" t="s">
        <v>1611</v>
      </c>
      <c r="D860" s="11" t="s">
        <v>260</v>
      </c>
      <c r="E860" s="19" t="s">
        <v>1716</v>
      </c>
      <c r="F860" s="10">
        <v>41821</v>
      </c>
      <c r="G860" s="10">
        <v>45413</v>
      </c>
      <c r="H860" s="11">
        <v>119</v>
      </c>
      <c r="I860" s="20" t="s">
        <v>259</v>
      </c>
      <c r="J860" s="11" t="s">
        <v>261</v>
      </c>
      <c r="K860" s="11" t="s">
        <v>262</v>
      </c>
      <c r="L860" s="11">
        <v>1</v>
      </c>
    </row>
    <row r="861" spans="1:12">
      <c r="A861" s="11" t="s">
        <v>1612</v>
      </c>
      <c r="D861" s="11" t="s">
        <v>260</v>
      </c>
      <c r="E861" s="19" t="s">
        <v>1717</v>
      </c>
      <c r="F861" s="10">
        <v>41821</v>
      </c>
      <c r="G861" s="10">
        <v>45413</v>
      </c>
      <c r="H861" s="11">
        <v>119</v>
      </c>
      <c r="I861" s="20" t="s">
        <v>259</v>
      </c>
      <c r="J861" s="11" t="s">
        <v>261</v>
      </c>
      <c r="K861" s="11" t="s">
        <v>262</v>
      </c>
      <c r="L861" s="11">
        <v>1</v>
      </c>
    </row>
    <row r="862" spans="1:12">
      <c r="A862" s="11" t="s">
        <v>1613</v>
      </c>
      <c r="D862" s="11" t="s">
        <v>260</v>
      </c>
      <c r="E862" s="19" t="s">
        <v>1718</v>
      </c>
      <c r="F862" s="10">
        <v>41821</v>
      </c>
      <c r="G862" s="10">
        <v>45413</v>
      </c>
      <c r="H862" s="11">
        <v>119</v>
      </c>
      <c r="I862" s="20" t="s">
        <v>259</v>
      </c>
      <c r="J862" s="11" t="s">
        <v>261</v>
      </c>
      <c r="K862" s="11" t="s">
        <v>262</v>
      </c>
      <c r="L862" s="11">
        <v>1</v>
      </c>
    </row>
    <row r="863" spans="1:12">
      <c r="A863" s="11" t="s">
        <v>1614</v>
      </c>
      <c r="D863" s="11" t="s">
        <v>260</v>
      </c>
      <c r="E863" s="19" t="s">
        <v>1719</v>
      </c>
      <c r="F863" s="10">
        <v>41821</v>
      </c>
      <c r="G863" s="10">
        <v>45413</v>
      </c>
      <c r="H863" s="11">
        <v>119</v>
      </c>
      <c r="I863" s="20" t="s">
        <v>259</v>
      </c>
      <c r="J863" s="11" t="s">
        <v>261</v>
      </c>
      <c r="K863" s="11" t="s">
        <v>262</v>
      </c>
      <c r="L863" s="11">
        <v>1</v>
      </c>
    </row>
    <row r="864" spans="1:12">
      <c r="A864" s="11" t="s">
        <v>1615</v>
      </c>
      <c r="D864" s="11" t="s">
        <v>260</v>
      </c>
      <c r="E864" s="19" t="s">
        <v>1720</v>
      </c>
      <c r="F864" s="10">
        <v>41821</v>
      </c>
      <c r="G864" s="10">
        <v>45413</v>
      </c>
      <c r="H864" s="11">
        <v>119</v>
      </c>
      <c r="I864" s="20" t="s">
        <v>259</v>
      </c>
      <c r="J864" s="11" t="s">
        <v>261</v>
      </c>
      <c r="K864" s="11" t="s">
        <v>262</v>
      </c>
      <c r="L864" s="11">
        <v>1</v>
      </c>
    </row>
    <row r="865" spans="1:12">
      <c r="A865" s="11" t="s">
        <v>1616</v>
      </c>
      <c r="D865" s="11" t="s">
        <v>260</v>
      </c>
      <c r="E865" s="19" t="s">
        <v>1721</v>
      </c>
      <c r="F865" s="10">
        <v>41821</v>
      </c>
      <c r="G865" s="10">
        <v>45413</v>
      </c>
      <c r="H865" s="11">
        <v>119</v>
      </c>
      <c r="I865" s="20" t="s">
        <v>259</v>
      </c>
      <c r="J865" s="11" t="s">
        <v>261</v>
      </c>
      <c r="K865" s="11" t="s">
        <v>262</v>
      </c>
      <c r="L865" s="11">
        <v>1</v>
      </c>
    </row>
    <row r="866" spans="1:12">
      <c r="A866" s="11" t="s">
        <v>1617</v>
      </c>
      <c r="D866" s="11" t="s">
        <v>260</v>
      </c>
      <c r="E866" s="19" t="s">
        <v>1722</v>
      </c>
      <c r="F866" s="10">
        <v>41821</v>
      </c>
      <c r="G866" s="10">
        <v>45413</v>
      </c>
      <c r="H866" s="11">
        <v>119</v>
      </c>
      <c r="I866" s="20" t="s">
        <v>259</v>
      </c>
      <c r="J866" s="11" t="s">
        <v>261</v>
      </c>
      <c r="K866" s="11" t="s">
        <v>262</v>
      </c>
      <c r="L866" s="11">
        <v>1</v>
      </c>
    </row>
    <row r="868" spans="1:12">
      <c r="A868" s="11" t="s">
        <v>1731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7833187R" display="A127833187R" xr:uid="{00000000-0004-0000-0000-000001000000}"/>
    <hyperlink ref="E13" location="A127830217L" display="A127830217L" xr:uid="{00000000-0004-0000-0000-000002000000}"/>
    <hyperlink ref="E14" location="A127827247T" display="A127827247T" xr:uid="{00000000-0004-0000-0000-000003000000}"/>
    <hyperlink ref="E15" location="A127833189V" display="A127833189V" xr:uid="{00000000-0004-0000-0000-000004000000}"/>
    <hyperlink ref="E16" location="A127830219T" display="A127830219T" xr:uid="{00000000-0004-0000-0000-000005000000}"/>
    <hyperlink ref="E17" location="A127827249W" display="A127827249W" xr:uid="{00000000-0004-0000-0000-000006000000}"/>
    <hyperlink ref="E18" location="A127833188T" display="A127833188T" xr:uid="{00000000-0004-0000-0000-000007000000}"/>
    <hyperlink ref="E19" location="A127830218R" display="A127830218R" xr:uid="{00000000-0004-0000-0000-000008000000}"/>
    <hyperlink ref="E20" location="A127827248V" display="A127827248V" xr:uid="{00000000-0004-0000-0000-000009000000}"/>
    <hyperlink ref="E21" location="A127833182C" display="A127833182C" xr:uid="{00000000-0004-0000-0000-00000A000000}"/>
    <hyperlink ref="E22" location="A127830212A" display="A127830212A" xr:uid="{00000000-0004-0000-0000-00000B000000}"/>
    <hyperlink ref="E23" location="A127827242F" display="A127827242F" xr:uid="{00000000-0004-0000-0000-00000C000000}"/>
    <hyperlink ref="E24" location="A127833186L" display="A127833186L" xr:uid="{00000000-0004-0000-0000-00000D000000}"/>
    <hyperlink ref="E25" location="A127830216K" display="A127830216K" xr:uid="{00000000-0004-0000-0000-00000E000000}"/>
    <hyperlink ref="E26" location="A127827246R" display="A127827246R" xr:uid="{00000000-0004-0000-0000-00000F000000}"/>
    <hyperlink ref="E27" location="A127833181A" display="A127833181A" xr:uid="{00000000-0004-0000-0000-000010000000}"/>
    <hyperlink ref="E28" location="A127830211X" display="A127830211X" xr:uid="{00000000-0004-0000-0000-000011000000}"/>
    <hyperlink ref="E29" location="A127827241C" display="A127827241C" xr:uid="{00000000-0004-0000-0000-000012000000}"/>
    <hyperlink ref="E30" location="A127833179R" display="A127833179R" xr:uid="{00000000-0004-0000-0000-000013000000}"/>
    <hyperlink ref="E31" location="A127830209L" display="A127830209L" xr:uid="{00000000-0004-0000-0000-000014000000}"/>
    <hyperlink ref="E32" location="A127827239T" display="A127827239T" xr:uid="{00000000-0004-0000-0000-000015000000}"/>
    <hyperlink ref="E33" location="A127833190C" display="A127833190C" xr:uid="{00000000-0004-0000-0000-000016000000}"/>
    <hyperlink ref="E34" location="A127830220A" display="A127830220A" xr:uid="{00000000-0004-0000-0000-000017000000}"/>
    <hyperlink ref="E35" location="A127827250F" display="A127827250F" xr:uid="{00000000-0004-0000-0000-000018000000}"/>
    <hyperlink ref="E36" location="A127833178L" display="A127833178L" xr:uid="{00000000-0004-0000-0000-000019000000}"/>
    <hyperlink ref="E37" location="A127830208K" display="A127830208K" xr:uid="{00000000-0004-0000-0000-00001A000000}"/>
    <hyperlink ref="E38" location="A127827238R" display="A127827238R" xr:uid="{00000000-0004-0000-0000-00001B000000}"/>
    <hyperlink ref="E39" location="A127833185K" display="A127833185K" xr:uid="{00000000-0004-0000-0000-00001C000000}"/>
    <hyperlink ref="E40" location="A127830215J" display="A127830215J" xr:uid="{00000000-0004-0000-0000-00001D000000}"/>
    <hyperlink ref="E41" location="A127827245L" display="A127827245L" xr:uid="{00000000-0004-0000-0000-00001E000000}"/>
    <hyperlink ref="E42" location="A127833180X" display="A127833180X" xr:uid="{00000000-0004-0000-0000-00001F000000}"/>
    <hyperlink ref="E43" location="A127830210W" display="A127830210W" xr:uid="{00000000-0004-0000-0000-000020000000}"/>
    <hyperlink ref="E44" location="A127827240A" display="A127827240A" xr:uid="{00000000-0004-0000-0000-000021000000}"/>
    <hyperlink ref="E45" location="A127833177K" display="A127833177K" xr:uid="{00000000-0004-0000-0000-000022000000}"/>
    <hyperlink ref="E46" location="A127830207J" display="A127830207J" xr:uid="{00000000-0004-0000-0000-000023000000}"/>
    <hyperlink ref="E47" location="A127827237L" display="A127827237L" xr:uid="{00000000-0004-0000-0000-000024000000}"/>
    <hyperlink ref="E48" location="A127833184J" display="A127833184J" xr:uid="{00000000-0004-0000-0000-000025000000}"/>
    <hyperlink ref="E49" location="A127830214F" display="A127830214F" xr:uid="{00000000-0004-0000-0000-000026000000}"/>
    <hyperlink ref="E50" location="A127827244K" display="A127827244K" xr:uid="{00000000-0004-0000-0000-000027000000}"/>
    <hyperlink ref="E51" location="A127833183F" display="A127833183F" xr:uid="{00000000-0004-0000-0000-000028000000}"/>
    <hyperlink ref="E52" location="A127830213C" display="A127830213C" xr:uid="{00000000-0004-0000-0000-000029000000}"/>
    <hyperlink ref="E53" location="A127827243J" display="A127827243J" xr:uid="{00000000-0004-0000-0000-00002A000000}"/>
    <hyperlink ref="E54" location="A127833191F" display="A127833191F" xr:uid="{00000000-0004-0000-0000-00002B000000}"/>
    <hyperlink ref="E55" location="A127830221C" display="A127830221C" xr:uid="{00000000-0004-0000-0000-00002C000000}"/>
    <hyperlink ref="E56" location="A127827251J" display="A127827251J" xr:uid="{00000000-0004-0000-0000-00002D000000}"/>
    <hyperlink ref="E57" location="A127832947A" display="A127832947A" xr:uid="{00000000-0004-0000-0000-00002E000000}"/>
    <hyperlink ref="E58" location="A127829977F" display="A127829977F" xr:uid="{00000000-0004-0000-0000-00002F000000}"/>
    <hyperlink ref="E59" location="A127827007F" display="A127827007F" xr:uid="{00000000-0004-0000-0000-000030000000}"/>
    <hyperlink ref="E60" location="A127832949F" display="A127832949F" xr:uid="{00000000-0004-0000-0000-000031000000}"/>
    <hyperlink ref="E61" location="A127829979K" display="A127829979K" xr:uid="{00000000-0004-0000-0000-000032000000}"/>
    <hyperlink ref="E62" location="A127827009K" display="A127827009K" xr:uid="{00000000-0004-0000-0000-000033000000}"/>
    <hyperlink ref="E63" location="A127832948C" display="A127832948C" xr:uid="{00000000-0004-0000-0000-000034000000}"/>
    <hyperlink ref="E64" location="A127829978J" display="A127829978J" xr:uid="{00000000-0004-0000-0000-000035000000}"/>
    <hyperlink ref="E65" location="A127827008J" display="A127827008J" xr:uid="{00000000-0004-0000-0000-000036000000}"/>
    <hyperlink ref="E66" location="A127832942R" display="A127832942R" xr:uid="{00000000-0004-0000-0000-000037000000}"/>
    <hyperlink ref="E67" location="A127829972V" display="A127829972V" xr:uid="{00000000-0004-0000-0000-000038000000}"/>
    <hyperlink ref="E68" location="A127827002V" display="A127827002V" xr:uid="{00000000-0004-0000-0000-000039000000}"/>
    <hyperlink ref="E69" location="A127832946X" display="A127832946X" xr:uid="{00000000-0004-0000-0000-00003A000000}"/>
    <hyperlink ref="E70" location="A127829976C" display="A127829976C" xr:uid="{00000000-0004-0000-0000-00003B000000}"/>
    <hyperlink ref="E71" location="A127827006C" display="A127827006C" xr:uid="{00000000-0004-0000-0000-00003C000000}"/>
    <hyperlink ref="E72" location="A127832941L" display="A127832941L" xr:uid="{00000000-0004-0000-0000-00003D000000}"/>
    <hyperlink ref="E73" location="A127829971T" display="A127829971T" xr:uid="{00000000-0004-0000-0000-00003E000000}"/>
    <hyperlink ref="E74" location="A127827001T" display="A127827001T" xr:uid="{00000000-0004-0000-0000-00003F000000}"/>
    <hyperlink ref="E75" location="A127832939A" display="A127832939A" xr:uid="{00000000-0004-0000-0000-000040000000}"/>
    <hyperlink ref="E76" location="A127829969F" display="A127829969F" xr:uid="{00000000-0004-0000-0000-000041000000}"/>
    <hyperlink ref="E77" location="A127826999R" display="A127826999R" xr:uid="{00000000-0004-0000-0000-000042000000}"/>
    <hyperlink ref="E78" location="A127832950R" display="A127832950R" xr:uid="{00000000-0004-0000-0000-000043000000}"/>
    <hyperlink ref="E79" location="A127829980V" display="A127829980V" xr:uid="{00000000-0004-0000-0000-000044000000}"/>
    <hyperlink ref="E80" location="A127827010V" display="A127827010V" xr:uid="{00000000-0004-0000-0000-000045000000}"/>
    <hyperlink ref="E81" location="A127832938X" display="A127832938X" xr:uid="{00000000-0004-0000-0000-000046000000}"/>
    <hyperlink ref="E82" location="A127829968C" display="A127829968C" xr:uid="{00000000-0004-0000-0000-000047000000}"/>
    <hyperlink ref="E83" location="A127826998L" display="A127826998L" xr:uid="{00000000-0004-0000-0000-000048000000}"/>
    <hyperlink ref="E84" location="A127832945W" display="A127832945W" xr:uid="{00000000-0004-0000-0000-000049000000}"/>
    <hyperlink ref="E85" location="A127829975A" display="A127829975A" xr:uid="{00000000-0004-0000-0000-00004A000000}"/>
    <hyperlink ref="E86" location="A127827005A" display="A127827005A" xr:uid="{00000000-0004-0000-0000-00004B000000}"/>
    <hyperlink ref="E87" location="A127832940K" display="A127832940K" xr:uid="{00000000-0004-0000-0000-00004C000000}"/>
    <hyperlink ref="E88" location="A127829970R" display="A127829970R" xr:uid="{00000000-0004-0000-0000-00004D000000}"/>
    <hyperlink ref="E89" location="A127827000R" display="A127827000R" xr:uid="{00000000-0004-0000-0000-00004E000000}"/>
    <hyperlink ref="E90" location="A127832937W" display="A127832937W" xr:uid="{00000000-0004-0000-0000-00004F000000}"/>
    <hyperlink ref="E91" location="A127829967A" display="A127829967A" xr:uid="{00000000-0004-0000-0000-000050000000}"/>
    <hyperlink ref="E92" location="A127826997K" display="A127826997K" xr:uid="{00000000-0004-0000-0000-000051000000}"/>
    <hyperlink ref="E93" location="A127832944V" display="A127832944V" xr:uid="{00000000-0004-0000-0000-000052000000}"/>
    <hyperlink ref="E94" location="A127829974X" display="A127829974X" xr:uid="{00000000-0004-0000-0000-000053000000}"/>
    <hyperlink ref="E95" location="A127827004X" display="A127827004X" xr:uid="{00000000-0004-0000-0000-000054000000}"/>
    <hyperlink ref="E96" location="A127832943T" display="A127832943T" xr:uid="{00000000-0004-0000-0000-000055000000}"/>
    <hyperlink ref="E97" location="A127829973W" display="A127829973W" xr:uid="{00000000-0004-0000-0000-000056000000}"/>
    <hyperlink ref="E98" location="A127827003W" display="A127827003W" xr:uid="{00000000-0004-0000-0000-000057000000}"/>
    <hyperlink ref="E99" location="A127832951T" display="A127832951T" xr:uid="{00000000-0004-0000-0000-000058000000}"/>
    <hyperlink ref="E100" location="A127829981W" display="A127829981W" xr:uid="{00000000-0004-0000-0000-000059000000}"/>
    <hyperlink ref="E101" location="A127827011W" display="A127827011W" xr:uid="{00000000-0004-0000-0000-00005A000000}"/>
    <hyperlink ref="E102" location="A127833127L" display="A127833127L" xr:uid="{00000000-0004-0000-0000-00005B000000}"/>
    <hyperlink ref="E103" location="A127830157W" display="A127830157W" xr:uid="{00000000-0004-0000-0000-00005C000000}"/>
    <hyperlink ref="E104" location="A127827187A" display="A127827187A" xr:uid="{00000000-0004-0000-0000-00005D000000}"/>
    <hyperlink ref="E105" location="A127833129T" display="A127833129T" xr:uid="{00000000-0004-0000-0000-00005E000000}"/>
    <hyperlink ref="E106" location="A127830159A" display="A127830159A" xr:uid="{00000000-0004-0000-0000-00005F000000}"/>
    <hyperlink ref="E107" location="A127827189F" display="A127827189F" xr:uid="{00000000-0004-0000-0000-000060000000}"/>
    <hyperlink ref="E108" location="A127833128R" display="A127833128R" xr:uid="{00000000-0004-0000-0000-000061000000}"/>
    <hyperlink ref="E109" location="A127830158X" display="A127830158X" xr:uid="{00000000-0004-0000-0000-000062000000}"/>
    <hyperlink ref="E110" location="A127827188C" display="A127827188C" xr:uid="{00000000-0004-0000-0000-000063000000}"/>
    <hyperlink ref="E111" location="A127833122A" display="A127833122A" xr:uid="{00000000-0004-0000-0000-000064000000}"/>
    <hyperlink ref="E112" location="A127830152K" display="A127830152K" xr:uid="{00000000-0004-0000-0000-000065000000}"/>
    <hyperlink ref="E113" location="A127827182R" display="A127827182R" xr:uid="{00000000-0004-0000-0000-000066000000}"/>
    <hyperlink ref="E114" location="A127833126K" display="A127833126K" xr:uid="{00000000-0004-0000-0000-000067000000}"/>
    <hyperlink ref="E115" location="A127830156V" display="A127830156V" xr:uid="{00000000-0004-0000-0000-000068000000}"/>
    <hyperlink ref="E116" location="A127827186X" display="A127827186X" xr:uid="{00000000-0004-0000-0000-000069000000}"/>
    <hyperlink ref="E117" location="A127833121X" display="A127833121X" xr:uid="{00000000-0004-0000-0000-00006A000000}"/>
    <hyperlink ref="E118" location="A127830151J" display="A127830151J" xr:uid="{00000000-0004-0000-0000-00006B000000}"/>
    <hyperlink ref="E119" location="A127827181L" display="A127827181L" xr:uid="{00000000-0004-0000-0000-00006C000000}"/>
    <hyperlink ref="E120" location="A127833119L" display="A127833119L" xr:uid="{00000000-0004-0000-0000-00006D000000}"/>
    <hyperlink ref="E121" location="A127830149W" display="A127830149W" xr:uid="{00000000-0004-0000-0000-00006E000000}"/>
    <hyperlink ref="E122" location="A127827179A" display="A127827179A" xr:uid="{00000000-0004-0000-0000-00006F000000}"/>
    <hyperlink ref="E123" location="A127833130A" display="A127833130A" xr:uid="{00000000-0004-0000-0000-000070000000}"/>
    <hyperlink ref="E124" location="A127830160K" display="A127830160K" xr:uid="{00000000-0004-0000-0000-000071000000}"/>
    <hyperlink ref="E125" location="A127827190R" display="A127827190R" xr:uid="{00000000-0004-0000-0000-000072000000}"/>
    <hyperlink ref="E126" location="A127833118K" display="A127833118K" xr:uid="{00000000-0004-0000-0000-000073000000}"/>
    <hyperlink ref="E127" location="A127830148V" display="A127830148V" xr:uid="{00000000-0004-0000-0000-000074000000}"/>
    <hyperlink ref="E128" location="A127827178X" display="A127827178X" xr:uid="{00000000-0004-0000-0000-000075000000}"/>
    <hyperlink ref="E129" location="A127833125J" display="A127833125J" xr:uid="{00000000-0004-0000-0000-000076000000}"/>
    <hyperlink ref="E130" location="A127830155T" display="A127830155T" xr:uid="{00000000-0004-0000-0000-000077000000}"/>
    <hyperlink ref="E131" location="A127827185W" display="A127827185W" xr:uid="{00000000-0004-0000-0000-000078000000}"/>
    <hyperlink ref="E132" location="A127833120W" display="A127833120W" xr:uid="{00000000-0004-0000-0000-000079000000}"/>
    <hyperlink ref="E133" location="A127830150F" display="A127830150F" xr:uid="{00000000-0004-0000-0000-00007A000000}"/>
    <hyperlink ref="E134" location="A127827180K" display="A127827180K" xr:uid="{00000000-0004-0000-0000-00007B000000}"/>
    <hyperlink ref="E135" location="A127833117J" display="A127833117J" xr:uid="{00000000-0004-0000-0000-00007C000000}"/>
    <hyperlink ref="E136" location="A127830147T" display="A127830147T" xr:uid="{00000000-0004-0000-0000-00007D000000}"/>
    <hyperlink ref="E137" location="A127827177W" display="A127827177W" xr:uid="{00000000-0004-0000-0000-00007E000000}"/>
    <hyperlink ref="E138" location="A127833124F" display="A127833124F" xr:uid="{00000000-0004-0000-0000-00007F000000}"/>
    <hyperlink ref="E139" location="A127830154R" display="A127830154R" xr:uid="{00000000-0004-0000-0000-000080000000}"/>
    <hyperlink ref="E140" location="A127827184V" display="A127827184V" xr:uid="{00000000-0004-0000-0000-000081000000}"/>
    <hyperlink ref="E141" location="A127833123C" display="A127833123C" xr:uid="{00000000-0004-0000-0000-000082000000}"/>
    <hyperlink ref="E142" location="A127830153L" display="A127830153L" xr:uid="{00000000-0004-0000-0000-000083000000}"/>
    <hyperlink ref="E143" location="A127827183T" display="A127827183T" xr:uid="{00000000-0004-0000-0000-000084000000}"/>
    <hyperlink ref="E144" location="A127833131C" display="A127833131C" xr:uid="{00000000-0004-0000-0000-000085000000}"/>
    <hyperlink ref="E145" location="A127830161L" display="A127830161L" xr:uid="{00000000-0004-0000-0000-000086000000}"/>
    <hyperlink ref="E146" location="A127827191T" display="A127827191T" xr:uid="{00000000-0004-0000-0000-000087000000}"/>
    <hyperlink ref="E147" location="A127833067W" display="A127833067W" xr:uid="{00000000-0004-0000-0000-000088000000}"/>
    <hyperlink ref="E148" location="A127830097F" display="A127830097F" xr:uid="{00000000-0004-0000-0000-000089000000}"/>
    <hyperlink ref="E149" location="A127827127X" display="A127827127X" xr:uid="{00000000-0004-0000-0000-00008A000000}"/>
    <hyperlink ref="E150" location="A127833069A" display="A127833069A" xr:uid="{00000000-0004-0000-0000-00008B000000}"/>
    <hyperlink ref="E151" location="A127830099K" display="A127830099K" xr:uid="{00000000-0004-0000-0000-00008C000000}"/>
    <hyperlink ref="E152" location="A127827129C" display="A127827129C" xr:uid="{00000000-0004-0000-0000-00008D000000}"/>
    <hyperlink ref="E153" location="A127833068X" display="A127833068X" xr:uid="{00000000-0004-0000-0000-00008E000000}"/>
    <hyperlink ref="E154" location="A127830098J" display="A127830098J" xr:uid="{00000000-0004-0000-0000-00008F000000}"/>
    <hyperlink ref="E155" location="A127827128A" display="A127827128A" xr:uid="{00000000-0004-0000-0000-000090000000}"/>
    <hyperlink ref="E156" location="A127833062K" display="A127833062K" xr:uid="{00000000-0004-0000-0000-000091000000}"/>
    <hyperlink ref="E157" location="A127830092V" display="A127830092V" xr:uid="{00000000-0004-0000-0000-000092000000}"/>
    <hyperlink ref="E158" location="A127827122L" display="A127827122L" xr:uid="{00000000-0004-0000-0000-000093000000}"/>
    <hyperlink ref="E159" location="A127833066V" display="A127833066V" xr:uid="{00000000-0004-0000-0000-000094000000}"/>
    <hyperlink ref="E160" location="A127830096C" display="A127830096C" xr:uid="{00000000-0004-0000-0000-000095000000}"/>
    <hyperlink ref="E161" location="A127827126W" display="A127827126W" xr:uid="{00000000-0004-0000-0000-000096000000}"/>
    <hyperlink ref="E162" location="A127833061J" display="A127833061J" xr:uid="{00000000-0004-0000-0000-000097000000}"/>
    <hyperlink ref="E163" location="A127830091T" display="A127830091T" xr:uid="{00000000-0004-0000-0000-000098000000}"/>
    <hyperlink ref="E164" location="A127827121K" display="A127827121K" xr:uid="{00000000-0004-0000-0000-000099000000}"/>
    <hyperlink ref="E165" location="A127833059W" display="A127833059W" xr:uid="{00000000-0004-0000-0000-00009A000000}"/>
    <hyperlink ref="E166" location="A127830089F" display="A127830089F" xr:uid="{00000000-0004-0000-0000-00009B000000}"/>
    <hyperlink ref="E167" location="A127827119X" display="A127827119X" xr:uid="{00000000-0004-0000-0000-00009C000000}"/>
    <hyperlink ref="E168" location="A127833070K" display="A127833070K" xr:uid="{00000000-0004-0000-0000-00009D000000}"/>
    <hyperlink ref="E169" location="A127830100J" display="A127830100J" xr:uid="{00000000-0004-0000-0000-00009E000000}"/>
    <hyperlink ref="E170" location="A127827130L" display="A127827130L" xr:uid="{00000000-0004-0000-0000-00009F000000}"/>
    <hyperlink ref="E171" location="A127833058V" display="A127833058V" xr:uid="{00000000-0004-0000-0000-0000A0000000}"/>
    <hyperlink ref="E172" location="A127830088C" display="A127830088C" xr:uid="{00000000-0004-0000-0000-0000A1000000}"/>
    <hyperlink ref="E173" location="A127827118W" display="A127827118W" xr:uid="{00000000-0004-0000-0000-0000A2000000}"/>
    <hyperlink ref="E174" location="A127833065T" display="A127833065T" xr:uid="{00000000-0004-0000-0000-0000A3000000}"/>
    <hyperlink ref="E175" location="A127830095A" display="A127830095A" xr:uid="{00000000-0004-0000-0000-0000A4000000}"/>
    <hyperlink ref="E176" location="A127827125V" display="A127827125V" xr:uid="{00000000-0004-0000-0000-0000A5000000}"/>
    <hyperlink ref="E177" location="A127833060F" display="A127833060F" xr:uid="{00000000-0004-0000-0000-0000A6000000}"/>
    <hyperlink ref="E178" location="A127830090R" display="A127830090R" xr:uid="{00000000-0004-0000-0000-0000A7000000}"/>
    <hyperlink ref="E179" location="A127827120J" display="A127827120J" xr:uid="{00000000-0004-0000-0000-0000A8000000}"/>
    <hyperlink ref="E180" location="A127833057T" display="A127833057T" xr:uid="{00000000-0004-0000-0000-0000A9000000}"/>
    <hyperlink ref="E181" location="A127830087A" display="A127830087A" xr:uid="{00000000-0004-0000-0000-0000AA000000}"/>
    <hyperlink ref="E182" location="A127827117V" display="A127827117V" xr:uid="{00000000-0004-0000-0000-0000AB000000}"/>
    <hyperlink ref="E183" location="A127833064R" display="A127833064R" xr:uid="{00000000-0004-0000-0000-0000AC000000}"/>
    <hyperlink ref="E184" location="A127830094X" display="A127830094X" xr:uid="{00000000-0004-0000-0000-0000AD000000}"/>
    <hyperlink ref="E185" location="A127827124T" display="A127827124T" xr:uid="{00000000-0004-0000-0000-0000AE000000}"/>
    <hyperlink ref="E186" location="A127833063L" display="A127833063L" xr:uid="{00000000-0004-0000-0000-0000AF000000}"/>
    <hyperlink ref="E187" location="A127830093W" display="A127830093W" xr:uid="{00000000-0004-0000-0000-0000B0000000}"/>
    <hyperlink ref="E188" location="A127827123R" display="A127827123R" xr:uid="{00000000-0004-0000-0000-0000B1000000}"/>
    <hyperlink ref="E189" location="A127833071L" display="A127833071L" xr:uid="{00000000-0004-0000-0000-0000B2000000}"/>
    <hyperlink ref="E190" location="A127830101K" display="A127830101K" xr:uid="{00000000-0004-0000-0000-0000B3000000}"/>
    <hyperlink ref="E191" location="A127827131R" display="A127827131R" xr:uid="{00000000-0004-0000-0000-0000B4000000}"/>
    <hyperlink ref="E192" location="A127833037J" display="A127833037J" xr:uid="{00000000-0004-0000-0000-0000B5000000}"/>
    <hyperlink ref="E193" location="A127830067T" display="A127830067T" xr:uid="{00000000-0004-0000-0000-0000B6000000}"/>
    <hyperlink ref="E194" location="A127827097W" display="A127827097W" xr:uid="{00000000-0004-0000-0000-0000B7000000}"/>
    <hyperlink ref="E195" location="A127833039L" display="A127833039L" xr:uid="{00000000-0004-0000-0000-0000B8000000}"/>
    <hyperlink ref="E196" location="A127830069W" display="A127830069W" xr:uid="{00000000-0004-0000-0000-0000B9000000}"/>
    <hyperlink ref="E197" location="A127827099A" display="A127827099A" xr:uid="{00000000-0004-0000-0000-0000BA000000}"/>
    <hyperlink ref="E198" location="A127833038K" display="A127833038K" xr:uid="{00000000-0004-0000-0000-0000BB000000}"/>
    <hyperlink ref="E199" location="A127830068V" display="A127830068V" xr:uid="{00000000-0004-0000-0000-0000BC000000}"/>
    <hyperlink ref="E200" location="A127827098X" display="A127827098X" xr:uid="{00000000-0004-0000-0000-0000BD000000}"/>
    <hyperlink ref="E201" location="A127833032W" display="A127833032W" xr:uid="{00000000-0004-0000-0000-0000BE000000}"/>
    <hyperlink ref="E202" location="A127830062F" display="A127830062F" xr:uid="{00000000-0004-0000-0000-0000BF000000}"/>
    <hyperlink ref="E203" location="A127827092K" display="A127827092K" xr:uid="{00000000-0004-0000-0000-0000C0000000}"/>
    <hyperlink ref="E204" location="A127833036F" display="A127833036F" xr:uid="{00000000-0004-0000-0000-0000C1000000}"/>
    <hyperlink ref="E205" location="A127830066R" display="A127830066R" xr:uid="{00000000-0004-0000-0000-0000C2000000}"/>
    <hyperlink ref="E206" location="A127827096V" display="A127827096V" xr:uid="{00000000-0004-0000-0000-0000C3000000}"/>
    <hyperlink ref="E207" location="A127833031V" display="A127833031V" xr:uid="{00000000-0004-0000-0000-0000C4000000}"/>
    <hyperlink ref="E208" location="A127830061C" display="A127830061C" xr:uid="{00000000-0004-0000-0000-0000C5000000}"/>
    <hyperlink ref="E209" location="A127827091J" display="A127827091J" xr:uid="{00000000-0004-0000-0000-0000C6000000}"/>
    <hyperlink ref="E210" location="A127833029J" display="A127833029J" xr:uid="{00000000-0004-0000-0000-0000C7000000}"/>
    <hyperlink ref="E211" location="A127830059T" display="A127830059T" xr:uid="{00000000-0004-0000-0000-0000C8000000}"/>
    <hyperlink ref="E212" location="A127827089W" display="A127827089W" xr:uid="{00000000-0004-0000-0000-0000C9000000}"/>
    <hyperlink ref="E213" location="A127833040W" display="A127833040W" xr:uid="{00000000-0004-0000-0000-0000CA000000}"/>
    <hyperlink ref="E214" location="A127830070F" display="A127830070F" xr:uid="{00000000-0004-0000-0000-0000CB000000}"/>
    <hyperlink ref="E215" location="A127827100X" display="A127827100X" xr:uid="{00000000-0004-0000-0000-0000CC000000}"/>
    <hyperlink ref="E216" location="A127833028F" display="A127833028F" xr:uid="{00000000-0004-0000-0000-0000CD000000}"/>
    <hyperlink ref="E217" location="A127830058R" display="A127830058R" xr:uid="{00000000-0004-0000-0000-0000CE000000}"/>
    <hyperlink ref="E218" location="A127827088V" display="A127827088V" xr:uid="{00000000-0004-0000-0000-0000CF000000}"/>
    <hyperlink ref="E219" location="A127833035C" display="A127833035C" xr:uid="{00000000-0004-0000-0000-0000D0000000}"/>
    <hyperlink ref="E220" location="A127830065L" display="A127830065L" xr:uid="{00000000-0004-0000-0000-0000D1000000}"/>
    <hyperlink ref="E221" location="A127827095T" display="A127827095T" xr:uid="{00000000-0004-0000-0000-0000D2000000}"/>
    <hyperlink ref="E222" location="A127833030T" display="A127833030T" xr:uid="{00000000-0004-0000-0000-0000D3000000}"/>
    <hyperlink ref="E223" location="A127830060A" display="A127830060A" xr:uid="{00000000-0004-0000-0000-0000D4000000}"/>
    <hyperlink ref="E224" location="A127827090F" display="A127827090F" xr:uid="{00000000-0004-0000-0000-0000D5000000}"/>
    <hyperlink ref="E225" location="A127833027C" display="A127833027C" xr:uid="{00000000-0004-0000-0000-0000D6000000}"/>
    <hyperlink ref="E226" location="A127830057L" display="A127830057L" xr:uid="{00000000-0004-0000-0000-0000D7000000}"/>
    <hyperlink ref="E227" location="A127827087T" display="A127827087T" xr:uid="{00000000-0004-0000-0000-0000D8000000}"/>
    <hyperlink ref="E228" location="A127833034A" display="A127833034A" xr:uid="{00000000-0004-0000-0000-0000D9000000}"/>
    <hyperlink ref="E229" location="A127830064K" display="A127830064K" xr:uid="{00000000-0004-0000-0000-0000DA000000}"/>
    <hyperlink ref="E230" location="A127827094R" display="A127827094R" xr:uid="{00000000-0004-0000-0000-0000DB000000}"/>
    <hyperlink ref="E231" location="A127833033X" display="A127833033X" xr:uid="{00000000-0004-0000-0000-0000DC000000}"/>
    <hyperlink ref="E232" location="A127830063J" display="A127830063J" xr:uid="{00000000-0004-0000-0000-0000DD000000}"/>
    <hyperlink ref="E233" location="A127827093L" display="A127827093L" xr:uid="{00000000-0004-0000-0000-0000DE000000}"/>
    <hyperlink ref="E234" location="A127833041X" display="A127833041X" xr:uid="{00000000-0004-0000-0000-0000DF000000}"/>
    <hyperlink ref="E235" location="A127830071J" display="A127830071J" xr:uid="{00000000-0004-0000-0000-0000E0000000}"/>
    <hyperlink ref="E236" location="A127827101A" display="A127827101A" xr:uid="{00000000-0004-0000-0000-0000E1000000}"/>
    <hyperlink ref="E237" location="A127833217T" display="A127833217T" xr:uid="{00000000-0004-0000-0000-0000E2000000}"/>
    <hyperlink ref="E238" location="A127830247A" display="A127830247A" xr:uid="{00000000-0004-0000-0000-0000E3000000}"/>
    <hyperlink ref="E239" location="A127827277F" display="A127827277F" xr:uid="{00000000-0004-0000-0000-0000E4000000}"/>
    <hyperlink ref="E240" location="A127833219W" display="A127833219W" xr:uid="{00000000-0004-0000-0000-0000E5000000}"/>
    <hyperlink ref="E241" location="A127830249F" display="A127830249F" xr:uid="{00000000-0004-0000-0000-0000E6000000}"/>
    <hyperlink ref="E242" location="A127827279K" display="A127827279K" xr:uid="{00000000-0004-0000-0000-0000E7000000}"/>
    <hyperlink ref="E243" location="A127833218V" display="A127833218V" xr:uid="{00000000-0004-0000-0000-0000E8000000}"/>
    <hyperlink ref="E244" location="A127830248C" display="A127830248C" xr:uid="{00000000-0004-0000-0000-0000E9000000}"/>
    <hyperlink ref="E245" location="A127827278J" display="A127827278J" xr:uid="{00000000-0004-0000-0000-0000EA000000}"/>
    <hyperlink ref="E246" location="A127833212F" display="A127833212F" xr:uid="{00000000-0004-0000-0000-0000EB000000}"/>
    <hyperlink ref="E247" location="A127830242R" display="A127830242R" xr:uid="{00000000-0004-0000-0000-0000EC000000}"/>
    <hyperlink ref="E248" location="A127827272V" display="A127827272V" xr:uid="{00000000-0004-0000-0000-0000ED000000}"/>
    <hyperlink ref="E249" location="A127833216R" display="A127833216R" xr:uid="{00000000-0004-0000-0000-0000EE000000}"/>
    <hyperlink ref="E250" location="A127830246X" display="A127830246X" xr:uid="{00000000-0004-0000-0000-0000EF000000}"/>
    <hyperlink ref="E251" location="A127827276C" display="A127827276C" xr:uid="{00000000-0004-0000-0000-0000F0000000}"/>
    <hyperlink ref="E252" location="A127833211C" display="A127833211C" xr:uid="{00000000-0004-0000-0000-0000F1000000}"/>
    <hyperlink ref="E253" location="A127830241L" display="A127830241L" xr:uid="{00000000-0004-0000-0000-0000F2000000}"/>
    <hyperlink ref="E254" location="A127827271T" display="A127827271T" xr:uid="{00000000-0004-0000-0000-0000F3000000}"/>
    <hyperlink ref="E255" location="A127833209T" display="A127833209T" xr:uid="{00000000-0004-0000-0000-0000F4000000}"/>
    <hyperlink ref="E256" location="A127830239A" display="A127830239A" xr:uid="{00000000-0004-0000-0000-0000F5000000}"/>
    <hyperlink ref="E257" location="A127827269F" display="A127827269F" xr:uid="{00000000-0004-0000-0000-0000F6000000}"/>
    <hyperlink ref="E258" location="A127833220F" display="A127833220F" xr:uid="{00000000-0004-0000-0000-0000F7000000}"/>
    <hyperlink ref="E259" location="A127830250R" display="A127830250R" xr:uid="{00000000-0004-0000-0000-0000F8000000}"/>
    <hyperlink ref="E260" location="A127827280V" display="A127827280V" xr:uid="{00000000-0004-0000-0000-0000F9000000}"/>
    <hyperlink ref="E261" location="A127833208R" display="A127833208R" xr:uid="{00000000-0004-0000-0000-0000FA000000}"/>
    <hyperlink ref="E262" location="A127830238X" display="A127830238X" xr:uid="{00000000-0004-0000-0000-0000FB000000}"/>
    <hyperlink ref="E263" location="A127827268C" display="A127827268C" xr:uid="{00000000-0004-0000-0000-0000FC000000}"/>
    <hyperlink ref="E264" location="A127833215L" display="A127833215L" xr:uid="{00000000-0004-0000-0000-0000FD000000}"/>
    <hyperlink ref="E265" location="A127830245W" display="A127830245W" xr:uid="{00000000-0004-0000-0000-0000FE000000}"/>
    <hyperlink ref="E266" location="A127827275A" display="A127827275A" xr:uid="{00000000-0004-0000-0000-0000FF000000}"/>
    <hyperlink ref="E267" location="A127833210A" display="A127833210A" xr:uid="{00000000-0004-0000-0000-000000010000}"/>
    <hyperlink ref="E268" location="A127830240K" display="A127830240K" xr:uid="{00000000-0004-0000-0000-000001010000}"/>
    <hyperlink ref="E269" location="A127827270R" display="A127827270R" xr:uid="{00000000-0004-0000-0000-000002010000}"/>
    <hyperlink ref="E270" location="A127833207L" display="A127833207L" xr:uid="{00000000-0004-0000-0000-000003010000}"/>
    <hyperlink ref="E271" location="A127830237W" display="A127830237W" xr:uid="{00000000-0004-0000-0000-000004010000}"/>
    <hyperlink ref="E272" location="A127827267A" display="A127827267A" xr:uid="{00000000-0004-0000-0000-000005010000}"/>
    <hyperlink ref="E273" location="A127833214K" display="A127833214K" xr:uid="{00000000-0004-0000-0000-000006010000}"/>
    <hyperlink ref="E274" location="A127830244V" display="A127830244V" xr:uid="{00000000-0004-0000-0000-000007010000}"/>
    <hyperlink ref="E275" location="A127827274X" display="A127827274X" xr:uid="{00000000-0004-0000-0000-000008010000}"/>
    <hyperlink ref="E276" location="A127833213J" display="A127833213J" xr:uid="{00000000-0004-0000-0000-000009010000}"/>
    <hyperlink ref="E277" location="A127830243T" display="A127830243T" xr:uid="{00000000-0004-0000-0000-00000A010000}"/>
    <hyperlink ref="E278" location="A127827273W" display="A127827273W" xr:uid="{00000000-0004-0000-0000-00000B010000}"/>
    <hyperlink ref="E279" location="A127833221J" display="A127833221J" xr:uid="{00000000-0004-0000-0000-00000C010000}"/>
    <hyperlink ref="E280" location="A127830251T" display="A127830251T" xr:uid="{00000000-0004-0000-0000-00000D010000}"/>
    <hyperlink ref="E281" location="A127827281W" display="A127827281W" xr:uid="{00000000-0004-0000-0000-00000E010000}"/>
    <hyperlink ref="E282" location="A127833247F" display="A127833247F" xr:uid="{00000000-0004-0000-0000-00000F010000}"/>
    <hyperlink ref="E283" location="A127830277R" display="A127830277R" xr:uid="{00000000-0004-0000-0000-000010010000}"/>
    <hyperlink ref="E284" location="A127827307J" display="A127827307J" xr:uid="{00000000-0004-0000-0000-000011010000}"/>
    <hyperlink ref="E285" location="A127833249K" display="A127833249K" xr:uid="{00000000-0004-0000-0000-000012010000}"/>
    <hyperlink ref="E286" location="A127830279V" display="A127830279V" xr:uid="{00000000-0004-0000-0000-000013010000}"/>
    <hyperlink ref="E287" location="A127827309L" display="A127827309L" xr:uid="{00000000-0004-0000-0000-000014010000}"/>
    <hyperlink ref="E288" location="A127833248J" display="A127833248J" xr:uid="{00000000-0004-0000-0000-000015010000}"/>
    <hyperlink ref="E289" location="A127830278T" display="A127830278T" xr:uid="{00000000-0004-0000-0000-000016010000}"/>
    <hyperlink ref="E290" location="A127827308K" display="A127827308K" xr:uid="{00000000-0004-0000-0000-000017010000}"/>
    <hyperlink ref="E291" location="A127833242V" display="A127833242V" xr:uid="{00000000-0004-0000-0000-000018010000}"/>
    <hyperlink ref="E292" location="A127830272C" display="A127830272C" xr:uid="{00000000-0004-0000-0000-000019010000}"/>
    <hyperlink ref="E293" location="A127827302W" display="A127827302W" xr:uid="{00000000-0004-0000-0000-00001A010000}"/>
    <hyperlink ref="E294" location="A127833246C" display="A127833246C" xr:uid="{00000000-0004-0000-0000-00001B010000}"/>
    <hyperlink ref="E295" location="A127830276L" display="A127830276L" xr:uid="{00000000-0004-0000-0000-00001C010000}"/>
    <hyperlink ref="E296" location="A127827306F" display="A127827306F" xr:uid="{00000000-0004-0000-0000-00001D010000}"/>
    <hyperlink ref="E297" location="A127833241T" display="A127833241T" xr:uid="{00000000-0004-0000-0000-00001E010000}"/>
    <hyperlink ref="E298" location="A127830271A" display="A127830271A" xr:uid="{00000000-0004-0000-0000-00001F010000}"/>
    <hyperlink ref="E299" location="A127827301V" display="A127827301V" xr:uid="{00000000-0004-0000-0000-000020010000}"/>
    <hyperlink ref="E300" location="A127833239F" display="A127833239F" xr:uid="{00000000-0004-0000-0000-000021010000}"/>
    <hyperlink ref="E301" location="A127830269R" display="A127830269R" xr:uid="{00000000-0004-0000-0000-000022010000}"/>
    <hyperlink ref="E302" location="A127827299V" display="A127827299V" xr:uid="{00000000-0004-0000-0000-000023010000}"/>
    <hyperlink ref="E303" location="A127833250V" display="A127833250V" xr:uid="{00000000-0004-0000-0000-000024010000}"/>
    <hyperlink ref="E304" location="A127830280C" display="A127830280C" xr:uid="{00000000-0004-0000-0000-000025010000}"/>
    <hyperlink ref="E305" location="A127827310W" display="A127827310W" xr:uid="{00000000-0004-0000-0000-000026010000}"/>
    <hyperlink ref="E306" location="A127833238C" display="A127833238C" xr:uid="{00000000-0004-0000-0000-000027010000}"/>
    <hyperlink ref="E307" location="A127830268L" display="A127830268L" xr:uid="{00000000-0004-0000-0000-000028010000}"/>
    <hyperlink ref="E308" location="A127827298T" display="A127827298T" xr:uid="{00000000-0004-0000-0000-000029010000}"/>
    <hyperlink ref="E309" location="A127833245A" display="A127833245A" xr:uid="{00000000-0004-0000-0000-00002A010000}"/>
    <hyperlink ref="E310" location="A127830275K" display="A127830275K" xr:uid="{00000000-0004-0000-0000-00002B010000}"/>
    <hyperlink ref="E311" location="A127827305C" display="A127827305C" xr:uid="{00000000-0004-0000-0000-00002C010000}"/>
    <hyperlink ref="E312" location="A127833240R" display="A127833240R" xr:uid="{00000000-0004-0000-0000-00002D010000}"/>
    <hyperlink ref="E313" location="A127830270X" display="A127830270X" xr:uid="{00000000-0004-0000-0000-00002E010000}"/>
    <hyperlink ref="E314" location="A127827300T" display="A127827300T" xr:uid="{00000000-0004-0000-0000-00002F010000}"/>
    <hyperlink ref="E315" location="A127833237A" display="A127833237A" xr:uid="{00000000-0004-0000-0000-000030010000}"/>
    <hyperlink ref="E316" location="A127830267K" display="A127830267K" xr:uid="{00000000-0004-0000-0000-000031010000}"/>
    <hyperlink ref="E317" location="A127827297R" display="A127827297R" xr:uid="{00000000-0004-0000-0000-000032010000}"/>
    <hyperlink ref="E318" location="A127833244X" display="A127833244X" xr:uid="{00000000-0004-0000-0000-000033010000}"/>
    <hyperlink ref="E319" location="A127830274J" display="A127830274J" xr:uid="{00000000-0004-0000-0000-000034010000}"/>
    <hyperlink ref="E320" location="A127827304A" display="A127827304A" xr:uid="{00000000-0004-0000-0000-000035010000}"/>
    <hyperlink ref="E321" location="A127833243W" display="A127833243W" xr:uid="{00000000-0004-0000-0000-000036010000}"/>
    <hyperlink ref="E322" location="A127830273F" display="A127830273F" xr:uid="{00000000-0004-0000-0000-000037010000}"/>
    <hyperlink ref="E323" location="A127827303X" display="A127827303X" xr:uid="{00000000-0004-0000-0000-000038010000}"/>
    <hyperlink ref="E324" location="A127833251W" display="A127833251W" xr:uid="{00000000-0004-0000-0000-000039010000}"/>
    <hyperlink ref="E325" location="A127830281F" display="A127830281F" xr:uid="{00000000-0004-0000-0000-00003A010000}"/>
    <hyperlink ref="E326" location="A127827311X" display="A127827311X" xr:uid="{00000000-0004-0000-0000-00003B010000}"/>
    <hyperlink ref="E327" location="A127833157A" display="A127833157A" xr:uid="{00000000-0004-0000-0000-00003C010000}"/>
    <hyperlink ref="E328" location="A127830187K" display="A127830187K" xr:uid="{00000000-0004-0000-0000-00003D010000}"/>
    <hyperlink ref="E329" location="A127827217C" display="A127827217C" xr:uid="{00000000-0004-0000-0000-00003E010000}"/>
    <hyperlink ref="E330" location="A127833159F" display="A127833159F" xr:uid="{00000000-0004-0000-0000-00003F010000}"/>
    <hyperlink ref="E331" location="A127830189R" display="A127830189R" xr:uid="{00000000-0004-0000-0000-000040010000}"/>
    <hyperlink ref="E332" location="A127827219J" display="A127827219J" xr:uid="{00000000-0004-0000-0000-000041010000}"/>
    <hyperlink ref="E333" location="A127833158C" display="A127833158C" xr:uid="{00000000-0004-0000-0000-000042010000}"/>
    <hyperlink ref="E334" location="A127830188L" display="A127830188L" xr:uid="{00000000-0004-0000-0000-000043010000}"/>
    <hyperlink ref="E335" location="A127827218F" display="A127827218F" xr:uid="{00000000-0004-0000-0000-000044010000}"/>
    <hyperlink ref="E336" location="A127833152R" display="A127833152R" xr:uid="{00000000-0004-0000-0000-000045010000}"/>
    <hyperlink ref="E337" location="A127830182X" display="A127830182X" xr:uid="{00000000-0004-0000-0000-000046010000}"/>
    <hyperlink ref="E338" location="A127827212T" display="A127827212T" xr:uid="{00000000-0004-0000-0000-000047010000}"/>
    <hyperlink ref="E339" location="A127833156X" display="A127833156X" xr:uid="{00000000-0004-0000-0000-000048010000}"/>
    <hyperlink ref="E340" location="A127830186J" display="A127830186J" xr:uid="{00000000-0004-0000-0000-000049010000}"/>
    <hyperlink ref="E341" location="A127827216A" display="A127827216A" xr:uid="{00000000-0004-0000-0000-00004A010000}"/>
    <hyperlink ref="E342" location="A127833151L" display="A127833151L" xr:uid="{00000000-0004-0000-0000-00004B010000}"/>
    <hyperlink ref="E343" location="A127830181W" display="A127830181W" xr:uid="{00000000-0004-0000-0000-00004C010000}"/>
    <hyperlink ref="E344" location="A127827211R" display="A127827211R" xr:uid="{00000000-0004-0000-0000-00004D010000}"/>
    <hyperlink ref="E345" location="A127833149A" display="A127833149A" xr:uid="{00000000-0004-0000-0000-00004E010000}"/>
    <hyperlink ref="E346" location="A127830179K" display="A127830179K" xr:uid="{00000000-0004-0000-0000-00004F010000}"/>
    <hyperlink ref="E347" location="A127827209C" display="A127827209C" xr:uid="{00000000-0004-0000-0000-000050010000}"/>
    <hyperlink ref="E348" location="A127833160R" display="A127833160R" xr:uid="{00000000-0004-0000-0000-000051010000}"/>
    <hyperlink ref="E349" location="A127830190X" display="A127830190X" xr:uid="{00000000-0004-0000-0000-000052010000}"/>
    <hyperlink ref="E350" location="A127827220T" display="A127827220T" xr:uid="{00000000-0004-0000-0000-000053010000}"/>
    <hyperlink ref="E351" location="A127833148X" display="A127833148X" xr:uid="{00000000-0004-0000-0000-000054010000}"/>
    <hyperlink ref="E352" location="A127830178J" display="A127830178J" xr:uid="{00000000-0004-0000-0000-000055010000}"/>
    <hyperlink ref="E353" location="A127827208A" display="A127827208A" xr:uid="{00000000-0004-0000-0000-000056010000}"/>
    <hyperlink ref="E354" location="A127833155W" display="A127833155W" xr:uid="{00000000-0004-0000-0000-000057010000}"/>
    <hyperlink ref="E355" location="A127830185F" display="A127830185F" xr:uid="{00000000-0004-0000-0000-000058010000}"/>
    <hyperlink ref="E356" location="A127827215X" display="A127827215X" xr:uid="{00000000-0004-0000-0000-000059010000}"/>
    <hyperlink ref="E357" location="A127833150K" display="A127833150K" xr:uid="{00000000-0004-0000-0000-00005A010000}"/>
    <hyperlink ref="E358" location="A127830180V" display="A127830180V" xr:uid="{00000000-0004-0000-0000-00005B010000}"/>
    <hyperlink ref="E359" location="A127827210L" display="A127827210L" xr:uid="{00000000-0004-0000-0000-00005C010000}"/>
    <hyperlink ref="E360" location="A127833147W" display="A127833147W" xr:uid="{00000000-0004-0000-0000-00005D010000}"/>
    <hyperlink ref="E361" location="A127830177F" display="A127830177F" xr:uid="{00000000-0004-0000-0000-00005E010000}"/>
    <hyperlink ref="E362" location="A127827207X" display="A127827207X" xr:uid="{00000000-0004-0000-0000-00005F010000}"/>
    <hyperlink ref="E363" location="A127833154V" display="A127833154V" xr:uid="{00000000-0004-0000-0000-000060010000}"/>
    <hyperlink ref="E364" location="A127830184C" display="A127830184C" xr:uid="{00000000-0004-0000-0000-000061010000}"/>
    <hyperlink ref="E365" location="A127827214W" display="A127827214W" xr:uid="{00000000-0004-0000-0000-000062010000}"/>
    <hyperlink ref="E366" location="A127833153T" display="A127833153T" xr:uid="{00000000-0004-0000-0000-000063010000}"/>
    <hyperlink ref="E367" location="A127830183A" display="A127830183A" xr:uid="{00000000-0004-0000-0000-000064010000}"/>
    <hyperlink ref="E368" location="A127827213V" display="A127827213V" xr:uid="{00000000-0004-0000-0000-000065010000}"/>
    <hyperlink ref="E369" location="A127833161T" display="A127833161T" xr:uid="{00000000-0004-0000-0000-000066010000}"/>
    <hyperlink ref="E370" location="A127830191A" display="A127830191A" xr:uid="{00000000-0004-0000-0000-000067010000}"/>
    <hyperlink ref="E371" location="A127827221V" display="A127827221V" xr:uid="{00000000-0004-0000-0000-000068010000}"/>
    <hyperlink ref="E372" location="A127833007V" display="A127833007V" xr:uid="{00000000-0004-0000-0000-000069010000}"/>
    <hyperlink ref="E373" location="A127830037C" display="A127830037C" xr:uid="{00000000-0004-0000-0000-00006A010000}"/>
    <hyperlink ref="E374" location="A127827067J" display="A127827067J" xr:uid="{00000000-0004-0000-0000-00006B010000}"/>
    <hyperlink ref="E375" location="A127833009X" display="A127833009X" xr:uid="{00000000-0004-0000-0000-00006C010000}"/>
    <hyperlink ref="E376" location="A127830039J" display="A127830039J" xr:uid="{00000000-0004-0000-0000-00006D010000}"/>
    <hyperlink ref="E377" location="A127827069L" display="A127827069L" xr:uid="{00000000-0004-0000-0000-00006E010000}"/>
    <hyperlink ref="E378" location="A127833008W" display="A127833008W" xr:uid="{00000000-0004-0000-0000-00006F010000}"/>
    <hyperlink ref="E379" location="A127830038F" display="A127830038F" xr:uid="{00000000-0004-0000-0000-000070010000}"/>
    <hyperlink ref="E380" location="A127827068K" display="A127827068K" xr:uid="{00000000-0004-0000-0000-000071010000}"/>
    <hyperlink ref="E381" location="A127833002J" display="A127833002J" xr:uid="{00000000-0004-0000-0000-000072010000}"/>
    <hyperlink ref="E382" location="A127830032T" display="A127830032T" xr:uid="{00000000-0004-0000-0000-000073010000}"/>
    <hyperlink ref="E383" location="A127827062W" display="A127827062W" xr:uid="{00000000-0004-0000-0000-000074010000}"/>
    <hyperlink ref="E384" location="A127833006T" display="A127833006T" xr:uid="{00000000-0004-0000-0000-000075010000}"/>
    <hyperlink ref="E385" location="A127830036A" display="A127830036A" xr:uid="{00000000-0004-0000-0000-000076010000}"/>
    <hyperlink ref="E386" location="A127827066F" display="A127827066F" xr:uid="{00000000-0004-0000-0000-000077010000}"/>
    <hyperlink ref="E387" location="A127833001F" display="A127833001F" xr:uid="{00000000-0004-0000-0000-000078010000}"/>
    <hyperlink ref="E388" location="A127830031R" display="A127830031R" xr:uid="{00000000-0004-0000-0000-000079010000}"/>
    <hyperlink ref="E389" location="A127827061V" display="A127827061V" xr:uid="{00000000-0004-0000-0000-00007A010000}"/>
    <hyperlink ref="E390" location="A127832999C" display="A127832999C" xr:uid="{00000000-0004-0000-0000-00007B010000}"/>
    <hyperlink ref="E391" location="A127830029C" display="A127830029C" xr:uid="{00000000-0004-0000-0000-00007C010000}"/>
    <hyperlink ref="E392" location="A127827059J" display="A127827059J" xr:uid="{00000000-0004-0000-0000-00007D010000}"/>
    <hyperlink ref="E393" location="A127833010J" display="A127833010J" xr:uid="{00000000-0004-0000-0000-00007E010000}"/>
    <hyperlink ref="E394" location="A127830040T" display="A127830040T" xr:uid="{00000000-0004-0000-0000-00007F010000}"/>
    <hyperlink ref="E395" location="A127827070W" display="A127827070W" xr:uid="{00000000-0004-0000-0000-000080010000}"/>
    <hyperlink ref="E396" location="A127832998A" display="A127832998A" xr:uid="{00000000-0004-0000-0000-000081010000}"/>
    <hyperlink ref="E397" location="A127830028A" display="A127830028A" xr:uid="{00000000-0004-0000-0000-000082010000}"/>
    <hyperlink ref="E398" location="A127827058F" display="A127827058F" xr:uid="{00000000-0004-0000-0000-000083010000}"/>
    <hyperlink ref="E399" location="A127833005R" display="A127833005R" xr:uid="{00000000-0004-0000-0000-000084010000}"/>
    <hyperlink ref="E400" location="A127830035X" display="A127830035X" xr:uid="{00000000-0004-0000-0000-000085010000}"/>
    <hyperlink ref="E401" location="A127827065C" display="A127827065C" xr:uid="{00000000-0004-0000-0000-000086010000}"/>
    <hyperlink ref="E402" location="A127833000C" display="A127833000C" xr:uid="{00000000-0004-0000-0000-000087010000}"/>
    <hyperlink ref="E403" location="A127830030L" display="A127830030L" xr:uid="{00000000-0004-0000-0000-000088010000}"/>
    <hyperlink ref="E404" location="A127827060T" display="A127827060T" xr:uid="{00000000-0004-0000-0000-000089010000}"/>
    <hyperlink ref="E405" location="A127832997X" display="A127832997X" xr:uid="{00000000-0004-0000-0000-00008A010000}"/>
    <hyperlink ref="E406" location="A127830027X" display="A127830027X" xr:uid="{00000000-0004-0000-0000-00008B010000}"/>
    <hyperlink ref="E407" location="A127827057C" display="A127827057C" xr:uid="{00000000-0004-0000-0000-00008C010000}"/>
    <hyperlink ref="E408" location="A127833004L" display="A127833004L" xr:uid="{00000000-0004-0000-0000-00008D010000}"/>
    <hyperlink ref="E409" location="A127830034W" display="A127830034W" xr:uid="{00000000-0004-0000-0000-00008E010000}"/>
    <hyperlink ref="E410" location="A127827064A" display="A127827064A" xr:uid="{00000000-0004-0000-0000-00008F010000}"/>
    <hyperlink ref="E411" location="A127833003K" display="A127833003K" xr:uid="{00000000-0004-0000-0000-000090010000}"/>
    <hyperlink ref="E412" location="A127830033V" display="A127830033V" xr:uid="{00000000-0004-0000-0000-000091010000}"/>
    <hyperlink ref="E413" location="A127827063X" display="A127827063X" xr:uid="{00000000-0004-0000-0000-000092010000}"/>
    <hyperlink ref="E414" location="A127833011K" display="A127833011K" xr:uid="{00000000-0004-0000-0000-000093010000}"/>
    <hyperlink ref="E415" location="A127830041V" display="A127830041V" xr:uid="{00000000-0004-0000-0000-000094010000}"/>
    <hyperlink ref="E416" location="A127827071X" display="A127827071X" xr:uid="{00000000-0004-0000-0000-000095010000}"/>
    <hyperlink ref="E417" location="A127832977R" display="A127832977R" xr:uid="{00000000-0004-0000-0000-000096010000}"/>
    <hyperlink ref="E418" location="A127830007R" display="A127830007R" xr:uid="{00000000-0004-0000-0000-000097010000}"/>
    <hyperlink ref="E419" location="A127827037V" display="A127827037V" xr:uid="{00000000-0004-0000-0000-000098010000}"/>
    <hyperlink ref="E420" location="A127832979V" display="A127832979V" xr:uid="{00000000-0004-0000-0000-000099010000}"/>
    <hyperlink ref="E421" location="A127830009V" display="A127830009V" xr:uid="{00000000-0004-0000-0000-00009A010000}"/>
    <hyperlink ref="E422" location="A127827039X" display="A127827039X" xr:uid="{00000000-0004-0000-0000-00009B010000}"/>
    <hyperlink ref="E423" location="A127832978T" display="A127832978T" xr:uid="{00000000-0004-0000-0000-00009C010000}"/>
    <hyperlink ref="E424" location="A127830008T" display="A127830008T" xr:uid="{00000000-0004-0000-0000-00009D010000}"/>
    <hyperlink ref="E425" location="A127827038W" display="A127827038W" xr:uid="{00000000-0004-0000-0000-00009E010000}"/>
    <hyperlink ref="E426" location="A127832972C" display="A127832972C" xr:uid="{00000000-0004-0000-0000-00009F010000}"/>
    <hyperlink ref="E427" location="A127830002C" display="A127830002C" xr:uid="{00000000-0004-0000-0000-0000A0010000}"/>
    <hyperlink ref="E428" location="A127827032J" display="A127827032J" xr:uid="{00000000-0004-0000-0000-0000A1010000}"/>
    <hyperlink ref="E429" location="A127832976L" display="A127832976L" xr:uid="{00000000-0004-0000-0000-0000A2010000}"/>
    <hyperlink ref="E430" location="A127830006L" display="A127830006L" xr:uid="{00000000-0004-0000-0000-0000A3010000}"/>
    <hyperlink ref="E431" location="A127827036T" display="A127827036T" xr:uid="{00000000-0004-0000-0000-0000A4010000}"/>
    <hyperlink ref="E432" location="A127832971A" display="A127832971A" xr:uid="{00000000-0004-0000-0000-0000A5010000}"/>
    <hyperlink ref="E433" location="A127830001A" display="A127830001A" xr:uid="{00000000-0004-0000-0000-0000A6010000}"/>
    <hyperlink ref="E434" location="A127827031F" display="A127827031F" xr:uid="{00000000-0004-0000-0000-0000A7010000}"/>
    <hyperlink ref="E435" location="A127832969R" display="A127832969R" xr:uid="{00000000-0004-0000-0000-0000A8010000}"/>
    <hyperlink ref="E436" location="A127829999V" display="A127829999V" xr:uid="{00000000-0004-0000-0000-0000A9010000}"/>
    <hyperlink ref="E437" location="A127827029V" display="A127827029V" xr:uid="{00000000-0004-0000-0000-0000AA010000}"/>
    <hyperlink ref="E438" location="A127832980C" display="A127832980C" xr:uid="{00000000-0004-0000-0000-0000AB010000}"/>
    <hyperlink ref="E439" location="A127830010C" display="A127830010C" xr:uid="{00000000-0004-0000-0000-0000AC010000}"/>
    <hyperlink ref="E440" location="A127827040J" display="A127827040J" xr:uid="{00000000-0004-0000-0000-0000AD010000}"/>
    <hyperlink ref="E441" location="A127832968L" display="A127832968L" xr:uid="{00000000-0004-0000-0000-0000AE010000}"/>
    <hyperlink ref="E442" location="A127829998T" display="A127829998T" xr:uid="{00000000-0004-0000-0000-0000AF010000}"/>
    <hyperlink ref="E443" location="A127827028T" display="A127827028T" xr:uid="{00000000-0004-0000-0000-0000B0010000}"/>
    <hyperlink ref="E444" location="A127832975K" display="A127832975K" xr:uid="{00000000-0004-0000-0000-0000B1010000}"/>
    <hyperlink ref="E445" location="A127830005K" display="A127830005K" xr:uid="{00000000-0004-0000-0000-0000B2010000}"/>
    <hyperlink ref="E446" location="A127827035R" display="A127827035R" xr:uid="{00000000-0004-0000-0000-0000B3010000}"/>
    <hyperlink ref="E447" location="A127832970X" display="A127832970X" xr:uid="{00000000-0004-0000-0000-0000B4010000}"/>
    <hyperlink ref="E448" location="A127830000X" display="A127830000X" xr:uid="{00000000-0004-0000-0000-0000B5010000}"/>
    <hyperlink ref="E449" location="A127827030C" display="A127827030C" xr:uid="{00000000-0004-0000-0000-0000B6010000}"/>
    <hyperlink ref="E450" location="A127832967K" display="A127832967K" xr:uid="{00000000-0004-0000-0000-0000B7010000}"/>
    <hyperlink ref="E451" location="A127829997R" display="A127829997R" xr:uid="{00000000-0004-0000-0000-0000B8010000}"/>
    <hyperlink ref="E452" location="A127827027R" display="A127827027R" xr:uid="{00000000-0004-0000-0000-0000B9010000}"/>
    <hyperlink ref="E453" location="A127832974J" display="A127832974J" xr:uid="{00000000-0004-0000-0000-0000BA010000}"/>
    <hyperlink ref="E454" location="A127830004J" display="A127830004J" xr:uid="{00000000-0004-0000-0000-0000BB010000}"/>
    <hyperlink ref="E455" location="A127827034L" display="A127827034L" xr:uid="{00000000-0004-0000-0000-0000BC010000}"/>
    <hyperlink ref="E456" location="A127832973F" display="A127832973F" xr:uid="{00000000-0004-0000-0000-0000BD010000}"/>
    <hyperlink ref="E457" location="A127830003F" display="A127830003F" xr:uid="{00000000-0004-0000-0000-0000BE010000}"/>
    <hyperlink ref="E458" location="A127827033K" display="A127827033K" xr:uid="{00000000-0004-0000-0000-0000BF010000}"/>
    <hyperlink ref="E459" location="A127832981F" display="A127832981F" xr:uid="{00000000-0004-0000-0000-0000C0010000}"/>
    <hyperlink ref="E460" location="A127830011F" display="A127830011F" xr:uid="{00000000-0004-0000-0000-0000C1010000}"/>
    <hyperlink ref="E461" location="A127827041K" display="A127827041K" xr:uid="{00000000-0004-0000-0000-0000C2010000}"/>
    <hyperlink ref="E462" location="A127833097K" display="A127833097K" xr:uid="{00000000-0004-0000-0000-0000C3010000}"/>
    <hyperlink ref="E463" location="A127830127J" display="A127830127J" xr:uid="{00000000-0004-0000-0000-0000C4010000}"/>
    <hyperlink ref="E464" location="A127827157L" display="A127827157L" xr:uid="{00000000-0004-0000-0000-0000C5010000}"/>
    <hyperlink ref="E465" location="A127833099R" display="A127833099R" xr:uid="{00000000-0004-0000-0000-0000C6010000}"/>
    <hyperlink ref="E466" location="A127830129L" display="A127830129L" xr:uid="{00000000-0004-0000-0000-0000C7010000}"/>
    <hyperlink ref="E467" location="A127827159T" display="A127827159T" xr:uid="{00000000-0004-0000-0000-0000C8010000}"/>
    <hyperlink ref="E468" location="A127833098L" display="A127833098L" xr:uid="{00000000-0004-0000-0000-0000C9010000}"/>
    <hyperlink ref="E469" location="A127830128K" display="A127830128K" xr:uid="{00000000-0004-0000-0000-0000CA010000}"/>
    <hyperlink ref="E470" location="A127827158R" display="A127827158R" xr:uid="{00000000-0004-0000-0000-0000CB010000}"/>
    <hyperlink ref="E471" location="A127833092X" display="A127833092X" xr:uid="{00000000-0004-0000-0000-0000CC010000}"/>
    <hyperlink ref="E472" location="A127830122W" display="A127830122W" xr:uid="{00000000-0004-0000-0000-0000CD010000}"/>
    <hyperlink ref="E473" location="A127827152A" display="A127827152A" xr:uid="{00000000-0004-0000-0000-0000CE010000}"/>
    <hyperlink ref="E474" location="A127833096J" display="A127833096J" xr:uid="{00000000-0004-0000-0000-0000CF010000}"/>
    <hyperlink ref="E475" location="A127830126F" display="A127830126F" xr:uid="{00000000-0004-0000-0000-0000D0010000}"/>
    <hyperlink ref="E476" location="A127827156K" display="A127827156K" xr:uid="{00000000-0004-0000-0000-0000D1010000}"/>
    <hyperlink ref="E477" location="A127833091W" display="A127833091W" xr:uid="{00000000-0004-0000-0000-0000D2010000}"/>
    <hyperlink ref="E478" location="A127830121V" display="A127830121V" xr:uid="{00000000-0004-0000-0000-0000D3010000}"/>
    <hyperlink ref="E479" location="A127827151X" display="A127827151X" xr:uid="{00000000-0004-0000-0000-0000D4010000}"/>
    <hyperlink ref="E480" location="A127833089K" display="A127833089K" xr:uid="{00000000-0004-0000-0000-0000D5010000}"/>
    <hyperlink ref="E481" location="A127830119J" display="A127830119J" xr:uid="{00000000-0004-0000-0000-0000D6010000}"/>
    <hyperlink ref="E482" location="A127827149L" display="A127827149L" xr:uid="{00000000-0004-0000-0000-0000D7010000}"/>
    <hyperlink ref="E483" location="A127833100L" display="A127833100L" xr:uid="{00000000-0004-0000-0000-0000D8010000}"/>
    <hyperlink ref="E484" location="A127830130W" display="A127830130W" xr:uid="{00000000-0004-0000-0000-0000D9010000}"/>
    <hyperlink ref="E485" location="A127827160A" display="A127827160A" xr:uid="{00000000-0004-0000-0000-0000DA010000}"/>
    <hyperlink ref="E486" location="A127833088J" display="A127833088J" xr:uid="{00000000-0004-0000-0000-0000DB010000}"/>
    <hyperlink ref="E487" location="A127830118F" display="A127830118F" xr:uid="{00000000-0004-0000-0000-0000DC010000}"/>
    <hyperlink ref="E488" location="A127827148K" display="A127827148K" xr:uid="{00000000-0004-0000-0000-0000DD010000}"/>
    <hyperlink ref="E489" location="A127833095F" display="A127833095F" xr:uid="{00000000-0004-0000-0000-0000DE010000}"/>
    <hyperlink ref="E490" location="A127830125C" display="A127830125C" xr:uid="{00000000-0004-0000-0000-0000DF010000}"/>
    <hyperlink ref="E491" location="A127827155J" display="A127827155J" xr:uid="{00000000-0004-0000-0000-0000E0010000}"/>
    <hyperlink ref="E492" location="A127833090V" display="A127833090V" xr:uid="{00000000-0004-0000-0000-0000E1010000}"/>
    <hyperlink ref="E493" location="A127830120T" display="A127830120T" xr:uid="{00000000-0004-0000-0000-0000E2010000}"/>
    <hyperlink ref="E494" location="A127827150W" display="A127827150W" xr:uid="{00000000-0004-0000-0000-0000E3010000}"/>
    <hyperlink ref="E495" location="A127833087F" display="A127833087F" xr:uid="{00000000-0004-0000-0000-0000E4010000}"/>
    <hyperlink ref="E496" location="A127830117C" display="A127830117C" xr:uid="{00000000-0004-0000-0000-0000E5010000}"/>
    <hyperlink ref="E497" location="A127827147J" display="A127827147J" xr:uid="{00000000-0004-0000-0000-0000E6010000}"/>
    <hyperlink ref="E498" location="A127833094C" display="A127833094C" xr:uid="{00000000-0004-0000-0000-0000E7010000}"/>
    <hyperlink ref="E499" location="A127830124A" display="A127830124A" xr:uid="{00000000-0004-0000-0000-0000E8010000}"/>
    <hyperlink ref="E500" location="A127827154F" display="A127827154F" xr:uid="{00000000-0004-0000-0000-0000E9010000}"/>
    <hyperlink ref="E501" location="A127833093A" display="A127833093A" xr:uid="{00000000-0004-0000-0000-0000EA010000}"/>
    <hyperlink ref="E502" location="A127830123X" display="A127830123X" xr:uid="{00000000-0004-0000-0000-0000EB010000}"/>
    <hyperlink ref="E503" location="A127827153C" display="A127827153C" xr:uid="{00000000-0004-0000-0000-0000EC010000}"/>
    <hyperlink ref="E504" location="A127833101R" display="A127833101R" xr:uid="{00000000-0004-0000-0000-0000ED010000}"/>
    <hyperlink ref="E505" location="A127830131X" display="A127830131X" xr:uid="{00000000-0004-0000-0000-0000EE010000}"/>
    <hyperlink ref="E506" location="A127827161C" display="A127827161C" xr:uid="{00000000-0004-0000-0000-0000EF010000}"/>
    <hyperlink ref="E507" location="A127834837X" display="A127834837X" xr:uid="{00000000-0004-0000-0000-0000F0010000}"/>
    <hyperlink ref="E508" location="A127831867J" display="A127831867J" xr:uid="{00000000-0004-0000-0000-0000F1010000}"/>
    <hyperlink ref="E509" location="A127828897L" display="A127828897L" xr:uid="{00000000-0004-0000-0000-0000F2010000}"/>
    <hyperlink ref="E510" location="A127834839C" display="A127834839C" xr:uid="{00000000-0004-0000-0000-0000F3010000}"/>
    <hyperlink ref="E511" location="A127831869L" display="A127831869L" xr:uid="{00000000-0004-0000-0000-0000F4010000}"/>
    <hyperlink ref="E512" location="A127828899T" display="A127828899T" xr:uid="{00000000-0004-0000-0000-0000F5010000}"/>
    <hyperlink ref="E513" location="A127834838A" display="A127834838A" xr:uid="{00000000-0004-0000-0000-0000F6010000}"/>
    <hyperlink ref="E514" location="A127831868K" display="A127831868K" xr:uid="{00000000-0004-0000-0000-0000F7010000}"/>
    <hyperlink ref="E515" location="A127828898R" display="A127828898R" xr:uid="{00000000-0004-0000-0000-0000F8010000}"/>
    <hyperlink ref="E516" location="A127834832L" display="A127834832L" xr:uid="{00000000-0004-0000-0000-0000F9010000}"/>
    <hyperlink ref="E517" location="A127831862W" display="A127831862W" xr:uid="{00000000-0004-0000-0000-0000FA010000}"/>
    <hyperlink ref="E518" location="A127828892A" display="A127828892A" xr:uid="{00000000-0004-0000-0000-0000FB010000}"/>
    <hyperlink ref="E519" location="A127834836W" display="A127834836W" xr:uid="{00000000-0004-0000-0000-0000FC010000}"/>
    <hyperlink ref="E520" location="A127831866F" display="A127831866F" xr:uid="{00000000-0004-0000-0000-0000FD010000}"/>
    <hyperlink ref="E521" location="A127828896K" display="A127828896K" xr:uid="{00000000-0004-0000-0000-0000FE010000}"/>
    <hyperlink ref="E522" location="A127834831K" display="A127834831K" xr:uid="{00000000-0004-0000-0000-0000FF010000}"/>
    <hyperlink ref="E523" location="A127831861V" display="A127831861V" xr:uid="{00000000-0004-0000-0000-000000020000}"/>
    <hyperlink ref="E524" location="A127828891X" display="A127828891X" xr:uid="{00000000-0004-0000-0000-000001020000}"/>
    <hyperlink ref="E525" location="A127834829X" display="A127834829X" xr:uid="{00000000-0004-0000-0000-000002020000}"/>
    <hyperlink ref="E526" location="A127831859J" display="A127831859J" xr:uid="{00000000-0004-0000-0000-000003020000}"/>
    <hyperlink ref="E527" location="A127828889L" display="A127828889L" xr:uid="{00000000-0004-0000-0000-000004020000}"/>
    <hyperlink ref="E528" location="A127834840L" display="A127834840L" xr:uid="{00000000-0004-0000-0000-000005020000}"/>
    <hyperlink ref="E529" location="A127831870W" display="A127831870W" xr:uid="{00000000-0004-0000-0000-000006020000}"/>
    <hyperlink ref="E530" location="A127828900R" display="A127828900R" xr:uid="{00000000-0004-0000-0000-000007020000}"/>
    <hyperlink ref="E531" location="A127834828W" display="A127834828W" xr:uid="{00000000-0004-0000-0000-000008020000}"/>
    <hyperlink ref="E532" location="A127831858F" display="A127831858F" xr:uid="{00000000-0004-0000-0000-000009020000}"/>
    <hyperlink ref="E533" location="A127828888K" display="A127828888K" xr:uid="{00000000-0004-0000-0000-00000A020000}"/>
    <hyperlink ref="E534" location="A127834835V" display="A127834835V" xr:uid="{00000000-0004-0000-0000-00000B020000}"/>
    <hyperlink ref="E535" location="A127831865C" display="A127831865C" xr:uid="{00000000-0004-0000-0000-00000C020000}"/>
    <hyperlink ref="E536" location="A127828895J" display="A127828895J" xr:uid="{00000000-0004-0000-0000-00000D020000}"/>
    <hyperlink ref="E537" location="A127834830J" display="A127834830J" xr:uid="{00000000-0004-0000-0000-00000E020000}"/>
    <hyperlink ref="E538" location="A127831860T" display="A127831860T" xr:uid="{00000000-0004-0000-0000-00000F020000}"/>
    <hyperlink ref="E539" location="A127828890W" display="A127828890W" xr:uid="{00000000-0004-0000-0000-000010020000}"/>
    <hyperlink ref="E540" location="A127834827V" display="A127834827V" xr:uid="{00000000-0004-0000-0000-000011020000}"/>
    <hyperlink ref="E541" location="A127831857C" display="A127831857C" xr:uid="{00000000-0004-0000-0000-000012020000}"/>
    <hyperlink ref="E542" location="A127828887J" display="A127828887J" xr:uid="{00000000-0004-0000-0000-000013020000}"/>
    <hyperlink ref="E543" location="A127834834T" display="A127834834T" xr:uid="{00000000-0004-0000-0000-000014020000}"/>
    <hyperlink ref="E544" location="A127831864A" display="A127831864A" xr:uid="{00000000-0004-0000-0000-000015020000}"/>
    <hyperlink ref="E545" location="A127828894F" display="A127828894F" xr:uid="{00000000-0004-0000-0000-000016020000}"/>
    <hyperlink ref="E546" location="A127834833R" display="A127834833R" xr:uid="{00000000-0004-0000-0000-000017020000}"/>
    <hyperlink ref="E547" location="A127831863X" display="A127831863X" xr:uid="{00000000-0004-0000-0000-000018020000}"/>
    <hyperlink ref="E548" location="A127828893C" display="A127828893C" xr:uid="{00000000-0004-0000-0000-000019020000}"/>
    <hyperlink ref="E549" location="A127834841R" display="A127834841R" xr:uid="{00000000-0004-0000-0000-00001A020000}"/>
    <hyperlink ref="E550" location="A127831871X" display="A127831871X" xr:uid="{00000000-0004-0000-0000-00001B020000}"/>
    <hyperlink ref="E551" location="A127828901T" display="A127828901T" xr:uid="{00000000-0004-0000-0000-00001C020000}"/>
    <hyperlink ref="E552" location="A127833517V" display="A127833517V" xr:uid="{00000000-0004-0000-0000-00001D020000}"/>
    <hyperlink ref="E553" location="A127830547C" display="A127830547C" xr:uid="{00000000-0004-0000-0000-00001E020000}"/>
    <hyperlink ref="E554" location="A127827577J" display="A127827577J" xr:uid="{00000000-0004-0000-0000-00001F020000}"/>
    <hyperlink ref="E555" location="A127833519X" display="A127833519X" xr:uid="{00000000-0004-0000-0000-000020020000}"/>
    <hyperlink ref="E556" location="A127830549J" display="A127830549J" xr:uid="{00000000-0004-0000-0000-000021020000}"/>
    <hyperlink ref="E557" location="A127827579L" display="A127827579L" xr:uid="{00000000-0004-0000-0000-000022020000}"/>
    <hyperlink ref="E558" location="A127833518W" display="A127833518W" xr:uid="{00000000-0004-0000-0000-000023020000}"/>
    <hyperlink ref="E559" location="A127830548F" display="A127830548F" xr:uid="{00000000-0004-0000-0000-000024020000}"/>
    <hyperlink ref="E560" location="A127827578K" display="A127827578K" xr:uid="{00000000-0004-0000-0000-000025020000}"/>
    <hyperlink ref="E561" location="A127833512J" display="A127833512J" xr:uid="{00000000-0004-0000-0000-000026020000}"/>
    <hyperlink ref="E562" location="A127830542T" display="A127830542T" xr:uid="{00000000-0004-0000-0000-000027020000}"/>
    <hyperlink ref="E563" location="A127827572W" display="A127827572W" xr:uid="{00000000-0004-0000-0000-000028020000}"/>
    <hyperlink ref="E564" location="A127833516T" display="A127833516T" xr:uid="{00000000-0004-0000-0000-000029020000}"/>
    <hyperlink ref="E565" location="A127830546A" display="A127830546A" xr:uid="{00000000-0004-0000-0000-00002A020000}"/>
    <hyperlink ref="E566" location="A127827576F" display="A127827576F" xr:uid="{00000000-0004-0000-0000-00002B020000}"/>
    <hyperlink ref="E567" location="A127833511F" display="A127833511F" xr:uid="{00000000-0004-0000-0000-00002C020000}"/>
    <hyperlink ref="E568" location="A127830541R" display="A127830541R" xr:uid="{00000000-0004-0000-0000-00002D020000}"/>
    <hyperlink ref="E569" location="A127827571V" display="A127827571V" xr:uid="{00000000-0004-0000-0000-00002E020000}"/>
    <hyperlink ref="E570" location="A127833509V" display="A127833509V" xr:uid="{00000000-0004-0000-0000-00002F020000}"/>
    <hyperlink ref="E571" location="A127830539C" display="A127830539C" xr:uid="{00000000-0004-0000-0000-000030020000}"/>
    <hyperlink ref="E572" location="A127827569J" display="A127827569J" xr:uid="{00000000-0004-0000-0000-000031020000}"/>
    <hyperlink ref="E573" location="A127833520J" display="A127833520J" xr:uid="{00000000-0004-0000-0000-000032020000}"/>
    <hyperlink ref="E574" location="A127830550T" display="A127830550T" xr:uid="{00000000-0004-0000-0000-000033020000}"/>
    <hyperlink ref="E575" location="A127827580W" display="A127827580W" xr:uid="{00000000-0004-0000-0000-000034020000}"/>
    <hyperlink ref="E576" location="A127833508T" display="A127833508T" xr:uid="{00000000-0004-0000-0000-000035020000}"/>
    <hyperlink ref="E577" location="A127830538A" display="A127830538A" xr:uid="{00000000-0004-0000-0000-000036020000}"/>
    <hyperlink ref="E578" location="A127827568F" display="A127827568F" xr:uid="{00000000-0004-0000-0000-000037020000}"/>
    <hyperlink ref="E579" location="A127833515R" display="A127833515R" xr:uid="{00000000-0004-0000-0000-000038020000}"/>
    <hyperlink ref="E580" location="A127830545X" display="A127830545X" xr:uid="{00000000-0004-0000-0000-000039020000}"/>
    <hyperlink ref="E581" location="A127827575C" display="A127827575C" xr:uid="{00000000-0004-0000-0000-00003A020000}"/>
    <hyperlink ref="E582" location="A127833510C" display="A127833510C" xr:uid="{00000000-0004-0000-0000-00003B020000}"/>
    <hyperlink ref="E583" location="A127830540L" display="A127830540L" xr:uid="{00000000-0004-0000-0000-00003C020000}"/>
    <hyperlink ref="E584" location="A127827570T" display="A127827570T" xr:uid="{00000000-0004-0000-0000-00003D020000}"/>
    <hyperlink ref="E585" location="A127833507R" display="A127833507R" xr:uid="{00000000-0004-0000-0000-00003E020000}"/>
    <hyperlink ref="E586" location="A127830537X" display="A127830537X" xr:uid="{00000000-0004-0000-0000-00003F020000}"/>
    <hyperlink ref="E587" location="A127827567C" display="A127827567C" xr:uid="{00000000-0004-0000-0000-000040020000}"/>
    <hyperlink ref="E588" location="A127833514L" display="A127833514L" xr:uid="{00000000-0004-0000-0000-000041020000}"/>
    <hyperlink ref="E589" location="A127830544W" display="A127830544W" xr:uid="{00000000-0004-0000-0000-000042020000}"/>
    <hyperlink ref="E590" location="A127827574A" display="A127827574A" xr:uid="{00000000-0004-0000-0000-000043020000}"/>
    <hyperlink ref="E591" location="A127833513K" display="A127833513K" xr:uid="{00000000-0004-0000-0000-000044020000}"/>
    <hyperlink ref="E592" location="A127830543V" display="A127830543V" xr:uid="{00000000-0004-0000-0000-000045020000}"/>
    <hyperlink ref="E593" location="A127827573X" display="A127827573X" xr:uid="{00000000-0004-0000-0000-000046020000}"/>
    <hyperlink ref="E594" location="A127833521K" display="A127833521K" xr:uid="{00000000-0004-0000-0000-000047020000}"/>
    <hyperlink ref="E595" location="A127830551V" display="A127830551V" xr:uid="{00000000-0004-0000-0000-000048020000}"/>
    <hyperlink ref="E596" location="A127827581X" display="A127827581X" xr:uid="{00000000-0004-0000-0000-000049020000}"/>
    <hyperlink ref="E597" location="A127835167T" display="A127835167T" xr:uid="{00000000-0004-0000-0000-00004A020000}"/>
    <hyperlink ref="E598" location="A127832197A" display="A127832197A" xr:uid="{00000000-0004-0000-0000-00004B020000}"/>
    <hyperlink ref="E599" location="A127829227V" display="A127829227V" xr:uid="{00000000-0004-0000-0000-00004C020000}"/>
    <hyperlink ref="E600" location="A127835169W" display="A127835169W" xr:uid="{00000000-0004-0000-0000-00004D020000}"/>
    <hyperlink ref="E601" location="A127832199F" display="A127832199F" xr:uid="{00000000-0004-0000-0000-00004E020000}"/>
    <hyperlink ref="E602" location="A127829229X" display="A127829229X" xr:uid="{00000000-0004-0000-0000-00004F020000}"/>
    <hyperlink ref="E603" location="A127835168V" display="A127835168V" xr:uid="{00000000-0004-0000-0000-000050020000}"/>
    <hyperlink ref="E604" location="A127832198C" display="A127832198C" xr:uid="{00000000-0004-0000-0000-000051020000}"/>
    <hyperlink ref="E605" location="A127829228W" display="A127829228W" xr:uid="{00000000-0004-0000-0000-000052020000}"/>
    <hyperlink ref="E606" location="A127835162F" display="A127835162F" xr:uid="{00000000-0004-0000-0000-000053020000}"/>
    <hyperlink ref="E607" location="A127832192R" display="A127832192R" xr:uid="{00000000-0004-0000-0000-000054020000}"/>
    <hyperlink ref="E608" location="A127829222J" display="A127829222J" xr:uid="{00000000-0004-0000-0000-000055020000}"/>
    <hyperlink ref="E609" location="A127835166R" display="A127835166R" xr:uid="{00000000-0004-0000-0000-000056020000}"/>
    <hyperlink ref="E610" location="A127832196X" display="A127832196X" xr:uid="{00000000-0004-0000-0000-000057020000}"/>
    <hyperlink ref="E611" location="A127829226T" display="A127829226T" xr:uid="{00000000-0004-0000-0000-000058020000}"/>
    <hyperlink ref="E612" location="A127835161C" display="A127835161C" xr:uid="{00000000-0004-0000-0000-000059020000}"/>
    <hyperlink ref="E613" location="A127832191L" display="A127832191L" xr:uid="{00000000-0004-0000-0000-00005A020000}"/>
    <hyperlink ref="E614" location="A127829221F" display="A127829221F" xr:uid="{00000000-0004-0000-0000-00005B020000}"/>
    <hyperlink ref="E615" location="A127835159T" display="A127835159T" xr:uid="{00000000-0004-0000-0000-00005C020000}"/>
    <hyperlink ref="E616" location="A127832189A" display="A127832189A" xr:uid="{00000000-0004-0000-0000-00005D020000}"/>
    <hyperlink ref="E617" location="A127829219V" display="A127829219V" xr:uid="{00000000-0004-0000-0000-00005E020000}"/>
    <hyperlink ref="E618" location="A127835170F" display="A127835170F" xr:uid="{00000000-0004-0000-0000-00005F020000}"/>
    <hyperlink ref="E619" location="A127832200C" display="A127832200C" xr:uid="{00000000-0004-0000-0000-000060020000}"/>
    <hyperlink ref="E620" location="A127829230J" display="A127829230J" xr:uid="{00000000-0004-0000-0000-000061020000}"/>
    <hyperlink ref="E621" location="A127835158R" display="A127835158R" xr:uid="{00000000-0004-0000-0000-000062020000}"/>
    <hyperlink ref="E622" location="A127832188X" display="A127832188X" xr:uid="{00000000-0004-0000-0000-000063020000}"/>
    <hyperlink ref="E623" location="A127829218T" display="A127829218T" xr:uid="{00000000-0004-0000-0000-000064020000}"/>
    <hyperlink ref="E624" location="A127835165L" display="A127835165L" xr:uid="{00000000-0004-0000-0000-000065020000}"/>
    <hyperlink ref="E625" location="A127832195W" display="A127832195W" xr:uid="{00000000-0004-0000-0000-000066020000}"/>
    <hyperlink ref="E626" location="A127829225R" display="A127829225R" xr:uid="{00000000-0004-0000-0000-000067020000}"/>
    <hyperlink ref="E627" location="A127835160A" display="A127835160A" xr:uid="{00000000-0004-0000-0000-000068020000}"/>
    <hyperlink ref="E628" location="A127832190K" display="A127832190K" xr:uid="{00000000-0004-0000-0000-000069020000}"/>
    <hyperlink ref="E629" location="A127829220C" display="A127829220C" xr:uid="{00000000-0004-0000-0000-00006A020000}"/>
    <hyperlink ref="E630" location="A127835157L" display="A127835157L" xr:uid="{00000000-0004-0000-0000-00006B020000}"/>
    <hyperlink ref="E631" location="A127832187W" display="A127832187W" xr:uid="{00000000-0004-0000-0000-00006C020000}"/>
    <hyperlink ref="E632" location="A127829217R" display="A127829217R" xr:uid="{00000000-0004-0000-0000-00006D020000}"/>
    <hyperlink ref="E633" location="A127835164K" display="A127835164K" xr:uid="{00000000-0004-0000-0000-00006E020000}"/>
    <hyperlink ref="E634" location="A127832194V" display="A127832194V" xr:uid="{00000000-0004-0000-0000-00006F020000}"/>
    <hyperlink ref="E635" location="A127829224L" display="A127829224L" xr:uid="{00000000-0004-0000-0000-000070020000}"/>
    <hyperlink ref="E636" location="A127835163J" display="A127835163J" xr:uid="{00000000-0004-0000-0000-000071020000}"/>
    <hyperlink ref="E637" location="A127832193T" display="A127832193T" xr:uid="{00000000-0004-0000-0000-000072020000}"/>
    <hyperlink ref="E638" location="A127829223K" display="A127829223K" xr:uid="{00000000-0004-0000-0000-000073020000}"/>
    <hyperlink ref="E639" location="A127835171J" display="A127835171J" xr:uid="{00000000-0004-0000-0000-000074020000}"/>
    <hyperlink ref="E640" location="A127832201F" display="A127832201F" xr:uid="{00000000-0004-0000-0000-000075020000}"/>
    <hyperlink ref="E641" location="A127829231K" display="A127829231K" xr:uid="{00000000-0004-0000-0000-000076020000}"/>
    <hyperlink ref="E642" location="A127835497J" display="A127835497J" xr:uid="{00000000-0004-0000-0000-000077020000}"/>
    <hyperlink ref="E643" location="A127832527F" display="A127832527F" xr:uid="{00000000-0004-0000-0000-000078020000}"/>
    <hyperlink ref="E644" location="A127829557K" display="A127829557K" xr:uid="{00000000-0004-0000-0000-000079020000}"/>
    <hyperlink ref="E645" location="A127835499L" display="A127835499L" xr:uid="{00000000-0004-0000-0000-00007A020000}"/>
    <hyperlink ref="E646" location="A127832529K" display="A127832529K" xr:uid="{00000000-0004-0000-0000-00007B020000}"/>
    <hyperlink ref="E647" location="A127829559R" display="A127829559R" xr:uid="{00000000-0004-0000-0000-00007C020000}"/>
    <hyperlink ref="E648" location="A127835498K" display="A127835498K" xr:uid="{00000000-0004-0000-0000-00007D020000}"/>
    <hyperlink ref="E649" location="A127832528J" display="A127832528J" xr:uid="{00000000-0004-0000-0000-00007E020000}"/>
    <hyperlink ref="E650" location="A127829558L" display="A127829558L" xr:uid="{00000000-0004-0000-0000-00007F020000}"/>
    <hyperlink ref="E651" location="A127835492W" display="A127835492W" xr:uid="{00000000-0004-0000-0000-000080020000}"/>
    <hyperlink ref="E652" location="A127832522V" display="A127832522V" xr:uid="{00000000-0004-0000-0000-000081020000}"/>
    <hyperlink ref="E653" location="A127829552X" display="A127829552X" xr:uid="{00000000-0004-0000-0000-000082020000}"/>
    <hyperlink ref="E654" location="A127835496F" display="A127835496F" xr:uid="{00000000-0004-0000-0000-000083020000}"/>
    <hyperlink ref="E655" location="A127832526C" display="A127832526C" xr:uid="{00000000-0004-0000-0000-000084020000}"/>
    <hyperlink ref="E656" location="A127829556J" display="A127829556J" xr:uid="{00000000-0004-0000-0000-000085020000}"/>
    <hyperlink ref="E657" location="A127835491V" display="A127835491V" xr:uid="{00000000-0004-0000-0000-000086020000}"/>
    <hyperlink ref="E658" location="A127832521T" display="A127832521T" xr:uid="{00000000-0004-0000-0000-000087020000}"/>
    <hyperlink ref="E659" location="A127829551W" display="A127829551W" xr:uid="{00000000-0004-0000-0000-000088020000}"/>
    <hyperlink ref="E660" location="A127835489J" display="A127835489J" xr:uid="{00000000-0004-0000-0000-000089020000}"/>
    <hyperlink ref="E661" location="A127832519F" display="A127832519F" xr:uid="{00000000-0004-0000-0000-00008A020000}"/>
    <hyperlink ref="E662" location="A127829549K" display="A127829549K" xr:uid="{00000000-0004-0000-0000-00008B020000}"/>
    <hyperlink ref="E663" location="A127835500K" display="A127835500K" xr:uid="{00000000-0004-0000-0000-00008C020000}"/>
    <hyperlink ref="E664" location="A127832530V" display="A127832530V" xr:uid="{00000000-0004-0000-0000-00008D020000}"/>
    <hyperlink ref="E665" location="A127829560X" display="A127829560X" xr:uid="{00000000-0004-0000-0000-00008E020000}"/>
    <hyperlink ref="E666" location="A127835488F" display="A127835488F" xr:uid="{00000000-0004-0000-0000-00008F020000}"/>
    <hyperlink ref="E667" location="A127832518C" display="A127832518C" xr:uid="{00000000-0004-0000-0000-000090020000}"/>
    <hyperlink ref="E668" location="A127829548J" display="A127829548J" xr:uid="{00000000-0004-0000-0000-000091020000}"/>
    <hyperlink ref="E669" location="A127835495C" display="A127835495C" xr:uid="{00000000-0004-0000-0000-000092020000}"/>
    <hyperlink ref="E670" location="A127832525A" display="A127832525A" xr:uid="{00000000-0004-0000-0000-000093020000}"/>
    <hyperlink ref="E671" location="A127829555F" display="A127829555F" xr:uid="{00000000-0004-0000-0000-000094020000}"/>
    <hyperlink ref="E672" location="A127835490T" display="A127835490T" xr:uid="{00000000-0004-0000-0000-000095020000}"/>
    <hyperlink ref="E673" location="A127832520R" display="A127832520R" xr:uid="{00000000-0004-0000-0000-000096020000}"/>
    <hyperlink ref="E674" location="A127829550V" display="A127829550V" xr:uid="{00000000-0004-0000-0000-000097020000}"/>
    <hyperlink ref="E675" location="A127835487C" display="A127835487C" xr:uid="{00000000-0004-0000-0000-000098020000}"/>
    <hyperlink ref="E676" location="A127832517A" display="A127832517A" xr:uid="{00000000-0004-0000-0000-000099020000}"/>
    <hyperlink ref="E677" location="A127829547F" display="A127829547F" xr:uid="{00000000-0004-0000-0000-00009A020000}"/>
    <hyperlink ref="E678" location="A127835494A" display="A127835494A" xr:uid="{00000000-0004-0000-0000-00009B020000}"/>
    <hyperlink ref="E679" location="A127832524X" display="A127832524X" xr:uid="{00000000-0004-0000-0000-00009C020000}"/>
    <hyperlink ref="E680" location="A127829554C" display="A127829554C" xr:uid="{00000000-0004-0000-0000-00009D020000}"/>
    <hyperlink ref="E681" location="A127835493X" display="A127835493X" xr:uid="{00000000-0004-0000-0000-00009E020000}"/>
    <hyperlink ref="E682" location="A127832523W" display="A127832523W" xr:uid="{00000000-0004-0000-0000-00009F020000}"/>
    <hyperlink ref="E683" location="A127829553A" display="A127829553A" xr:uid="{00000000-0004-0000-0000-0000A0020000}"/>
    <hyperlink ref="E684" location="A127835501L" display="A127835501L" xr:uid="{00000000-0004-0000-0000-0000A1020000}"/>
    <hyperlink ref="E685" location="A127832531W" display="A127832531W" xr:uid="{00000000-0004-0000-0000-0000A2020000}"/>
    <hyperlink ref="E686" location="A127829561A" display="A127829561A" xr:uid="{00000000-0004-0000-0000-0000A3020000}"/>
    <hyperlink ref="E687" location="A127833847K" display="A127833847K" xr:uid="{00000000-0004-0000-0000-0000A4020000}"/>
    <hyperlink ref="E688" location="A127830877V" display="A127830877V" xr:uid="{00000000-0004-0000-0000-0000A5020000}"/>
    <hyperlink ref="E689" location="A127827907L" display="A127827907L" xr:uid="{00000000-0004-0000-0000-0000A6020000}"/>
    <hyperlink ref="E690" location="A127833849R" display="A127833849R" xr:uid="{00000000-0004-0000-0000-0000A7020000}"/>
    <hyperlink ref="E691" location="A127830879X" display="A127830879X" xr:uid="{00000000-0004-0000-0000-0000A8020000}"/>
    <hyperlink ref="E692" location="A127827909T" display="A127827909T" xr:uid="{00000000-0004-0000-0000-0000A9020000}"/>
    <hyperlink ref="E693" location="A127833848L" display="A127833848L" xr:uid="{00000000-0004-0000-0000-0000AA020000}"/>
    <hyperlink ref="E694" location="A127830878W" display="A127830878W" xr:uid="{00000000-0004-0000-0000-0000AB020000}"/>
    <hyperlink ref="E695" location="A127827908R" display="A127827908R" xr:uid="{00000000-0004-0000-0000-0000AC020000}"/>
    <hyperlink ref="E696" location="A127833842X" display="A127833842X" xr:uid="{00000000-0004-0000-0000-0000AD020000}"/>
    <hyperlink ref="E697" location="A127830872J" display="A127830872J" xr:uid="{00000000-0004-0000-0000-0000AE020000}"/>
    <hyperlink ref="E698" location="A127827902A" display="A127827902A" xr:uid="{00000000-0004-0000-0000-0000AF020000}"/>
    <hyperlink ref="E699" location="A127833846J" display="A127833846J" xr:uid="{00000000-0004-0000-0000-0000B0020000}"/>
    <hyperlink ref="E700" location="A127830876T" display="A127830876T" xr:uid="{00000000-0004-0000-0000-0000B1020000}"/>
    <hyperlink ref="E701" location="A127827906K" display="A127827906K" xr:uid="{00000000-0004-0000-0000-0000B2020000}"/>
    <hyperlink ref="E702" location="A127833841W" display="A127833841W" xr:uid="{00000000-0004-0000-0000-0000B3020000}"/>
    <hyperlink ref="E703" location="A127830871F" display="A127830871F" xr:uid="{00000000-0004-0000-0000-0000B4020000}"/>
    <hyperlink ref="E704" location="A127827901X" display="A127827901X" xr:uid="{00000000-0004-0000-0000-0000B5020000}"/>
    <hyperlink ref="E705" location="A127833839K" display="A127833839K" xr:uid="{00000000-0004-0000-0000-0000B6020000}"/>
    <hyperlink ref="E706" location="A127830869V" display="A127830869V" xr:uid="{00000000-0004-0000-0000-0000B7020000}"/>
    <hyperlink ref="E707" location="A127827899X" display="A127827899X" xr:uid="{00000000-0004-0000-0000-0000B8020000}"/>
    <hyperlink ref="E708" location="A127833850X" display="A127833850X" xr:uid="{00000000-0004-0000-0000-0000B9020000}"/>
    <hyperlink ref="E709" location="A127830880J" display="A127830880J" xr:uid="{00000000-0004-0000-0000-0000BA020000}"/>
    <hyperlink ref="E710" location="A127827910A" display="A127827910A" xr:uid="{00000000-0004-0000-0000-0000BB020000}"/>
    <hyperlink ref="E711" location="A127833838J" display="A127833838J" xr:uid="{00000000-0004-0000-0000-0000BC020000}"/>
    <hyperlink ref="E712" location="A127830868T" display="A127830868T" xr:uid="{00000000-0004-0000-0000-0000BD020000}"/>
    <hyperlink ref="E713" location="A127827898W" display="A127827898W" xr:uid="{00000000-0004-0000-0000-0000BE020000}"/>
    <hyperlink ref="E714" location="A127833845F" display="A127833845F" xr:uid="{00000000-0004-0000-0000-0000BF020000}"/>
    <hyperlink ref="E715" location="A127830875R" display="A127830875R" xr:uid="{00000000-0004-0000-0000-0000C0020000}"/>
    <hyperlink ref="E716" location="A127827905J" display="A127827905J" xr:uid="{00000000-0004-0000-0000-0000C1020000}"/>
    <hyperlink ref="E717" location="A127833840V" display="A127833840V" xr:uid="{00000000-0004-0000-0000-0000C2020000}"/>
    <hyperlink ref="E718" location="A127830870C" display="A127830870C" xr:uid="{00000000-0004-0000-0000-0000C3020000}"/>
    <hyperlink ref="E719" location="A127827900W" display="A127827900W" xr:uid="{00000000-0004-0000-0000-0000C4020000}"/>
    <hyperlink ref="E720" location="A127833837F" display="A127833837F" xr:uid="{00000000-0004-0000-0000-0000C5020000}"/>
    <hyperlink ref="E721" location="A127830867R" display="A127830867R" xr:uid="{00000000-0004-0000-0000-0000C6020000}"/>
    <hyperlink ref="E722" location="A127827897V" display="A127827897V" xr:uid="{00000000-0004-0000-0000-0000C7020000}"/>
    <hyperlink ref="E723" location="A127833844C" display="A127833844C" xr:uid="{00000000-0004-0000-0000-0000C8020000}"/>
    <hyperlink ref="E724" location="A127830874L" display="A127830874L" xr:uid="{00000000-0004-0000-0000-0000C9020000}"/>
    <hyperlink ref="E725" location="A127827904F" display="A127827904F" xr:uid="{00000000-0004-0000-0000-0000CA020000}"/>
    <hyperlink ref="E726" location="A127833843A" display="A127833843A" xr:uid="{00000000-0004-0000-0000-0000CB020000}"/>
    <hyperlink ref="E727" location="A127830873K" display="A127830873K" xr:uid="{00000000-0004-0000-0000-0000CC020000}"/>
    <hyperlink ref="E728" location="A127827903C" display="A127827903C" xr:uid="{00000000-0004-0000-0000-0000CD020000}"/>
    <hyperlink ref="E729" location="A127833851A" display="A127833851A" xr:uid="{00000000-0004-0000-0000-0000CE020000}"/>
    <hyperlink ref="E730" location="A127830881K" display="A127830881K" xr:uid="{00000000-0004-0000-0000-0000CF020000}"/>
    <hyperlink ref="E731" location="A127827911C" display="A127827911C" xr:uid="{00000000-0004-0000-0000-0000D0020000}"/>
    <hyperlink ref="E732" location="A127834177C" display="A127834177C" xr:uid="{00000000-0004-0000-0000-0000D1020000}"/>
    <hyperlink ref="E733" location="A127831207A" display="A127831207A" xr:uid="{00000000-0004-0000-0000-0000D2020000}"/>
    <hyperlink ref="E734" location="A127828237F" display="A127828237F" xr:uid="{00000000-0004-0000-0000-0000D3020000}"/>
    <hyperlink ref="E735" location="A127834179J" display="A127834179J" xr:uid="{00000000-0004-0000-0000-0000D4020000}"/>
    <hyperlink ref="E736" location="A127831209F" display="A127831209F" xr:uid="{00000000-0004-0000-0000-0000D5020000}"/>
    <hyperlink ref="E737" location="A127828239K" display="A127828239K" xr:uid="{00000000-0004-0000-0000-0000D6020000}"/>
    <hyperlink ref="E738" location="A127834178F" display="A127834178F" xr:uid="{00000000-0004-0000-0000-0000D7020000}"/>
    <hyperlink ref="E739" location="A127831208C" display="A127831208C" xr:uid="{00000000-0004-0000-0000-0000D8020000}"/>
    <hyperlink ref="E740" location="A127828238J" display="A127828238J" xr:uid="{00000000-0004-0000-0000-0000D9020000}"/>
    <hyperlink ref="E741" location="A127834172T" display="A127834172T" xr:uid="{00000000-0004-0000-0000-0000DA020000}"/>
    <hyperlink ref="E742" location="A127831202R" display="A127831202R" xr:uid="{00000000-0004-0000-0000-0000DB020000}"/>
    <hyperlink ref="E743" location="A127828232V" display="A127828232V" xr:uid="{00000000-0004-0000-0000-0000DC020000}"/>
    <hyperlink ref="E744" location="A127834176A" display="A127834176A" xr:uid="{00000000-0004-0000-0000-0000DD020000}"/>
    <hyperlink ref="E745" location="A127831206X" display="A127831206X" xr:uid="{00000000-0004-0000-0000-0000DE020000}"/>
    <hyperlink ref="E746" location="A127828236C" display="A127828236C" xr:uid="{00000000-0004-0000-0000-0000DF020000}"/>
    <hyperlink ref="E747" location="A127834171R" display="A127834171R" xr:uid="{00000000-0004-0000-0000-0000E0020000}"/>
    <hyperlink ref="E748" location="A127831201L" display="A127831201L" xr:uid="{00000000-0004-0000-0000-0000E1020000}"/>
    <hyperlink ref="E749" location="A127828231T" display="A127828231T" xr:uid="{00000000-0004-0000-0000-0000E2020000}"/>
    <hyperlink ref="E750" location="A127834169C" display="A127834169C" xr:uid="{00000000-0004-0000-0000-0000E3020000}"/>
    <hyperlink ref="E751" location="A127831199L" display="A127831199L" xr:uid="{00000000-0004-0000-0000-0000E4020000}"/>
    <hyperlink ref="E752" location="A127828229F" display="A127828229F" xr:uid="{00000000-0004-0000-0000-0000E5020000}"/>
    <hyperlink ref="E753" location="A127834180T" display="A127834180T" xr:uid="{00000000-0004-0000-0000-0000E6020000}"/>
    <hyperlink ref="E754" location="A127831210R" display="A127831210R" xr:uid="{00000000-0004-0000-0000-0000E7020000}"/>
    <hyperlink ref="E755" location="A127828240V" display="A127828240V" xr:uid="{00000000-0004-0000-0000-0000E8020000}"/>
    <hyperlink ref="E756" location="A127834168A" display="A127834168A" xr:uid="{00000000-0004-0000-0000-0000E9020000}"/>
    <hyperlink ref="E757" location="A127831198K" display="A127831198K" xr:uid="{00000000-0004-0000-0000-0000EA020000}"/>
    <hyperlink ref="E758" location="A127828228C" display="A127828228C" xr:uid="{00000000-0004-0000-0000-0000EB020000}"/>
    <hyperlink ref="E759" location="A127834175X" display="A127834175X" xr:uid="{00000000-0004-0000-0000-0000EC020000}"/>
    <hyperlink ref="E760" location="A127831205W" display="A127831205W" xr:uid="{00000000-0004-0000-0000-0000ED020000}"/>
    <hyperlink ref="E761" location="A127828235A" display="A127828235A" xr:uid="{00000000-0004-0000-0000-0000EE020000}"/>
    <hyperlink ref="E762" location="A127834170L" display="A127834170L" xr:uid="{00000000-0004-0000-0000-0000EF020000}"/>
    <hyperlink ref="E763" location="A127831200K" display="A127831200K" xr:uid="{00000000-0004-0000-0000-0000F0020000}"/>
    <hyperlink ref="E764" location="A127828230R" display="A127828230R" xr:uid="{00000000-0004-0000-0000-0000F1020000}"/>
    <hyperlink ref="E765" location="A127834167X" display="A127834167X" xr:uid="{00000000-0004-0000-0000-0000F2020000}"/>
    <hyperlink ref="E766" location="A127831197J" display="A127831197J" xr:uid="{00000000-0004-0000-0000-0000F3020000}"/>
    <hyperlink ref="E767" location="A127828227A" display="A127828227A" xr:uid="{00000000-0004-0000-0000-0000F4020000}"/>
    <hyperlink ref="E768" location="A127834174W" display="A127834174W" xr:uid="{00000000-0004-0000-0000-0000F5020000}"/>
    <hyperlink ref="E769" location="A127831204V" display="A127831204V" xr:uid="{00000000-0004-0000-0000-0000F6020000}"/>
    <hyperlink ref="E770" location="A127828234X" display="A127828234X" xr:uid="{00000000-0004-0000-0000-0000F7020000}"/>
    <hyperlink ref="E771" location="A127834173V" display="A127834173V" xr:uid="{00000000-0004-0000-0000-0000F8020000}"/>
    <hyperlink ref="E772" location="A127831203T" display="A127831203T" xr:uid="{00000000-0004-0000-0000-0000F9020000}"/>
    <hyperlink ref="E773" location="A127828233W" display="A127828233W" xr:uid="{00000000-0004-0000-0000-0000FA020000}"/>
    <hyperlink ref="E774" location="A127834181V" display="A127834181V" xr:uid="{00000000-0004-0000-0000-0000FB020000}"/>
    <hyperlink ref="E775" location="A127831211T" display="A127831211T" xr:uid="{00000000-0004-0000-0000-0000FC020000}"/>
    <hyperlink ref="E776" location="A127828241W" display="A127828241W" xr:uid="{00000000-0004-0000-0000-0000FD020000}"/>
    <hyperlink ref="E777" location="A127834507J" display="A127834507J" xr:uid="{00000000-0004-0000-0000-0000FE020000}"/>
    <hyperlink ref="E778" location="A127831537T" display="A127831537T" xr:uid="{00000000-0004-0000-0000-0000FF020000}"/>
    <hyperlink ref="E779" location="A127828567W" display="A127828567W" xr:uid="{00000000-0004-0000-0000-000000030000}"/>
    <hyperlink ref="E780" location="A127834509L" display="A127834509L" xr:uid="{00000000-0004-0000-0000-000001030000}"/>
    <hyperlink ref="E781" location="A127831539W" display="A127831539W" xr:uid="{00000000-0004-0000-0000-000002030000}"/>
    <hyperlink ref="E782" location="A127828569A" display="A127828569A" xr:uid="{00000000-0004-0000-0000-000003030000}"/>
    <hyperlink ref="E783" location="A127834508K" display="A127834508K" xr:uid="{00000000-0004-0000-0000-000004030000}"/>
    <hyperlink ref="E784" location="A127831538V" display="A127831538V" xr:uid="{00000000-0004-0000-0000-000005030000}"/>
    <hyperlink ref="E785" location="A127828568X" display="A127828568X" xr:uid="{00000000-0004-0000-0000-000006030000}"/>
    <hyperlink ref="E786" location="A127834502W" display="A127834502W" xr:uid="{00000000-0004-0000-0000-000007030000}"/>
    <hyperlink ref="E787" location="A127831532F" display="A127831532F" xr:uid="{00000000-0004-0000-0000-000008030000}"/>
    <hyperlink ref="E788" location="A127828562K" display="A127828562K" xr:uid="{00000000-0004-0000-0000-000009030000}"/>
    <hyperlink ref="E789" location="A127834506F" display="A127834506F" xr:uid="{00000000-0004-0000-0000-00000A030000}"/>
    <hyperlink ref="E790" location="A127831536R" display="A127831536R" xr:uid="{00000000-0004-0000-0000-00000B030000}"/>
    <hyperlink ref="E791" location="A127828566V" display="A127828566V" xr:uid="{00000000-0004-0000-0000-00000C030000}"/>
    <hyperlink ref="E792" location="A127834501V" display="A127834501V" xr:uid="{00000000-0004-0000-0000-00000D030000}"/>
    <hyperlink ref="E793" location="A127831531C" display="A127831531C" xr:uid="{00000000-0004-0000-0000-00000E030000}"/>
    <hyperlink ref="E794" location="A127828561J" display="A127828561J" xr:uid="{00000000-0004-0000-0000-00000F030000}"/>
    <hyperlink ref="E795" location="A127834499V" display="A127834499V" xr:uid="{00000000-0004-0000-0000-000010030000}"/>
    <hyperlink ref="E796" location="A127831529T" display="A127831529T" xr:uid="{00000000-0004-0000-0000-000011030000}"/>
    <hyperlink ref="E797" location="A127828559W" display="A127828559W" xr:uid="{00000000-0004-0000-0000-000012030000}"/>
    <hyperlink ref="E798" location="A127834510W" display="A127834510W" xr:uid="{00000000-0004-0000-0000-000013030000}"/>
    <hyperlink ref="E799" location="A127831540F" display="A127831540F" xr:uid="{00000000-0004-0000-0000-000014030000}"/>
    <hyperlink ref="E800" location="A127828570K" display="A127828570K" xr:uid="{00000000-0004-0000-0000-000015030000}"/>
    <hyperlink ref="E801" location="A127834498T" display="A127834498T" xr:uid="{00000000-0004-0000-0000-000016030000}"/>
    <hyperlink ref="E802" location="A127831528R" display="A127831528R" xr:uid="{00000000-0004-0000-0000-000017030000}"/>
    <hyperlink ref="E803" location="A127828558V" display="A127828558V" xr:uid="{00000000-0004-0000-0000-000018030000}"/>
    <hyperlink ref="E804" location="A127834505C" display="A127834505C" xr:uid="{00000000-0004-0000-0000-000019030000}"/>
    <hyperlink ref="E805" location="A127831535L" display="A127831535L" xr:uid="{00000000-0004-0000-0000-00001A030000}"/>
    <hyperlink ref="E806" location="A127828565T" display="A127828565T" xr:uid="{00000000-0004-0000-0000-00001B030000}"/>
    <hyperlink ref="E807" location="A127834500T" display="A127834500T" xr:uid="{00000000-0004-0000-0000-00001C030000}"/>
    <hyperlink ref="E808" location="A127831530A" display="A127831530A" xr:uid="{00000000-0004-0000-0000-00001D030000}"/>
    <hyperlink ref="E809" location="A127828560F" display="A127828560F" xr:uid="{00000000-0004-0000-0000-00001E030000}"/>
    <hyperlink ref="E810" location="A127834497R" display="A127834497R" xr:uid="{00000000-0004-0000-0000-00001F030000}"/>
    <hyperlink ref="E811" location="A127831527L" display="A127831527L" xr:uid="{00000000-0004-0000-0000-000020030000}"/>
    <hyperlink ref="E812" location="A127828557T" display="A127828557T" xr:uid="{00000000-0004-0000-0000-000021030000}"/>
    <hyperlink ref="E813" location="A127834504A" display="A127834504A" xr:uid="{00000000-0004-0000-0000-000022030000}"/>
    <hyperlink ref="E814" location="A127831534K" display="A127831534K" xr:uid="{00000000-0004-0000-0000-000023030000}"/>
    <hyperlink ref="E815" location="A127828564R" display="A127828564R" xr:uid="{00000000-0004-0000-0000-000024030000}"/>
    <hyperlink ref="E816" location="A127834503X" display="A127834503X" xr:uid="{00000000-0004-0000-0000-000025030000}"/>
    <hyperlink ref="E817" location="A127831533J" display="A127831533J" xr:uid="{00000000-0004-0000-0000-000026030000}"/>
    <hyperlink ref="E818" location="A127828563L" display="A127828563L" xr:uid="{00000000-0004-0000-0000-000027030000}"/>
    <hyperlink ref="E819" location="A127834511X" display="A127834511X" xr:uid="{00000000-0004-0000-0000-000028030000}"/>
    <hyperlink ref="E820" location="A127831541J" display="A127831541J" xr:uid="{00000000-0004-0000-0000-000029030000}"/>
    <hyperlink ref="E821" location="A127828571L" display="A127828571L" xr:uid="{00000000-0004-0000-0000-00002A030000}"/>
    <hyperlink ref="E822" location="A127832857W" display="A127832857W" xr:uid="{00000000-0004-0000-0000-00002B030000}"/>
    <hyperlink ref="E823" location="A127829887A" display="A127829887A" xr:uid="{00000000-0004-0000-0000-00002C030000}"/>
    <hyperlink ref="E824" location="A127826917X" display="A127826917X" xr:uid="{00000000-0004-0000-0000-00002D030000}"/>
    <hyperlink ref="E825" location="A127832859A" display="A127832859A" xr:uid="{00000000-0004-0000-0000-00002E030000}"/>
    <hyperlink ref="E826" location="A127829889F" display="A127829889F" xr:uid="{00000000-0004-0000-0000-00002F030000}"/>
    <hyperlink ref="E827" location="A127826919C" display="A127826919C" xr:uid="{00000000-0004-0000-0000-000030030000}"/>
    <hyperlink ref="E828" location="A127832858X" display="A127832858X" xr:uid="{00000000-0004-0000-0000-000031030000}"/>
    <hyperlink ref="E829" location="A127829888C" display="A127829888C" xr:uid="{00000000-0004-0000-0000-000032030000}"/>
    <hyperlink ref="E830" location="A127826918A" display="A127826918A" xr:uid="{00000000-0004-0000-0000-000033030000}"/>
    <hyperlink ref="E831" location="A127832852K" display="A127832852K" xr:uid="{00000000-0004-0000-0000-000034030000}"/>
    <hyperlink ref="E832" location="A127829882R" display="A127829882R" xr:uid="{00000000-0004-0000-0000-000035030000}"/>
    <hyperlink ref="E833" location="A127826912L" display="A127826912L" xr:uid="{00000000-0004-0000-0000-000036030000}"/>
    <hyperlink ref="E834" location="A127832856V" display="A127832856V" xr:uid="{00000000-0004-0000-0000-000037030000}"/>
    <hyperlink ref="E835" location="A127829886X" display="A127829886X" xr:uid="{00000000-0004-0000-0000-000038030000}"/>
    <hyperlink ref="E836" location="A127826916W" display="A127826916W" xr:uid="{00000000-0004-0000-0000-000039030000}"/>
    <hyperlink ref="E837" location="A127832851J" display="A127832851J" xr:uid="{00000000-0004-0000-0000-00003A030000}"/>
    <hyperlink ref="E838" location="A127829881L" display="A127829881L" xr:uid="{00000000-0004-0000-0000-00003B030000}"/>
    <hyperlink ref="E839" location="A127826911K" display="A127826911K" xr:uid="{00000000-0004-0000-0000-00003C030000}"/>
    <hyperlink ref="E840" location="A127832849W" display="A127832849W" xr:uid="{00000000-0004-0000-0000-00003D030000}"/>
    <hyperlink ref="E841" location="A127829879A" display="A127829879A" xr:uid="{00000000-0004-0000-0000-00003E030000}"/>
    <hyperlink ref="E842" location="A127826909X" display="A127826909X" xr:uid="{00000000-0004-0000-0000-00003F030000}"/>
    <hyperlink ref="E843" location="A127832860K" display="A127832860K" xr:uid="{00000000-0004-0000-0000-000040030000}"/>
    <hyperlink ref="E844" location="A127829890R" display="A127829890R" xr:uid="{00000000-0004-0000-0000-000041030000}"/>
    <hyperlink ref="E845" location="A127826920L" display="A127826920L" xr:uid="{00000000-0004-0000-0000-000042030000}"/>
    <hyperlink ref="E846" location="A127832848V" display="A127832848V" xr:uid="{00000000-0004-0000-0000-000043030000}"/>
    <hyperlink ref="E847" location="A127829878X" display="A127829878X" xr:uid="{00000000-0004-0000-0000-000044030000}"/>
    <hyperlink ref="E848" location="A127826908W" display="A127826908W" xr:uid="{00000000-0004-0000-0000-000045030000}"/>
    <hyperlink ref="E849" location="A127832855T" display="A127832855T" xr:uid="{00000000-0004-0000-0000-000046030000}"/>
    <hyperlink ref="E850" location="A127829885W" display="A127829885W" xr:uid="{00000000-0004-0000-0000-000047030000}"/>
    <hyperlink ref="E851" location="A127826915V" display="A127826915V" xr:uid="{00000000-0004-0000-0000-000048030000}"/>
    <hyperlink ref="E852" location="A127832850F" display="A127832850F" xr:uid="{00000000-0004-0000-0000-000049030000}"/>
    <hyperlink ref="E853" location="A127829880K" display="A127829880K" xr:uid="{00000000-0004-0000-0000-00004A030000}"/>
    <hyperlink ref="E854" location="A127826910J" display="A127826910J" xr:uid="{00000000-0004-0000-0000-00004B030000}"/>
    <hyperlink ref="E855" location="A127832847T" display="A127832847T" xr:uid="{00000000-0004-0000-0000-00004C030000}"/>
    <hyperlink ref="E856" location="A127829877W" display="A127829877W" xr:uid="{00000000-0004-0000-0000-00004D030000}"/>
    <hyperlink ref="E857" location="A127826907V" display="A127826907V" xr:uid="{00000000-0004-0000-0000-00004E030000}"/>
    <hyperlink ref="E858" location="A127832854R" display="A127832854R" xr:uid="{00000000-0004-0000-0000-00004F030000}"/>
    <hyperlink ref="E859" location="A127829884V" display="A127829884V" xr:uid="{00000000-0004-0000-0000-000050030000}"/>
    <hyperlink ref="E860" location="A127826914T" display="A127826914T" xr:uid="{00000000-0004-0000-0000-000051030000}"/>
    <hyperlink ref="E861" location="A127832853L" display="A127832853L" xr:uid="{00000000-0004-0000-0000-000052030000}"/>
    <hyperlink ref="E862" location="A127829883T" display="A127829883T" xr:uid="{00000000-0004-0000-0000-000053030000}"/>
    <hyperlink ref="E863" location="A127826913R" display="A127826913R" xr:uid="{00000000-0004-0000-0000-000054030000}"/>
    <hyperlink ref="E864" location="A127832861L" display="A127832861L" xr:uid="{00000000-0004-0000-0000-000055030000}"/>
    <hyperlink ref="E865" location="A127829891T" display="A127829891T" xr:uid="{00000000-0004-0000-0000-000056030000}"/>
    <hyperlink ref="E866" location="A127826921R" display="A127826921R" xr:uid="{00000000-0004-0000-0000-000057030000}"/>
  </hyperlink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2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262</v>
      </c>
      <c r="C5" s="8" t="s">
        <v>262</v>
      </c>
      <c r="D5" s="8" t="s">
        <v>262</v>
      </c>
      <c r="E5" s="8" t="s">
        <v>262</v>
      </c>
      <c r="F5" s="8" t="s">
        <v>262</v>
      </c>
      <c r="G5" s="8" t="s">
        <v>262</v>
      </c>
      <c r="H5" s="8" t="s">
        <v>262</v>
      </c>
      <c r="I5" s="8" t="s">
        <v>262</v>
      </c>
      <c r="J5" s="8" t="s">
        <v>262</v>
      </c>
      <c r="K5" s="8" t="s">
        <v>262</v>
      </c>
      <c r="L5" s="8" t="s">
        <v>262</v>
      </c>
      <c r="M5" s="8" t="s">
        <v>262</v>
      </c>
      <c r="N5" s="8" t="s">
        <v>262</v>
      </c>
      <c r="O5" s="8" t="s">
        <v>262</v>
      </c>
      <c r="P5" s="8" t="s">
        <v>262</v>
      </c>
      <c r="Q5" s="8" t="s">
        <v>262</v>
      </c>
      <c r="R5" s="8" t="s">
        <v>262</v>
      </c>
      <c r="S5" s="8" t="s">
        <v>262</v>
      </c>
      <c r="T5" s="8" t="s">
        <v>262</v>
      </c>
      <c r="U5" s="8" t="s">
        <v>262</v>
      </c>
      <c r="V5" s="8" t="s">
        <v>262</v>
      </c>
      <c r="W5" s="8" t="s">
        <v>262</v>
      </c>
      <c r="X5" s="8" t="s">
        <v>262</v>
      </c>
      <c r="Y5" s="8" t="s">
        <v>262</v>
      </c>
      <c r="Z5" s="8" t="s">
        <v>262</v>
      </c>
      <c r="AA5" s="8" t="s">
        <v>262</v>
      </c>
      <c r="AB5" s="8" t="s">
        <v>262</v>
      </c>
      <c r="AC5" s="8" t="s">
        <v>262</v>
      </c>
      <c r="AD5" s="8" t="s">
        <v>262</v>
      </c>
      <c r="AE5" s="8" t="s">
        <v>262</v>
      </c>
      <c r="AF5" s="8" t="s">
        <v>262</v>
      </c>
      <c r="AG5" s="8" t="s">
        <v>262</v>
      </c>
      <c r="AH5" s="8" t="s">
        <v>262</v>
      </c>
      <c r="AI5" s="8" t="s">
        <v>262</v>
      </c>
      <c r="AJ5" s="8" t="s">
        <v>262</v>
      </c>
      <c r="AK5" s="8" t="s">
        <v>262</v>
      </c>
      <c r="AL5" s="8" t="s">
        <v>262</v>
      </c>
      <c r="AM5" s="8" t="s">
        <v>262</v>
      </c>
      <c r="AN5" s="8" t="s">
        <v>262</v>
      </c>
      <c r="AO5" s="8" t="s">
        <v>262</v>
      </c>
      <c r="AP5" s="8" t="s">
        <v>262</v>
      </c>
      <c r="AQ5" s="8" t="s">
        <v>262</v>
      </c>
      <c r="AR5" s="8" t="s">
        <v>262</v>
      </c>
      <c r="AS5" s="8" t="s">
        <v>262</v>
      </c>
      <c r="AT5" s="8" t="s">
        <v>262</v>
      </c>
      <c r="AU5" s="8" t="s">
        <v>262</v>
      </c>
      <c r="AV5" s="8" t="s">
        <v>262</v>
      </c>
      <c r="AW5" s="8" t="s">
        <v>262</v>
      </c>
      <c r="AX5" s="8" t="s">
        <v>262</v>
      </c>
      <c r="AY5" s="8" t="s">
        <v>262</v>
      </c>
      <c r="AZ5" s="8" t="s">
        <v>262</v>
      </c>
      <c r="BA5" s="8" t="s">
        <v>262</v>
      </c>
      <c r="BB5" s="8" t="s">
        <v>262</v>
      </c>
      <c r="BC5" s="8" t="s">
        <v>262</v>
      </c>
      <c r="BD5" s="8" t="s">
        <v>262</v>
      </c>
      <c r="BE5" s="8" t="s">
        <v>262</v>
      </c>
      <c r="BF5" s="8" t="s">
        <v>262</v>
      </c>
      <c r="BG5" s="8" t="s">
        <v>262</v>
      </c>
      <c r="BH5" s="8" t="s">
        <v>262</v>
      </c>
      <c r="BI5" s="8" t="s">
        <v>262</v>
      </c>
      <c r="BJ5" s="8" t="s">
        <v>262</v>
      </c>
      <c r="BK5" s="8" t="s">
        <v>262</v>
      </c>
      <c r="BL5" s="8" t="s">
        <v>262</v>
      </c>
      <c r="BM5" s="8" t="s">
        <v>262</v>
      </c>
      <c r="BN5" s="8" t="s">
        <v>262</v>
      </c>
      <c r="BO5" s="8" t="s">
        <v>262</v>
      </c>
      <c r="BP5" s="8" t="s">
        <v>262</v>
      </c>
      <c r="BQ5" s="8" t="s">
        <v>262</v>
      </c>
      <c r="BR5" s="8" t="s">
        <v>262</v>
      </c>
      <c r="BS5" s="8" t="s">
        <v>262</v>
      </c>
      <c r="BT5" s="8" t="s">
        <v>262</v>
      </c>
      <c r="BU5" s="8" t="s">
        <v>262</v>
      </c>
      <c r="BV5" s="8" t="s">
        <v>262</v>
      </c>
      <c r="BW5" s="8" t="s">
        <v>262</v>
      </c>
      <c r="BX5" s="8" t="s">
        <v>262</v>
      </c>
      <c r="BY5" s="8" t="s">
        <v>262</v>
      </c>
      <c r="BZ5" s="8" t="s">
        <v>262</v>
      </c>
      <c r="CA5" s="8" t="s">
        <v>262</v>
      </c>
      <c r="CB5" s="8" t="s">
        <v>262</v>
      </c>
      <c r="CC5" s="8" t="s">
        <v>262</v>
      </c>
      <c r="CD5" s="8" t="s">
        <v>262</v>
      </c>
      <c r="CE5" s="8" t="s">
        <v>262</v>
      </c>
      <c r="CF5" s="8" t="s">
        <v>262</v>
      </c>
      <c r="CG5" s="8" t="s">
        <v>262</v>
      </c>
      <c r="CH5" s="8" t="s">
        <v>262</v>
      </c>
      <c r="CI5" s="8" t="s">
        <v>262</v>
      </c>
      <c r="CJ5" s="8" t="s">
        <v>262</v>
      </c>
      <c r="CK5" s="8" t="s">
        <v>262</v>
      </c>
      <c r="CL5" s="8" t="s">
        <v>262</v>
      </c>
      <c r="CM5" s="8" t="s">
        <v>262</v>
      </c>
      <c r="CN5" s="8" t="s">
        <v>262</v>
      </c>
      <c r="CO5" s="8" t="s">
        <v>262</v>
      </c>
      <c r="CP5" s="8" t="s">
        <v>262</v>
      </c>
      <c r="CQ5" s="8" t="s">
        <v>262</v>
      </c>
      <c r="CR5" s="8" t="s">
        <v>262</v>
      </c>
      <c r="CS5" s="8" t="s">
        <v>262</v>
      </c>
      <c r="CT5" s="8" t="s">
        <v>262</v>
      </c>
      <c r="CU5" s="8" t="s">
        <v>262</v>
      </c>
      <c r="CV5" s="8" t="s">
        <v>262</v>
      </c>
      <c r="CW5" s="8" t="s">
        <v>262</v>
      </c>
      <c r="CX5" s="8" t="s">
        <v>262</v>
      </c>
      <c r="CY5" s="8" t="s">
        <v>262</v>
      </c>
      <c r="CZ5" s="8" t="s">
        <v>262</v>
      </c>
      <c r="DA5" s="8" t="s">
        <v>262</v>
      </c>
      <c r="DB5" s="8" t="s">
        <v>262</v>
      </c>
      <c r="DC5" s="8" t="s">
        <v>262</v>
      </c>
      <c r="DD5" s="8" t="s">
        <v>262</v>
      </c>
      <c r="DE5" s="8" t="s">
        <v>262</v>
      </c>
      <c r="DF5" s="8" t="s">
        <v>262</v>
      </c>
      <c r="DG5" s="8" t="s">
        <v>262</v>
      </c>
      <c r="DH5" s="8" t="s">
        <v>262</v>
      </c>
      <c r="DI5" s="8" t="s">
        <v>262</v>
      </c>
      <c r="DJ5" s="8" t="s">
        <v>262</v>
      </c>
      <c r="DK5" s="8" t="s">
        <v>262</v>
      </c>
      <c r="DL5" s="8" t="s">
        <v>262</v>
      </c>
      <c r="DM5" s="8" t="s">
        <v>262</v>
      </c>
      <c r="DN5" s="8" t="s">
        <v>262</v>
      </c>
      <c r="DO5" s="8" t="s">
        <v>262</v>
      </c>
      <c r="DP5" s="8" t="s">
        <v>262</v>
      </c>
      <c r="DQ5" s="8" t="s">
        <v>262</v>
      </c>
      <c r="DR5" s="8" t="s">
        <v>262</v>
      </c>
      <c r="DS5" s="8" t="s">
        <v>262</v>
      </c>
      <c r="DT5" s="8" t="s">
        <v>262</v>
      </c>
      <c r="DU5" s="8" t="s">
        <v>262</v>
      </c>
      <c r="DV5" s="8" t="s">
        <v>262</v>
      </c>
      <c r="DW5" s="8" t="s">
        <v>262</v>
      </c>
      <c r="DX5" s="8" t="s">
        <v>262</v>
      </c>
      <c r="DY5" s="8" t="s">
        <v>262</v>
      </c>
      <c r="DZ5" s="8" t="s">
        <v>262</v>
      </c>
      <c r="EA5" s="8" t="s">
        <v>262</v>
      </c>
      <c r="EB5" s="8" t="s">
        <v>262</v>
      </c>
      <c r="EC5" s="8" t="s">
        <v>262</v>
      </c>
      <c r="ED5" s="8" t="s">
        <v>262</v>
      </c>
      <c r="EE5" s="8" t="s">
        <v>262</v>
      </c>
      <c r="EF5" s="8" t="s">
        <v>262</v>
      </c>
      <c r="EG5" s="8" t="s">
        <v>262</v>
      </c>
      <c r="EH5" s="8" t="s">
        <v>262</v>
      </c>
      <c r="EI5" s="8" t="s">
        <v>262</v>
      </c>
      <c r="EJ5" s="8" t="s">
        <v>262</v>
      </c>
      <c r="EK5" s="8" t="s">
        <v>262</v>
      </c>
      <c r="EL5" s="8" t="s">
        <v>262</v>
      </c>
      <c r="EM5" s="8" t="s">
        <v>262</v>
      </c>
      <c r="EN5" s="8" t="s">
        <v>262</v>
      </c>
      <c r="EO5" s="8" t="s">
        <v>262</v>
      </c>
      <c r="EP5" s="8" t="s">
        <v>262</v>
      </c>
      <c r="EQ5" s="8" t="s">
        <v>262</v>
      </c>
      <c r="ER5" s="8" t="s">
        <v>262</v>
      </c>
      <c r="ES5" s="8" t="s">
        <v>262</v>
      </c>
      <c r="ET5" s="8" t="s">
        <v>262</v>
      </c>
      <c r="EU5" s="8" t="s">
        <v>262</v>
      </c>
      <c r="EV5" s="8" t="s">
        <v>262</v>
      </c>
      <c r="EW5" s="8" t="s">
        <v>262</v>
      </c>
      <c r="EX5" s="8" t="s">
        <v>262</v>
      </c>
      <c r="EY5" s="8" t="s">
        <v>262</v>
      </c>
      <c r="EZ5" s="8" t="s">
        <v>262</v>
      </c>
      <c r="FA5" s="8" t="s">
        <v>262</v>
      </c>
      <c r="FB5" s="8" t="s">
        <v>262</v>
      </c>
      <c r="FC5" s="8" t="s">
        <v>262</v>
      </c>
      <c r="FD5" s="8" t="s">
        <v>262</v>
      </c>
      <c r="FE5" s="8" t="s">
        <v>262</v>
      </c>
      <c r="FF5" s="8" t="s">
        <v>262</v>
      </c>
      <c r="FG5" s="8" t="s">
        <v>262</v>
      </c>
      <c r="FH5" s="8" t="s">
        <v>262</v>
      </c>
      <c r="FI5" s="8" t="s">
        <v>262</v>
      </c>
      <c r="FJ5" s="8" t="s">
        <v>262</v>
      </c>
      <c r="FK5" s="8" t="s">
        <v>262</v>
      </c>
      <c r="FL5" s="8" t="s">
        <v>262</v>
      </c>
      <c r="FM5" s="8" t="s">
        <v>262</v>
      </c>
      <c r="FN5" s="8" t="s">
        <v>262</v>
      </c>
      <c r="FO5" s="8" t="s">
        <v>262</v>
      </c>
      <c r="FP5" s="8" t="s">
        <v>262</v>
      </c>
      <c r="FQ5" s="8" t="s">
        <v>262</v>
      </c>
      <c r="FR5" s="8" t="s">
        <v>262</v>
      </c>
      <c r="FS5" s="8" t="s">
        <v>262</v>
      </c>
      <c r="FT5" s="8" t="s">
        <v>262</v>
      </c>
      <c r="FU5" s="8" t="s">
        <v>262</v>
      </c>
      <c r="FV5" s="8" t="s">
        <v>262</v>
      </c>
      <c r="FW5" s="8" t="s">
        <v>262</v>
      </c>
      <c r="FX5" s="8" t="s">
        <v>262</v>
      </c>
      <c r="FY5" s="8" t="s">
        <v>262</v>
      </c>
      <c r="FZ5" s="8" t="s">
        <v>262</v>
      </c>
      <c r="GA5" s="8" t="s">
        <v>262</v>
      </c>
      <c r="GB5" s="8" t="s">
        <v>262</v>
      </c>
      <c r="GC5" s="8" t="s">
        <v>262</v>
      </c>
      <c r="GD5" s="8" t="s">
        <v>262</v>
      </c>
      <c r="GE5" s="8" t="s">
        <v>262</v>
      </c>
      <c r="GF5" s="8" t="s">
        <v>262</v>
      </c>
      <c r="GG5" s="8" t="s">
        <v>262</v>
      </c>
      <c r="GH5" s="8" t="s">
        <v>262</v>
      </c>
      <c r="GI5" s="8" t="s">
        <v>262</v>
      </c>
      <c r="GJ5" s="8" t="s">
        <v>262</v>
      </c>
      <c r="GK5" s="8" t="s">
        <v>262</v>
      </c>
      <c r="GL5" s="8" t="s">
        <v>262</v>
      </c>
      <c r="GM5" s="8" t="s">
        <v>262</v>
      </c>
      <c r="GN5" s="8" t="s">
        <v>262</v>
      </c>
      <c r="GO5" s="8" t="s">
        <v>262</v>
      </c>
      <c r="GP5" s="8" t="s">
        <v>262</v>
      </c>
      <c r="GQ5" s="8" t="s">
        <v>262</v>
      </c>
      <c r="GR5" s="8" t="s">
        <v>262</v>
      </c>
      <c r="GS5" s="8" t="s">
        <v>262</v>
      </c>
      <c r="GT5" s="8" t="s">
        <v>262</v>
      </c>
      <c r="GU5" s="8" t="s">
        <v>262</v>
      </c>
      <c r="GV5" s="8" t="s">
        <v>262</v>
      </c>
      <c r="GW5" s="8" t="s">
        <v>262</v>
      </c>
      <c r="GX5" s="8" t="s">
        <v>262</v>
      </c>
      <c r="GY5" s="8" t="s">
        <v>262</v>
      </c>
      <c r="GZ5" s="8" t="s">
        <v>262</v>
      </c>
      <c r="HA5" s="8" t="s">
        <v>262</v>
      </c>
      <c r="HB5" s="8" t="s">
        <v>262</v>
      </c>
      <c r="HC5" s="8" t="s">
        <v>262</v>
      </c>
      <c r="HD5" s="8" t="s">
        <v>262</v>
      </c>
      <c r="HE5" s="8" t="s">
        <v>262</v>
      </c>
      <c r="HF5" s="8" t="s">
        <v>262</v>
      </c>
      <c r="HG5" s="8" t="s">
        <v>262</v>
      </c>
      <c r="HH5" s="8" t="s">
        <v>262</v>
      </c>
      <c r="HI5" s="8" t="s">
        <v>262</v>
      </c>
      <c r="HJ5" s="8" t="s">
        <v>262</v>
      </c>
      <c r="HK5" s="8" t="s">
        <v>262</v>
      </c>
      <c r="HL5" s="8" t="s">
        <v>262</v>
      </c>
      <c r="HM5" s="8" t="s">
        <v>262</v>
      </c>
      <c r="HN5" s="8" t="s">
        <v>262</v>
      </c>
      <c r="HO5" s="8" t="s">
        <v>262</v>
      </c>
      <c r="HP5" s="8" t="s">
        <v>262</v>
      </c>
      <c r="HQ5" s="8" t="s">
        <v>262</v>
      </c>
      <c r="HR5" s="8" t="s">
        <v>262</v>
      </c>
      <c r="HS5" s="8" t="s">
        <v>262</v>
      </c>
      <c r="HT5" s="8" t="s">
        <v>262</v>
      </c>
      <c r="HU5" s="8" t="s">
        <v>262</v>
      </c>
      <c r="HV5" s="8" t="s">
        <v>262</v>
      </c>
      <c r="HW5" s="8" t="s">
        <v>262</v>
      </c>
      <c r="HX5" s="8" t="s">
        <v>262</v>
      </c>
      <c r="HY5" s="8" t="s">
        <v>262</v>
      </c>
      <c r="HZ5" s="8" t="s">
        <v>262</v>
      </c>
      <c r="IA5" s="8" t="s">
        <v>262</v>
      </c>
      <c r="IB5" s="8" t="s">
        <v>262</v>
      </c>
      <c r="IC5" s="8" t="s">
        <v>262</v>
      </c>
      <c r="ID5" s="8" t="s">
        <v>262</v>
      </c>
      <c r="IE5" s="8" t="s">
        <v>262</v>
      </c>
      <c r="IF5" s="8" t="s">
        <v>262</v>
      </c>
      <c r="IG5" s="8" t="s">
        <v>262</v>
      </c>
      <c r="IH5" s="8" t="s">
        <v>262</v>
      </c>
      <c r="II5" s="8" t="s">
        <v>262</v>
      </c>
      <c r="IJ5" s="8" t="s">
        <v>262</v>
      </c>
      <c r="IK5" s="8" t="s">
        <v>262</v>
      </c>
      <c r="IL5" s="8" t="s">
        <v>262</v>
      </c>
      <c r="IM5" s="8" t="s">
        <v>262</v>
      </c>
      <c r="IN5" s="8" t="s">
        <v>262</v>
      </c>
      <c r="IO5" s="8" t="s">
        <v>262</v>
      </c>
      <c r="IP5" s="8" t="s">
        <v>262</v>
      </c>
      <c r="IQ5" s="8" t="s">
        <v>262</v>
      </c>
    </row>
    <row r="6" spans="1:251">
      <c r="A6" s="4" t="s">
        <v>254</v>
      </c>
      <c r="B6" s="1">
        <v>1</v>
      </c>
      <c r="C6" s="1">
        <v>1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>
        <v>1</v>
      </c>
      <c r="P6" s="1">
        <v>1</v>
      </c>
      <c r="Q6" s="1">
        <v>1</v>
      </c>
      <c r="R6" s="1">
        <v>1</v>
      </c>
      <c r="S6" s="1">
        <v>1</v>
      </c>
      <c r="T6" s="1">
        <v>1</v>
      </c>
      <c r="U6" s="1">
        <v>1</v>
      </c>
      <c r="V6" s="1">
        <v>1</v>
      </c>
      <c r="W6" s="1">
        <v>1</v>
      </c>
      <c r="X6" s="1">
        <v>1</v>
      </c>
      <c r="Y6" s="1">
        <v>1</v>
      </c>
      <c r="Z6" s="1">
        <v>1</v>
      </c>
      <c r="AA6" s="1">
        <v>1</v>
      </c>
      <c r="AB6" s="1">
        <v>1</v>
      </c>
      <c r="AC6" s="1">
        <v>1</v>
      </c>
      <c r="AD6" s="1">
        <v>1</v>
      </c>
      <c r="AE6" s="1">
        <v>1</v>
      </c>
      <c r="AF6" s="1">
        <v>1</v>
      </c>
      <c r="AG6" s="1">
        <v>1</v>
      </c>
      <c r="AH6" s="1">
        <v>1</v>
      </c>
      <c r="AI6" s="1">
        <v>1</v>
      </c>
      <c r="AJ6" s="1">
        <v>1</v>
      </c>
      <c r="AK6" s="1">
        <v>1</v>
      </c>
      <c r="AL6" s="1">
        <v>1</v>
      </c>
      <c r="AM6" s="1">
        <v>1</v>
      </c>
      <c r="AN6" s="1">
        <v>1</v>
      </c>
      <c r="AO6" s="1">
        <v>1</v>
      </c>
      <c r="AP6" s="1">
        <v>1</v>
      </c>
      <c r="AQ6" s="1">
        <v>1</v>
      </c>
      <c r="AR6" s="1">
        <v>1</v>
      </c>
      <c r="AS6" s="1">
        <v>1</v>
      </c>
      <c r="AT6" s="1">
        <v>1</v>
      </c>
      <c r="AU6" s="1">
        <v>1</v>
      </c>
      <c r="AV6" s="1">
        <v>1</v>
      </c>
      <c r="AW6" s="1">
        <v>1</v>
      </c>
      <c r="AX6" s="1">
        <v>1</v>
      </c>
      <c r="AY6" s="1">
        <v>1</v>
      </c>
      <c r="AZ6" s="1">
        <v>1</v>
      </c>
      <c r="BA6" s="1">
        <v>1</v>
      </c>
      <c r="BB6" s="1">
        <v>1</v>
      </c>
      <c r="BC6" s="1">
        <v>1</v>
      </c>
      <c r="BD6" s="1">
        <v>1</v>
      </c>
      <c r="BE6" s="1">
        <v>1</v>
      </c>
      <c r="BF6" s="1">
        <v>1</v>
      </c>
      <c r="BG6" s="1">
        <v>1</v>
      </c>
      <c r="BH6" s="1">
        <v>1</v>
      </c>
      <c r="BI6" s="1">
        <v>1</v>
      </c>
      <c r="BJ6" s="1">
        <v>1</v>
      </c>
      <c r="BK6" s="1">
        <v>1</v>
      </c>
      <c r="BL6" s="1">
        <v>1</v>
      </c>
      <c r="BM6" s="1">
        <v>1</v>
      </c>
      <c r="BN6" s="1">
        <v>1</v>
      </c>
      <c r="BO6" s="1">
        <v>1</v>
      </c>
      <c r="BP6" s="1">
        <v>1</v>
      </c>
      <c r="BQ6" s="1">
        <v>1</v>
      </c>
      <c r="BR6" s="1">
        <v>1</v>
      </c>
      <c r="BS6" s="1">
        <v>1</v>
      </c>
      <c r="BT6" s="1">
        <v>1</v>
      </c>
      <c r="BU6" s="1">
        <v>1</v>
      </c>
      <c r="BV6" s="1">
        <v>1</v>
      </c>
      <c r="BW6" s="1">
        <v>1</v>
      </c>
      <c r="BX6" s="1">
        <v>1</v>
      </c>
      <c r="BY6" s="1">
        <v>1</v>
      </c>
      <c r="BZ6" s="1">
        <v>1</v>
      </c>
      <c r="CA6" s="1">
        <v>1</v>
      </c>
      <c r="CB6" s="1">
        <v>1</v>
      </c>
      <c r="CC6" s="1">
        <v>1</v>
      </c>
      <c r="CD6" s="1">
        <v>1</v>
      </c>
      <c r="CE6" s="1">
        <v>1</v>
      </c>
      <c r="CF6" s="1">
        <v>1</v>
      </c>
      <c r="CG6" s="1">
        <v>1</v>
      </c>
      <c r="CH6" s="1">
        <v>1</v>
      </c>
      <c r="CI6" s="1">
        <v>1</v>
      </c>
      <c r="CJ6" s="1">
        <v>1</v>
      </c>
      <c r="CK6" s="1">
        <v>1</v>
      </c>
      <c r="CL6" s="1">
        <v>1</v>
      </c>
      <c r="CM6" s="1">
        <v>1</v>
      </c>
      <c r="CN6" s="1">
        <v>1</v>
      </c>
      <c r="CO6" s="1">
        <v>1</v>
      </c>
      <c r="CP6" s="1">
        <v>1</v>
      </c>
      <c r="CQ6" s="1">
        <v>1</v>
      </c>
      <c r="CR6" s="1">
        <v>1</v>
      </c>
      <c r="CS6" s="1">
        <v>1</v>
      </c>
      <c r="CT6" s="1">
        <v>1</v>
      </c>
      <c r="CU6" s="1">
        <v>1</v>
      </c>
      <c r="CV6" s="1">
        <v>1</v>
      </c>
      <c r="CW6" s="1">
        <v>1</v>
      </c>
      <c r="CX6" s="1">
        <v>1</v>
      </c>
      <c r="CY6" s="1">
        <v>1</v>
      </c>
      <c r="CZ6" s="1">
        <v>1</v>
      </c>
      <c r="DA6" s="1">
        <v>1</v>
      </c>
      <c r="DB6" s="1">
        <v>1</v>
      </c>
      <c r="DC6" s="1">
        <v>1</v>
      </c>
      <c r="DD6" s="1">
        <v>1</v>
      </c>
      <c r="DE6" s="1">
        <v>1</v>
      </c>
      <c r="DF6" s="1">
        <v>1</v>
      </c>
      <c r="DG6" s="1">
        <v>1</v>
      </c>
      <c r="DH6" s="1">
        <v>1</v>
      </c>
      <c r="DI6" s="1">
        <v>1</v>
      </c>
      <c r="DJ6" s="1">
        <v>1</v>
      </c>
      <c r="DK6" s="1">
        <v>1</v>
      </c>
      <c r="DL6" s="1">
        <v>1</v>
      </c>
      <c r="DM6" s="1">
        <v>1</v>
      </c>
      <c r="DN6" s="1">
        <v>1</v>
      </c>
      <c r="DO6" s="1">
        <v>1</v>
      </c>
      <c r="DP6" s="1">
        <v>1</v>
      </c>
      <c r="DQ6" s="1">
        <v>1</v>
      </c>
      <c r="DR6" s="1">
        <v>1</v>
      </c>
      <c r="DS6" s="1">
        <v>1</v>
      </c>
      <c r="DT6" s="1">
        <v>1</v>
      </c>
      <c r="DU6" s="1">
        <v>1</v>
      </c>
      <c r="DV6" s="1">
        <v>1</v>
      </c>
      <c r="DW6" s="1">
        <v>1</v>
      </c>
      <c r="DX6" s="1">
        <v>1</v>
      </c>
      <c r="DY6" s="1">
        <v>1</v>
      </c>
      <c r="DZ6" s="1">
        <v>1</v>
      </c>
      <c r="EA6" s="1">
        <v>1</v>
      </c>
      <c r="EB6" s="1">
        <v>1</v>
      </c>
      <c r="EC6" s="1">
        <v>1</v>
      </c>
      <c r="ED6" s="1">
        <v>1</v>
      </c>
      <c r="EE6" s="1">
        <v>1</v>
      </c>
      <c r="EF6" s="1">
        <v>1</v>
      </c>
      <c r="EG6" s="1">
        <v>1</v>
      </c>
      <c r="EH6" s="1">
        <v>1</v>
      </c>
      <c r="EI6" s="1">
        <v>1</v>
      </c>
      <c r="EJ6" s="1">
        <v>1</v>
      </c>
      <c r="EK6" s="1">
        <v>1</v>
      </c>
      <c r="EL6" s="1">
        <v>1</v>
      </c>
      <c r="EM6" s="1">
        <v>1</v>
      </c>
      <c r="EN6" s="1">
        <v>1</v>
      </c>
      <c r="EO6" s="1">
        <v>1</v>
      </c>
      <c r="EP6" s="1">
        <v>1</v>
      </c>
      <c r="EQ6" s="1">
        <v>1</v>
      </c>
      <c r="ER6" s="1">
        <v>1</v>
      </c>
      <c r="ES6" s="1">
        <v>1</v>
      </c>
      <c r="ET6" s="1">
        <v>1</v>
      </c>
      <c r="EU6" s="1">
        <v>1</v>
      </c>
      <c r="EV6" s="1">
        <v>1</v>
      </c>
      <c r="EW6" s="1">
        <v>1</v>
      </c>
      <c r="EX6" s="1">
        <v>1</v>
      </c>
      <c r="EY6" s="1">
        <v>1</v>
      </c>
      <c r="EZ6" s="1">
        <v>1</v>
      </c>
      <c r="FA6" s="1">
        <v>1</v>
      </c>
      <c r="FB6" s="1">
        <v>1</v>
      </c>
      <c r="FC6" s="1">
        <v>1</v>
      </c>
      <c r="FD6" s="1">
        <v>1</v>
      </c>
      <c r="FE6" s="1">
        <v>1</v>
      </c>
      <c r="FF6" s="1">
        <v>1</v>
      </c>
      <c r="FG6" s="1">
        <v>1</v>
      </c>
      <c r="FH6" s="1">
        <v>1</v>
      </c>
      <c r="FI6" s="1">
        <v>1</v>
      </c>
      <c r="FJ6" s="1">
        <v>1</v>
      </c>
      <c r="FK6" s="1">
        <v>1</v>
      </c>
      <c r="FL6" s="1">
        <v>1</v>
      </c>
      <c r="FM6" s="1">
        <v>1</v>
      </c>
      <c r="FN6" s="1">
        <v>1</v>
      </c>
      <c r="FO6" s="1">
        <v>1</v>
      </c>
      <c r="FP6" s="1">
        <v>1</v>
      </c>
      <c r="FQ6" s="1">
        <v>1</v>
      </c>
      <c r="FR6" s="1">
        <v>1</v>
      </c>
      <c r="FS6" s="1">
        <v>1</v>
      </c>
      <c r="FT6" s="1">
        <v>1</v>
      </c>
      <c r="FU6" s="1">
        <v>1</v>
      </c>
      <c r="FV6" s="1">
        <v>1</v>
      </c>
      <c r="FW6" s="1">
        <v>1</v>
      </c>
      <c r="FX6" s="1">
        <v>1</v>
      </c>
      <c r="FY6" s="1">
        <v>1</v>
      </c>
      <c r="FZ6" s="1">
        <v>1</v>
      </c>
      <c r="GA6" s="1">
        <v>1</v>
      </c>
      <c r="GB6" s="1">
        <v>1</v>
      </c>
      <c r="GC6" s="1">
        <v>1</v>
      </c>
      <c r="GD6" s="1">
        <v>1</v>
      </c>
      <c r="GE6" s="1">
        <v>1</v>
      </c>
      <c r="GF6" s="1">
        <v>1</v>
      </c>
      <c r="GG6" s="1">
        <v>1</v>
      </c>
      <c r="GH6" s="1">
        <v>1</v>
      </c>
      <c r="GI6" s="1">
        <v>1</v>
      </c>
      <c r="GJ6" s="1">
        <v>1</v>
      </c>
      <c r="GK6" s="1">
        <v>1</v>
      </c>
      <c r="GL6" s="1">
        <v>1</v>
      </c>
      <c r="GM6" s="1">
        <v>1</v>
      </c>
      <c r="GN6" s="1">
        <v>1</v>
      </c>
      <c r="GO6" s="1">
        <v>1</v>
      </c>
      <c r="GP6" s="1">
        <v>1</v>
      </c>
      <c r="GQ6" s="1">
        <v>1</v>
      </c>
      <c r="GR6" s="1">
        <v>1</v>
      </c>
      <c r="GS6" s="1">
        <v>1</v>
      </c>
      <c r="GT6" s="1">
        <v>1</v>
      </c>
      <c r="GU6" s="1">
        <v>1</v>
      </c>
      <c r="GV6" s="1">
        <v>1</v>
      </c>
      <c r="GW6" s="1">
        <v>1</v>
      </c>
      <c r="GX6" s="1">
        <v>1</v>
      </c>
      <c r="GY6" s="1">
        <v>1</v>
      </c>
      <c r="GZ6" s="1">
        <v>1</v>
      </c>
      <c r="HA6" s="1">
        <v>1</v>
      </c>
      <c r="HB6" s="1">
        <v>1</v>
      </c>
      <c r="HC6" s="1">
        <v>1</v>
      </c>
      <c r="HD6" s="1">
        <v>1</v>
      </c>
      <c r="HE6" s="1">
        <v>1</v>
      </c>
      <c r="HF6" s="1">
        <v>1</v>
      </c>
      <c r="HG6" s="1">
        <v>1</v>
      </c>
      <c r="HH6" s="1">
        <v>1</v>
      </c>
      <c r="HI6" s="1">
        <v>1</v>
      </c>
      <c r="HJ6" s="1">
        <v>1</v>
      </c>
      <c r="HK6" s="1">
        <v>1</v>
      </c>
      <c r="HL6" s="1">
        <v>1</v>
      </c>
      <c r="HM6" s="1">
        <v>1</v>
      </c>
      <c r="HN6" s="1">
        <v>1</v>
      </c>
      <c r="HO6" s="1">
        <v>1</v>
      </c>
      <c r="HP6" s="1">
        <v>1</v>
      </c>
      <c r="HQ6" s="1">
        <v>1</v>
      </c>
      <c r="HR6" s="1">
        <v>1</v>
      </c>
      <c r="HS6" s="1">
        <v>1</v>
      </c>
      <c r="HT6" s="1">
        <v>1</v>
      </c>
      <c r="HU6" s="1">
        <v>1</v>
      </c>
      <c r="HV6" s="1">
        <v>1</v>
      </c>
      <c r="HW6" s="1">
        <v>1</v>
      </c>
      <c r="HX6" s="1">
        <v>1</v>
      </c>
      <c r="HY6" s="1">
        <v>1</v>
      </c>
      <c r="HZ6" s="1">
        <v>1</v>
      </c>
      <c r="IA6" s="1">
        <v>1</v>
      </c>
      <c r="IB6" s="1">
        <v>1</v>
      </c>
      <c r="IC6" s="1">
        <v>1</v>
      </c>
      <c r="ID6" s="1">
        <v>1</v>
      </c>
      <c r="IE6" s="1">
        <v>1</v>
      </c>
      <c r="IF6" s="1">
        <v>1</v>
      </c>
      <c r="IG6" s="1">
        <v>1</v>
      </c>
      <c r="IH6" s="1">
        <v>1</v>
      </c>
      <c r="II6" s="1">
        <v>1</v>
      </c>
      <c r="IJ6" s="1">
        <v>1</v>
      </c>
      <c r="IK6" s="1">
        <v>1</v>
      </c>
      <c r="IL6" s="1">
        <v>1</v>
      </c>
      <c r="IM6" s="1">
        <v>1</v>
      </c>
      <c r="IN6" s="1">
        <v>1</v>
      </c>
      <c r="IO6" s="1">
        <v>1</v>
      </c>
      <c r="IP6" s="1">
        <v>1</v>
      </c>
      <c r="IQ6" s="1">
        <v>1</v>
      </c>
    </row>
    <row r="7" spans="1:251" s="6" customFormat="1">
      <c r="A7" s="5" t="s">
        <v>255</v>
      </c>
      <c r="B7" s="6">
        <v>41821</v>
      </c>
      <c r="C7" s="6">
        <v>41821</v>
      </c>
      <c r="D7" s="6">
        <v>41821</v>
      </c>
      <c r="E7" s="6">
        <v>41821</v>
      </c>
      <c r="F7" s="6">
        <v>41821</v>
      </c>
      <c r="G7" s="6">
        <v>41821</v>
      </c>
      <c r="H7" s="6">
        <v>41821</v>
      </c>
      <c r="I7" s="6">
        <v>41821</v>
      </c>
      <c r="J7" s="6">
        <v>41821</v>
      </c>
      <c r="K7" s="6">
        <v>41821</v>
      </c>
      <c r="L7" s="6">
        <v>41821</v>
      </c>
      <c r="M7" s="6">
        <v>41821</v>
      </c>
      <c r="N7" s="6">
        <v>41821</v>
      </c>
      <c r="O7" s="6">
        <v>41821</v>
      </c>
      <c r="P7" s="6">
        <v>41821</v>
      </c>
      <c r="Q7" s="6">
        <v>41821</v>
      </c>
      <c r="R7" s="6">
        <v>41821</v>
      </c>
      <c r="S7" s="6">
        <v>41821</v>
      </c>
      <c r="T7" s="6">
        <v>41821</v>
      </c>
      <c r="U7" s="6">
        <v>41821</v>
      </c>
      <c r="V7" s="6">
        <v>41821</v>
      </c>
      <c r="W7" s="6">
        <v>41821</v>
      </c>
      <c r="X7" s="6">
        <v>41821</v>
      </c>
      <c r="Y7" s="6">
        <v>41821</v>
      </c>
      <c r="Z7" s="6">
        <v>41821</v>
      </c>
      <c r="AA7" s="6">
        <v>41821</v>
      </c>
      <c r="AB7" s="6">
        <v>41821</v>
      </c>
      <c r="AC7" s="6">
        <v>41821</v>
      </c>
      <c r="AD7" s="6">
        <v>41821</v>
      </c>
      <c r="AE7" s="6">
        <v>41821</v>
      </c>
      <c r="AF7" s="6">
        <v>41821</v>
      </c>
      <c r="AG7" s="6">
        <v>41821</v>
      </c>
      <c r="AH7" s="6">
        <v>41821</v>
      </c>
      <c r="AI7" s="6">
        <v>41821</v>
      </c>
      <c r="AJ7" s="6">
        <v>41821</v>
      </c>
      <c r="AK7" s="6">
        <v>41821</v>
      </c>
      <c r="AL7" s="6">
        <v>41821</v>
      </c>
      <c r="AM7" s="6">
        <v>41821</v>
      </c>
      <c r="AN7" s="6">
        <v>41821</v>
      </c>
      <c r="AO7" s="6">
        <v>41821</v>
      </c>
      <c r="AP7" s="6">
        <v>41821</v>
      </c>
      <c r="AQ7" s="6">
        <v>41821</v>
      </c>
      <c r="AR7" s="6">
        <v>41821</v>
      </c>
      <c r="AS7" s="6">
        <v>41821</v>
      </c>
      <c r="AT7" s="6">
        <v>41821</v>
      </c>
      <c r="AU7" s="6">
        <v>41821</v>
      </c>
      <c r="AV7" s="6">
        <v>41821</v>
      </c>
      <c r="AW7" s="6">
        <v>41821</v>
      </c>
      <c r="AX7" s="6">
        <v>41821</v>
      </c>
      <c r="AY7" s="6">
        <v>41821</v>
      </c>
      <c r="AZ7" s="6">
        <v>41821</v>
      </c>
      <c r="BA7" s="6">
        <v>41821</v>
      </c>
      <c r="BB7" s="6">
        <v>41821</v>
      </c>
      <c r="BC7" s="6">
        <v>41821</v>
      </c>
      <c r="BD7" s="6">
        <v>41821</v>
      </c>
      <c r="BE7" s="6">
        <v>41821</v>
      </c>
      <c r="BF7" s="6">
        <v>41821</v>
      </c>
      <c r="BG7" s="6">
        <v>41821</v>
      </c>
      <c r="BH7" s="6">
        <v>41821</v>
      </c>
      <c r="BI7" s="6">
        <v>41821</v>
      </c>
      <c r="BJ7" s="6">
        <v>41821</v>
      </c>
      <c r="BK7" s="6">
        <v>41821</v>
      </c>
      <c r="BL7" s="6">
        <v>41821</v>
      </c>
      <c r="BM7" s="6">
        <v>41821</v>
      </c>
      <c r="BN7" s="6">
        <v>41821</v>
      </c>
      <c r="BO7" s="6">
        <v>41821</v>
      </c>
      <c r="BP7" s="6">
        <v>41821</v>
      </c>
      <c r="BQ7" s="6">
        <v>41821</v>
      </c>
      <c r="BR7" s="6">
        <v>41821</v>
      </c>
      <c r="BS7" s="6">
        <v>41821</v>
      </c>
      <c r="BT7" s="6">
        <v>41821</v>
      </c>
      <c r="BU7" s="6">
        <v>41821</v>
      </c>
      <c r="BV7" s="6">
        <v>41821</v>
      </c>
      <c r="BW7" s="6">
        <v>41821</v>
      </c>
      <c r="BX7" s="6">
        <v>41821</v>
      </c>
      <c r="BY7" s="6">
        <v>41821</v>
      </c>
      <c r="BZ7" s="6">
        <v>41821</v>
      </c>
      <c r="CA7" s="6">
        <v>41821</v>
      </c>
      <c r="CB7" s="6">
        <v>41821</v>
      </c>
      <c r="CC7" s="6">
        <v>41821</v>
      </c>
      <c r="CD7" s="6">
        <v>41821</v>
      </c>
      <c r="CE7" s="6">
        <v>41821</v>
      </c>
      <c r="CF7" s="6">
        <v>41821</v>
      </c>
      <c r="CG7" s="6">
        <v>41821</v>
      </c>
      <c r="CH7" s="6">
        <v>41821</v>
      </c>
      <c r="CI7" s="6">
        <v>41821</v>
      </c>
      <c r="CJ7" s="6">
        <v>41821</v>
      </c>
      <c r="CK7" s="6">
        <v>41821</v>
      </c>
      <c r="CL7" s="6">
        <v>41821</v>
      </c>
      <c r="CM7" s="6">
        <v>41821</v>
      </c>
      <c r="CN7" s="6">
        <v>41821</v>
      </c>
      <c r="CO7" s="6">
        <v>41821</v>
      </c>
      <c r="CP7" s="6">
        <v>41821</v>
      </c>
      <c r="CQ7" s="6">
        <v>41821</v>
      </c>
      <c r="CR7" s="6">
        <v>41821</v>
      </c>
      <c r="CS7" s="6">
        <v>41821</v>
      </c>
      <c r="CT7" s="6">
        <v>41821</v>
      </c>
      <c r="CU7" s="6">
        <v>41821</v>
      </c>
      <c r="CV7" s="6">
        <v>41821</v>
      </c>
      <c r="CW7" s="6">
        <v>41821</v>
      </c>
      <c r="CX7" s="6">
        <v>41821</v>
      </c>
      <c r="CY7" s="6">
        <v>41821</v>
      </c>
      <c r="CZ7" s="6">
        <v>41821</v>
      </c>
      <c r="DA7" s="6">
        <v>41821</v>
      </c>
      <c r="DB7" s="6">
        <v>41821</v>
      </c>
      <c r="DC7" s="6">
        <v>41821</v>
      </c>
      <c r="DD7" s="6">
        <v>41821</v>
      </c>
      <c r="DE7" s="6">
        <v>41821</v>
      </c>
      <c r="DF7" s="6">
        <v>41821</v>
      </c>
      <c r="DG7" s="6">
        <v>41821</v>
      </c>
      <c r="DH7" s="6">
        <v>41821</v>
      </c>
      <c r="DI7" s="6">
        <v>41821</v>
      </c>
      <c r="DJ7" s="6">
        <v>41821</v>
      </c>
      <c r="DK7" s="6">
        <v>41821</v>
      </c>
      <c r="DL7" s="6">
        <v>41821</v>
      </c>
      <c r="DM7" s="6">
        <v>41821</v>
      </c>
      <c r="DN7" s="6">
        <v>41821</v>
      </c>
      <c r="DO7" s="6">
        <v>41821</v>
      </c>
      <c r="DP7" s="6">
        <v>41821</v>
      </c>
      <c r="DQ7" s="6">
        <v>41821</v>
      </c>
      <c r="DR7" s="6">
        <v>41821</v>
      </c>
      <c r="DS7" s="6">
        <v>41821</v>
      </c>
      <c r="DT7" s="6">
        <v>41821</v>
      </c>
      <c r="DU7" s="6">
        <v>41821</v>
      </c>
      <c r="DV7" s="6">
        <v>41821</v>
      </c>
      <c r="DW7" s="6">
        <v>41821</v>
      </c>
      <c r="DX7" s="6">
        <v>41821</v>
      </c>
      <c r="DY7" s="6">
        <v>41821</v>
      </c>
      <c r="DZ7" s="6">
        <v>41821</v>
      </c>
      <c r="EA7" s="6">
        <v>41821</v>
      </c>
      <c r="EB7" s="6">
        <v>41821</v>
      </c>
      <c r="EC7" s="6">
        <v>41821</v>
      </c>
      <c r="ED7" s="6">
        <v>41821</v>
      </c>
      <c r="EE7" s="6">
        <v>41821</v>
      </c>
      <c r="EF7" s="6">
        <v>41821</v>
      </c>
      <c r="EG7" s="6">
        <v>41821</v>
      </c>
      <c r="EH7" s="6">
        <v>41821</v>
      </c>
      <c r="EI7" s="6">
        <v>41821</v>
      </c>
      <c r="EJ7" s="6">
        <v>41821</v>
      </c>
      <c r="EK7" s="6">
        <v>41821</v>
      </c>
      <c r="EL7" s="6">
        <v>41821</v>
      </c>
      <c r="EM7" s="6">
        <v>41821</v>
      </c>
      <c r="EN7" s="6">
        <v>41821</v>
      </c>
      <c r="EO7" s="6">
        <v>41821</v>
      </c>
      <c r="EP7" s="6">
        <v>41821</v>
      </c>
      <c r="EQ7" s="6">
        <v>41821</v>
      </c>
      <c r="ER7" s="6">
        <v>41821</v>
      </c>
      <c r="ES7" s="6">
        <v>41821</v>
      </c>
      <c r="ET7" s="6">
        <v>41821</v>
      </c>
      <c r="EU7" s="6">
        <v>41821</v>
      </c>
      <c r="EV7" s="6">
        <v>41821</v>
      </c>
      <c r="EW7" s="6">
        <v>41821</v>
      </c>
      <c r="EX7" s="6">
        <v>41821</v>
      </c>
      <c r="EY7" s="6">
        <v>41821</v>
      </c>
      <c r="EZ7" s="6">
        <v>41821</v>
      </c>
      <c r="FA7" s="6">
        <v>41821</v>
      </c>
      <c r="FB7" s="6">
        <v>41821</v>
      </c>
      <c r="FC7" s="6">
        <v>41821</v>
      </c>
      <c r="FD7" s="6">
        <v>41821</v>
      </c>
      <c r="FE7" s="6">
        <v>41821</v>
      </c>
      <c r="FF7" s="6">
        <v>41821</v>
      </c>
      <c r="FG7" s="6">
        <v>41821</v>
      </c>
      <c r="FH7" s="6">
        <v>41821</v>
      </c>
      <c r="FI7" s="6">
        <v>41821</v>
      </c>
      <c r="FJ7" s="6">
        <v>41821</v>
      </c>
      <c r="FK7" s="6">
        <v>41821</v>
      </c>
      <c r="FL7" s="6">
        <v>41821</v>
      </c>
      <c r="FM7" s="6">
        <v>41821</v>
      </c>
      <c r="FN7" s="6">
        <v>41821</v>
      </c>
      <c r="FO7" s="6">
        <v>41821</v>
      </c>
      <c r="FP7" s="6">
        <v>41821</v>
      </c>
      <c r="FQ7" s="6">
        <v>41821</v>
      </c>
      <c r="FR7" s="6">
        <v>41821</v>
      </c>
      <c r="FS7" s="6">
        <v>41821</v>
      </c>
      <c r="FT7" s="6">
        <v>41821</v>
      </c>
      <c r="FU7" s="6">
        <v>41821</v>
      </c>
      <c r="FV7" s="6">
        <v>41821</v>
      </c>
      <c r="FW7" s="6">
        <v>41821</v>
      </c>
      <c r="FX7" s="6">
        <v>41821</v>
      </c>
      <c r="FY7" s="6">
        <v>41821</v>
      </c>
      <c r="FZ7" s="6">
        <v>41821</v>
      </c>
      <c r="GA7" s="6">
        <v>41821</v>
      </c>
      <c r="GB7" s="6">
        <v>41821</v>
      </c>
      <c r="GC7" s="6">
        <v>41821</v>
      </c>
      <c r="GD7" s="6">
        <v>41821</v>
      </c>
      <c r="GE7" s="6">
        <v>41821</v>
      </c>
      <c r="GF7" s="6">
        <v>41821</v>
      </c>
      <c r="GG7" s="6">
        <v>41821</v>
      </c>
      <c r="GH7" s="6">
        <v>41821</v>
      </c>
      <c r="GI7" s="6">
        <v>41821</v>
      </c>
      <c r="GJ7" s="6">
        <v>41821</v>
      </c>
      <c r="GK7" s="6">
        <v>41821</v>
      </c>
      <c r="GL7" s="6">
        <v>41821</v>
      </c>
      <c r="GM7" s="6">
        <v>41821</v>
      </c>
      <c r="GN7" s="6">
        <v>41821</v>
      </c>
      <c r="GO7" s="6">
        <v>41821</v>
      </c>
      <c r="GP7" s="6">
        <v>41821</v>
      </c>
      <c r="GQ7" s="6">
        <v>41821</v>
      </c>
      <c r="GR7" s="6">
        <v>41821</v>
      </c>
      <c r="GS7" s="6">
        <v>41821</v>
      </c>
      <c r="GT7" s="6">
        <v>41821</v>
      </c>
      <c r="GU7" s="6">
        <v>41821</v>
      </c>
      <c r="GV7" s="6">
        <v>41821</v>
      </c>
      <c r="GW7" s="6">
        <v>41821</v>
      </c>
      <c r="GX7" s="6">
        <v>41821</v>
      </c>
      <c r="GY7" s="6">
        <v>41821</v>
      </c>
      <c r="GZ7" s="6">
        <v>41821</v>
      </c>
      <c r="HA7" s="6">
        <v>41821</v>
      </c>
      <c r="HB7" s="6">
        <v>41821</v>
      </c>
      <c r="HC7" s="6">
        <v>41821</v>
      </c>
      <c r="HD7" s="6">
        <v>41821</v>
      </c>
      <c r="HE7" s="6">
        <v>41821</v>
      </c>
      <c r="HF7" s="6">
        <v>41821</v>
      </c>
      <c r="HG7" s="6">
        <v>41821</v>
      </c>
      <c r="HH7" s="6">
        <v>41821</v>
      </c>
      <c r="HI7" s="6">
        <v>41821</v>
      </c>
      <c r="HJ7" s="6">
        <v>41821</v>
      </c>
      <c r="HK7" s="6">
        <v>41821</v>
      </c>
      <c r="HL7" s="6">
        <v>41821</v>
      </c>
      <c r="HM7" s="6">
        <v>41821</v>
      </c>
      <c r="HN7" s="6">
        <v>41821</v>
      </c>
      <c r="HO7" s="6">
        <v>41821</v>
      </c>
      <c r="HP7" s="6">
        <v>41821</v>
      </c>
      <c r="HQ7" s="6">
        <v>41821</v>
      </c>
      <c r="HR7" s="6">
        <v>41821</v>
      </c>
      <c r="HS7" s="6">
        <v>41821</v>
      </c>
      <c r="HT7" s="6">
        <v>41821</v>
      </c>
      <c r="HU7" s="6">
        <v>41821</v>
      </c>
      <c r="HV7" s="6">
        <v>41821</v>
      </c>
      <c r="HW7" s="6">
        <v>41821</v>
      </c>
      <c r="HX7" s="6">
        <v>41821</v>
      </c>
      <c r="HY7" s="6">
        <v>41821</v>
      </c>
      <c r="HZ7" s="6">
        <v>41821</v>
      </c>
      <c r="IA7" s="6">
        <v>41821</v>
      </c>
      <c r="IB7" s="6">
        <v>41821</v>
      </c>
      <c r="IC7" s="6">
        <v>41821</v>
      </c>
      <c r="ID7" s="6">
        <v>41821</v>
      </c>
      <c r="IE7" s="6">
        <v>41821</v>
      </c>
      <c r="IF7" s="6">
        <v>41821</v>
      </c>
      <c r="IG7" s="6">
        <v>41821</v>
      </c>
      <c r="IH7" s="6">
        <v>41821</v>
      </c>
      <c r="II7" s="6">
        <v>41821</v>
      </c>
      <c r="IJ7" s="6">
        <v>41821</v>
      </c>
      <c r="IK7" s="6">
        <v>41821</v>
      </c>
      <c r="IL7" s="6">
        <v>41821</v>
      </c>
      <c r="IM7" s="6">
        <v>41821</v>
      </c>
      <c r="IN7" s="6">
        <v>41821</v>
      </c>
      <c r="IO7" s="6">
        <v>41821</v>
      </c>
      <c r="IP7" s="6">
        <v>41821</v>
      </c>
      <c r="IQ7" s="6">
        <v>41821</v>
      </c>
    </row>
    <row r="8" spans="1:251" s="6" customFormat="1">
      <c r="A8" s="5" t="s">
        <v>256</v>
      </c>
      <c r="B8" s="6">
        <v>45413</v>
      </c>
      <c r="C8" s="6">
        <v>45413</v>
      </c>
      <c r="D8" s="6">
        <v>45413</v>
      </c>
      <c r="E8" s="6">
        <v>45413</v>
      </c>
      <c r="F8" s="6">
        <v>45413</v>
      </c>
      <c r="G8" s="6">
        <v>45413</v>
      </c>
      <c r="H8" s="6">
        <v>45413</v>
      </c>
      <c r="I8" s="6">
        <v>45413</v>
      </c>
      <c r="J8" s="6">
        <v>45413</v>
      </c>
      <c r="K8" s="6">
        <v>45413</v>
      </c>
      <c r="L8" s="6">
        <v>45413</v>
      </c>
      <c r="M8" s="6">
        <v>45413</v>
      </c>
      <c r="N8" s="6">
        <v>45413</v>
      </c>
      <c r="O8" s="6">
        <v>45413</v>
      </c>
      <c r="P8" s="6">
        <v>45413</v>
      </c>
      <c r="Q8" s="6">
        <v>45413</v>
      </c>
      <c r="R8" s="6">
        <v>45413</v>
      </c>
      <c r="S8" s="6">
        <v>45413</v>
      </c>
      <c r="T8" s="6">
        <v>45413</v>
      </c>
      <c r="U8" s="6">
        <v>45413</v>
      </c>
      <c r="V8" s="6">
        <v>45413</v>
      </c>
      <c r="W8" s="6">
        <v>45413</v>
      </c>
      <c r="X8" s="6">
        <v>45413</v>
      </c>
      <c r="Y8" s="6">
        <v>45413</v>
      </c>
      <c r="Z8" s="6">
        <v>45413</v>
      </c>
      <c r="AA8" s="6">
        <v>45413</v>
      </c>
      <c r="AB8" s="6">
        <v>45413</v>
      </c>
      <c r="AC8" s="6">
        <v>45413</v>
      </c>
      <c r="AD8" s="6">
        <v>45413</v>
      </c>
      <c r="AE8" s="6">
        <v>45413</v>
      </c>
      <c r="AF8" s="6">
        <v>45413</v>
      </c>
      <c r="AG8" s="6">
        <v>45413</v>
      </c>
      <c r="AH8" s="6">
        <v>45413</v>
      </c>
      <c r="AI8" s="6">
        <v>45413</v>
      </c>
      <c r="AJ8" s="6">
        <v>45413</v>
      </c>
      <c r="AK8" s="6">
        <v>45413</v>
      </c>
      <c r="AL8" s="6">
        <v>45413</v>
      </c>
      <c r="AM8" s="6">
        <v>45413</v>
      </c>
      <c r="AN8" s="6">
        <v>45413</v>
      </c>
      <c r="AO8" s="6">
        <v>45413</v>
      </c>
      <c r="AP8" s="6">
        <v>45413</v>
      </c>
      <c r="AQ8" s="6">
        <v>45413</v>
      </c>
      <c r="AR8" s="6">
        <v>45413</v>
      </c>
      <c r="AS8" s="6">
        <v>45413</v>
      </c>
      <c r="AT8" s="6">
        <v>45413</v>
      </c>
      <c r="AU8" s="6">
        <v>45413</v>
      </c>
      <c r="AV8" s="6">
        <v>45413</v>
      </c>
      <c r="AW8" s="6">
        <v>45413</v>
      </c>
      <c r="AX8" s="6">
        <v>45413</v>
      </c>
      <c r="AY8" s="6">
        <v>45413</v>
      </c>
      <c r="AZ8" s="6">
        <v>45413</v>
      </c>
      <c r="BA8" s="6">
        <v>45413</v>
      </c>
      <c r="BB8" s="6">
        <v>45413</v>
      </c>
      <c r="BC8" s="6">
        <v>45413</v>
      </c>
      <c r="BD8" s="6">
        <v>45413</v>
      </c>
      <c r="BE8" s="6">
        <v>45413</v>
      </c>
      <c r="BF8" s="6">
        <v>45413</v>
      </c>
      <c r="BG8" s="6">
        <v>45413</v>
      </c>
      <c r="BH8" s="6">
        <v>45413</v>
      </c>
      <c r="BI8" s="6">
        <v>45413</v>
      </c>
      <c r="BJ8" s="6">
        <v>45413</v>
      </c>
      <c r="BK8" s="6">
        <v>45413</v>
      </c>
      <c r="BL8" s="6">
        <v>45413</v>
      </c>
      <c r="BM8" s="6">
        <v>45413</v>
      </c>
      <c r="BN8" s="6">
        <v>45413</v>
      </c>
      <c r="BO8" s="6">
        <v>45413</v>
      </c>
      <c r="BP8" s="6">
        <v>45413</v>
      </c>
      <c r="BQ8" s="6">
        <v>45413</v>
      </c>
      <c r="BR8" s="6">
        <v>45413</v>
      </c>
      <c r="BS8" s="6">
        <v>45413</v>
      </c>
      <c r="BT8" s="6">
        <v>45413</v>
      </c>
      <c r="BU8" s="6">
        <v>45413</v>
      </c>
      <c r="BV8" s="6">
        <v>45413</v>
      </c>
      <c r="BW8" s="6">
        <v>45413</v>
      </c>
      <c r="BX8" s="6">
        <v>45413</v>
      </c>
      <c r="BY8" s="6">
        <v>45413</v>
      </c>
      <c r="BZ8" s="6">
        <v>45413</v>
      </c>
      <c r="CA8" s="6">
        <v>45413</v>
      </c>
      <c r="CB8" s="6">
        <v>45413</v>
      </c>
      <c r="CC8" s="6">
        <v>45413</v>
      </c>
      <c r="CD8" s="6">
        <v>45413</v>
      </c>
      <c r="CE8" s="6">
        <v>45413</v>
      </c>
      <c r="CF8" s="6">
        <v>45413</v>
      </c>
      <c r="CG8" s="6">
        <v>45413</v>
      </c>
      <c r="CH8" s="6">
        <v>45413</v>
      </c>
      <c r="CI8" s="6">
        <v>45413</v>
      </c>
      <c r="CJ8" s="6">
        <v>45413</v>
      </c>
      <c r="CK8" s="6">
        <v>45413</v>
      </c>
      <c r="CL8" s="6">
        <v>45413</v>
      </c>
      <c r="CM8" s="6">
        <v>45413</v>
      </c>
      <c r="CN8" s="6">
        <v>45413</v>
      </c>
      <c r="CO8" s="6">
        <v>45413</v>
      </c>
      <c r="CP8" s="6">
        <v>45413</v>
      </c>
      <c r="CQ8" s="6">
        <v>45413</v>
      </c>
      <c r="CR8" s="6">
        <v>45413</v>
      </c>
      <c r="CS8" s="6">
        <v>45413</v>
      </c>
      <c r="CT8" s="6">
        <v>45413</v>
      </c>
      <c r="CU8" s="6">
        <v>45413</v>
      </c>
      <c r="CV8" s="6">
        <v>45413</v>
      </c>
      <c r="CW8" s="6">
        <v>45413</v>
      </c>
      <c r="CX8" s="6">
        <v>45413</v>
      </c>
      <c r="CY8" s="6">
        <v>45413</v>
      </c>
      <c r="CZ8" s="6">
        <v>45413</v>
      </c>
      <c r="DA8" s="6">
        <v>45413</v>
      </c>
      <c r="DB8" s="6">
        <v>45413</v>
      </c>
      <c r="DC8" s="6">
        <v>45413</v>
      </c>
      <c r="DD8" s="6">
        <v>45413</v>
      </c>
      <c r="DE8" s="6">
        <v>45413</v>
      </c>
      <c r="DF8" s="6">
        <v>45413</v>
      </c>
      <c r="DG8" s="6">
        <v>45413</v>
      </c>
      <c r="DH8" s="6">
        <v>45413</v>
      </c>
      <c r="DI8" s="6">
        <v>45413</v>
      </c>
      <c r="DJ8" s="6">
        <v>45413</v>
      </c>
      <c r="DK8" s="6">
        <v>45413</v>
      </c>
      <c r="DL8" s="6">
        <v>45413</v>
      </c>
      <c r="DM8" s="6">
        <v>45413</v>
      </c>
      <c r="DN8" s="6">
        <v>45413</v>
      </c>
      <c r="DO8" s="6">
        <v>45413</v>
      </c>
      <c r="DP8" s="6">
        <v>45413</v>
      </c>
      <c r="DQ8" s="6">
        <v>45413</v>
      </c>
      <c r="DR8" s="6">
        <v>45413</v>
      </c>
      <c r="DS8" s="6">
        <v>45413</v>
      </c>
      <c r="DT8" s="6">
        <v>45413</v>
      </c>
      <c r="DU8" s="6">
        <v>45413</v>
      </c>
      <c r="DV8" s="6">
        <v>45413</v>
      </c>
      <c r="DW8" s="6">
        <v>45413</v>
      </c>
      <c r="DX8" s="6">
        <v>45413</v>
      </c>
      <c r="DY8" s="6">
        <v>45413</v>
      </c>
      <c r="DZ8" s="6">
        <v>45413</v>
      </c>
      <c r="EA8" s="6">
        <v>45413</v>
      </c>
      <c r="EB8" s="6">
        <v>45413</v>
      </c>
      <c r="EC8" s="6">
        <v>45413</v>
      </c>
      <c r="ED8" s="6">
        <v>45413</v>
      </c>
      <c r="EE8" s="6">
        <v>45413</v>
      </c>
      <c r="EF8" s="6">
        <v>45413</v>
      </c>
      <c r="EG8" s="6">
        <v>45413</v>
      </c>
      <c r="EH8" s="6">
        <v>45413</v>
      </c>
      <c r="EI8" s="6">
        <v>45413</v>
      </c>
      <c r="EJ8" s="6">
        <v>45413</v>
      </c>
      <c r="EK8" s="6">
        <v>45413</v>
      </c>
      <c r="EL8" s="6">
        <v>45413</v>
      </c>
      <c r="EM8" s="6">
        <v>45413</v>
      </c>
      <c r="EN8" s="6">
        <v>45413</v>
      </c>
      <c r="EO8" s="6">
        <v>45413</v>
      </c>
      <c r="EP8" s="6">
        <v>45413</v>
      </c>
      <c r="EQ8" s="6">
        <v>45413</v>
      </c>
      <c r="ER8" s="6">
        <v>45413</v>
      </c>
      <c r="ES8" s="6">
        <v>45413</v>
      </c>
      <c r="ET8" s="6">
        <v>45413</v>
      </c>
      <c r="EU8" s="6">
        <v>45413</v>
      </c>
      <c r="EV8" s="6">
        <v>45413</v>
      </c>
      <c r="EW8" s="6">
        <v>45413</v>
      </c>
      <c r="EX8" s="6">
        <v>45413</v>
      </c>
      <c r="EY8" s="6">
        <v>45413</v>
      </c>
      <c r="EZ8" s="6">
        <v>45413</v>
      </c>
      <c r="FA8" s="6">
        <v>45413</v>
      </c>
      <c r="FB8" s="6">
        <v>45413</v>
      </c>
      <c r="FC8" s="6">
        <v>45413</v>
      </c>
      <c r="FD8" s="6">
        <v>45413</v>
      </c>
      <c r="FE8" s="6">
        <v>45413</v>
      </c>
      <c r="FF8" s="6">
        <v>45413</v>
      </c>
      <c r="FG8" s="6">
        <v>45413</v>
      </c>
      <c r="FH8" s="6">
        <v>45413</v>
      </c>
      <c r="FI8" s="6">
        <v>45413</v>
      </c>
      <c r="FJ8" s="6">
        <v>45413</v>
      </c>
      <c r="FK8" s="6">
        <v>45413</v>
      </c>
      <c r="FL8" s="6">
        <v>45413</v>
      </c>
      <c r="FM8" s="6">
        <v>45413</v>
      </c>
      <c r="FN8" s="6">
        <v>45413</v>
      </c>
      <c r="FO8" s="6">
        <v>45413</v>
      </c>
      <c r="FP8" s="6">
        <v>45413</v>
      </c>
      <c r="FQ8" s="6">
        <v>45413</v>
      </c>
      <c r="FR8" s="6">
        <v>45413</v>
      </c>
      <c r="FS8" s="6">
        <v>45413</v>
      </c>
      <c r="FT8" s="6">
        <v>45413</v>
      </c>
      <c r="FU8" s="6">
        <v>45413</v>
      </c>
      <c r="FV8" s="6">
        <v>45413</v>
      </c>
      <c r="FW8" s="6">
        <v>45413</v>
      </c>
      <c r="FX8" s="6">
        <v>45413</v>
      </c>
      <c r="FY8" s="6">
        <v>45413</v>
      </c>
      <c r="FZ8" s="6">
        <v>45413</v>
      </c>
      <c r="GA8" s="6">
        <v>45413</v>
      </c>
      <c r="GB8" s="6">
        <v>45413</v>
      </c>
      <c r="GC8" s="6">
        <v>45413</v>
      </c>
      <c r="GD8" s="6">
        <v>45413</v>
      </c>
      <c r="GE8" s="6">
        <v>45413</v>
      </c>
      <c r="GF8" s="6">
        <v>45413</v>
      </c>
      <c r="GG8" s="6">
        <v>45413</v>
      </c>
      <c r="GH8" s="6">
        <v>45413</v>
      </c>
      <c r="GI8" s="6">
        <v>45413</v>
      </c>
      <c r="GJ8" s="6">
        <v>45413</v>
      </c>
      <c r="GK8" s="6">
        <v>45413</v>
      </c>
      <c r="GL8" s="6">
        <v>45413</v>
      </c>
      <c r="GM8" s="6">
        <v>45413</v>
      </c>
      <c r="GN8" s="6">
        <v>45413</v>
      </c>
      <c r="GO8" s="6">
        <v>45413</v>
      </c>
      <c r="GP8" s="6">
        <v>45413</v>
      </c>
      <c r="GQ8" s="6">
        <v>45413</v>
      </c>
      <c r="GR8" s="6">
        <v>45413</v>
      </c>
      <c r="GS8" s="6">
        <v>45413</v>
      </c>
      <c r="GT8" s="6">
        <v>45413</v>
      </c>
      <c r="GU8" s="6">
        <v>45413</v>
      </c>
      <c r="GV8" s="6">
        <v>45413</v>
      </c>
      <c r="GW8" s="6">
        <v>45413</v>
      </c>
      <c r="GX8" s="6">
        <v>45413</v>
      </c>
      <c r="GY8" s="6">
        <v>45413</v>
      </c>
      <c r="GZ8" s="6">
        <v>45413</v>
      </c>
      <c r="HA8" s="6">
        <v>45413</v>
      </c>
      <c r="HB8" s="6">
        <v>45413</v>
      </c>
      <c r="HC8" s="6">
        <v>45413</v>
      </c>
      <c r="HD8" s="6">
        <v>45413</v>
      </c>
      <c r="HE8" s="6">
        <v>45413</v>
      </c>
      <c r="HF8" s="6">
        <v>45413</v>
      </c>
      <c r="HG8" s="6">
        <v>45413</v>
      </c>
      <c r="HH8" s="6">
        <v>45413</v>
      </c>
      <c r="HI8" s="6">
        <v>45413</v>
      </c>
      <c r="HJ8" s="6">
        <v>45413</v>
      </c>
      <c r="HK8" s="6">
        <v>45413</v>
      </c>
      <c r="HL8" s="6">
        <v>45413</v>
      </c>
      <c r="HM8" s="6">
        <v>45413</v>
      </c>
      <c r="HN8" s="6">
        <v>45413</v>
      </c>
      <c r="HO8" s="6">
        <v>45413</v>
      </c>
      <c r="HP8" s="6">
        <v>45413</v>
      </c>
      <c r="HQ8" s="6">
        <v>45413</v>
      </c>
      <c r="HR8" s="6">
        <v>45413</v>
      </c>
      <c r="HS8" s="6">
        <v>45413</v>
      </c>
      <c r="HT8" s="6">
        <v>45413</v>
      </c>
      <c r="HU8" s="6">
        <v>45413</v>
      </c>
      <c r="HV8" s="6">
        <v>45413</v>
      </c>
      <c r="HW8" s="6">
        <v>45413</v>
      </c>
      <c r="HX8" s="6">
        <v>45413</v>
      </c>
      <c r="HY8" s="6">
        <v>45413</v>
      </c>
      <c r="HZ8" s="6">
        <v>45413</v>
      </c>
      <c r="IA8" s="6">
        <v>45413</v>
      </c>
      <c r="IB8" s="6">
        <v>45413</v>
      </c>
      <c r="IC8" s="6">
        <v>45413</v>
      </c>
      <c r="ID8" s="6">
        <v>45413</v>
      </c>
      <c r="IE8" s="6">
        <v>45413</v>
      </c>
      <c r="IF8" s="6">
        <v>45413</v>
      </c>
      <c r="IG8" s="6">
        <v>45413</v>
      </c>
      <c r="IH8" s="6">
        <v>45413</v>
      </c>
      <c r="II8" s="6">
        <v>45413</v>
      </c>
      <c r="IJ8" s="6">
        <v>45413</v>
      </c>
      <c r="IK8" s="6">
        <v>45413</v>
      </c>
      <c r="IL8" s="6">
        <v>45413</v>
      </c>
      <c r="IM8" s="6">
        <v>45413</v>
      </c>
      <c r="IN8" s="6">
        <v>45413</v>
      </c>
      <c r="IO8" s="6">
        <v>45413</v>
      </c>
      <c r="IP8" s="6">
        <v>45413</v>
      </c>
      <c r="IQ8" s="6">
        <v>45413</v>
      </c>
    </row>
    <row r="9" spans="1:251">
      <c r="A9" s="4" t="s">
        <v>257</v>
      </c>
      <c r="B9" s="1">
        <v>119</v>
      </c>
      <c r="C9" s="1">
        <v>119</v>
      </c>
      <c r="D9" s="1">
        <v>119</v>
      </c>
      <c r="E9" s="1">
        <v>119</v>
      </c>
      <c r="F9" s="1">
        <v>119</v>
      </c>
      <c r="G9" s="1">
        <v>119</v>
      </c>
      <c r="H9" s="1">
        <v>119</v>
      </c>
      <c r="I9" s="1">
        <v>119</v>
      </c>
      <c r="J9" s="1">
        <v>119</v>
      </c>
      <c r="K9" s="1">
        <v>119</v>
      </c>
      <c r="L9" s="1">
        <v>119</v>
      </c>
      <c r="M9" s="1">
        <v>119</v>
      </c>
      <c r="N9" s="1">
        <v>119</v>
      </c>
      <c r="O9" s="1">
        <v>119</v>
      </c>
      <c r="P9" s="1">
        <v>119</v>
      </c>
      <c r="Q9" s="1">
        <v>119</v>
      </c>
      <c r="R9" s="1">
        <v>119</v>
      </c>
      <c r="S9" s="1">
        <v>119</v>
      </c>
      <c r="T9" s="1">
        <v>119</v>
      </c>
      <c r="U9" s="1">
        <v>119</v>
      </c>
      <c r="V9" s="1">
        <v>119</v>
      </c>
      <c r="W9" s="1">
        <v>119</v>
      </c>
      <c r="X9" s="1">
        <v>119</v>
      </c>
      <c r="Y9" s="1">
        <v>119</v>
      </c>
      <c r="Z9" s="1">
        <v>119</v>
      </c>
      <c r="AA9" s="1">
        <v>119</v>
      </c>
      <c r="AB9" s="1">
        <v>119</v>
      </c>
      <c r="AC9" s="1">
        <v>119</v>
      </c>
      <c r="AD9" s="1">
        <v>119</v>
      </c>
      <c r="AE9" s="1">
        <v>119</v>
      </c>
      <c r="AF9" s="1">
        <v>119</v>
      </c>
      <c r="AG9" s="1">
        <v>119</v>
      </c>
      <c r="AH9" s="1">
        <v>119</v>
      </c>
      <c r="AI9" s="1">
        <v>119</v>
      </c>
      <c r="AJ9" s="1">
        <v>119</v>
      </c>
      <c r="AK9" s="1">
        <v>119</v>
      </c>
      <c r="AL9" s="1">
        <v>119</v>
      </c>
      <c r="AM9" s="1">
        <v>119</v>
      </c>
      <c r="AN9" s="1">
        <v>119</v>
      </c>
      <c r="AO9" s="1">
        <v>119</v>
      </c>
      <c r="AP9" s="1">
        <v>119</v>
      </c>
      <c r="AQ9" s="1">
        <v>119</v>
      </c>
      <c r="AR9" s="1">
        <v>119</v>
      </c>
      <c r="AS9" s="1">
        <v>119</v>
      </c>
      <c r="AT9" s="1">
        <v>119</v>
      </c>
      <c r="AU9" s="1">
        <v>119</v>
      </c>
      <c r="AV9" s="1">
        <v>119</v>
      </c>
      <c r="AW9" s="1">
        <v>119</v>
      </c>
      <c r="AX9" s="1">
        <v>119</v>
      </c>
      <c r="AY9" s="1">
        <v>119</v>
      </c>
      <c r="AZ9" s="1">
        <v>119</v>
      </c>
      <c r="BA9" s="1">
        <v>119</v>
      </c>
      <c r="BB9" s="1">
        <v>119</v>
      </c>
      <c r="BC9" s="1">
        <v>119</v>
      </c>
      <c r="BD9" s="1">
        <v>119</v>
      </c>
      <c r="BE9" s="1">
        <v>119</v>
      </c>
      <c r="BF9" s="1">
        <v>119</v>
      </c>
      <c r="BG9" s="1">
        <v>119</v>
      </c>
      <c r="BH9" s="1">
        <v>119</v>
      </c>
      <c r="BI9" s="1">
        <v>119</v>
      </c>
      <c r="BJ9" s="1">
        <v>119</v>
      </c>
      <c r="BK9" s="1">
        <v>119</v>
      </c>
      <c r="BL9" s="1">
        <v>119</v>
      </c>
      <c r="BM9" s="1">
        <v>119</v>
      </c>
      <c r="BN9" s="1">
        <v>119</v>
      </c>
      <c r="BO9" s="1">
        <v>119</v>
      </c>
      <c r="BP9" s="1">
        <v>119</v>
      </c>
      <c r="BQ9" s="1">
        <v>119</v>
      </c>
      <c r="BR9" s="1">
        <v>119</v>
      </c>
      <c r="BS9" s="1">
        <v>119</v>
      </c>
      <c r="BT9" s="1">
        <v>119</v>
      </c>
      <c r="BU9" s="1">
        <v>119</v>
      </c>
      <c r="BV9" s="1">
        <v>119</v>
      </c>
      <c r="BW9" s="1">
        <v>119</v>
      </c>
      <c r="BX9" s="1">
        <v>119</v>
      </c>
      <c r="BY9" s="1">
        <v>119</v>
      </c>
      <c r="BZ9" s="1">
        <v>119</v>
      </c>
      <c r="CA9" s="1">
        <v>119</v>
      </c>
      <c r="CB9" s="1">
        <v>119</v>
      </c>
      <c r="CC9" s="1">
        <v>119</v>
      </c>
      <c r="CD9" s="1">
        <v>119</v>
      </c>
      <c r="CE9" s="1">
        <v>119</v>
      </c>
      <c r="CF9" s="1">
        <v>119</v>
      </c>
      <c r="CG9" s="1">
        <v>119</v>
      </c>
      <c r="CH9" s="1">
        <v>119</v>
      </c>
      <c r="CI9" s="1">
        <v>119</v>
      </c>
      <c r="CJ9" s="1">
        <v>119</v>
      </c>
      <c r="CK9" s="1">
        <v>119</v>
      </c>
      <c r="CL9" s="1">
        <v>119</v>
      </c>
      <c r="CM9" s="1">
        <v>119</v>
      </c>
      <c r="CN9" s="1">
        <v>119</v>
      </c>
      <c r="CO9" s="1">
        <v>119</v>
      </c>
      <c r="CP9" s="1">
        <v>119</v>
      </c>
      <c r="CQ9" s="1">
        <v>119</v>
      </c>
      <c r="CR9" s="1">
        <v>119</v>
      </c>
      <c r="CS9" s="1">
        <v>119</v>
      </c>
      <c r="CT9" s="1">
        <v>119</v>
      </c>
      <c r="CU9" s="1">
        <v>119</v>
      </c>
      <c r="CV9" s="1">
        <v>119</v>
      </c>
      <c r="CW9" s="1">
        <v>119</v>
      </c>
      <c r="CX9" s="1">
        <v>119</v>
      </c>
      <c r="CY9" s="1">
        <v>119</v>
      </c>
      <c r="CZ9" s="1">
        <v>119</v>
      </c>
      <c r="DA9" s="1">
        <v>119</v>
      </c>
      <c r="DB9" s="1">
        <v>119</v>
      </c>
      <c r="DC9" s="1">
        <v>119</v>
      </c>
      <c r="DD9" s="1">
        <v>119</v>
      </c>
      <c r="DE9" s="1">
        <v>119</v>
      </c>
      <c r="DF9" s="1">
        <v>119</v>
      </c>
      <c r="DG9" s="1">
        <v>119</v>
      </c>
      <c r="DH9" s="1">
        <v>119</v>
      </c>
      <c r="DI9" s="1">
        <v>119</v>
      </c>
      <c r="DJ9" s="1">
        <v>119</v>
      </c>
      <c r="DK9" s="1">
        <v>119</v>
      </c>
      <c r="DL9" s="1">
        <v>119</v>
      </c>
      <c r="DM9" s="1">
        <v>119</v>
      </c>
      <c r="DN9" s="1">
        <v>119</v>
      </c>
      <c r="DO9" s="1">
        <v>119</v>
      </c>
      <c r="DP9" s="1">
        <v>119</v>
      </c>
      <c r="DQ9" s="1">
        <v>119</v>
      </c>
      <c r="DR9" s="1">
        <v>119</v>
      </c>
      <c r="DS9" s="1">
        <v>119</v>
      </c>
      <c r="DT9" s="1">
        <v>119</v>
      </c>
      <c r="DU9" s="1">
        <v>119</v>
      </c>
      <c r="DV9" s="1">
        <v>119</v>
      </c>
      <c r="DW9" s="1">
        <v>119</v>
      </c>
      <c r="DX9" s="1">
        <v>119</v>
      </c>
      <c r="DY9" s="1">
        <v>119</v>
      </c>
      <c r="DZ9" s="1">
        <v>119</v>
      </c>
      <c r="EA9" s="1">
        <v>119</v>
      </c>
      <c r="EB9" s="1">
        <v>119</v>
      </c>
      <c r="EC9" s="1">
        <v>119</v>
      </c>
      <c r="ED9" s="1">
        <v>119</v>
      </c>
      <c r="EE9" s="1">
        <v>119</v>
      </c>
      <c r="EF9" s="1">
        <v>119</v>
      </c>
      <c r="EG9" s="1">
        <v>119</v>
      </c>
      <c r="EH9" s="1">
        <v>119</v>
      </c>
      <c r="EI9" s="1">
        <v>119</v>
      </c>
      <c r="EJ9" s="1">
        <v>119</v>
      </c>
      <c r="EK9" s="1">
        <v>119</v>
      </c>
      <c r="EL9" s="1">
        <v>119</v>
      </c>
      <c r="EM9" s="1">
        <v>119</v>
      </c>
      <c r="EN9" s="1">
        <v>119</v>
      </c>
      <c r="EO9" s="1">
        <v>119</v>
      </c>
      <c r="EP9" s="1">
        <v>119</v>
      </c>
      <c r="EQ9" s="1">
        <v>119</v>
      </c>
      <c r="ER9" s="1">
        <v>119</v>
      </c>
      <c r="ES9" s="1">
        <v>119</v>
      </c>
      <c r="ET9" s="1">
        <v>119</v>
      </c>
      <c r="EU9" s="1">
        <v>119</v>
      </c>
      <c r="EV9" s="1">
        <v>119</v>
      </c>
      <c r="EW9" s="1">
        <v>119</v>
      </c>
      <c r="EX9" s="1">
        <v>119</v>
      </c>
      <c r="EY9" s="1">
        <v>119</v>
      </c>
      <c r="EZ9" s="1">
        <v>119</v>
      </c>
      <c r="FA9" s="1">
        <v>119</v>
      </c>
      <c r="FB9" s="1">
        <v>119</v>
      </c>
      <c r="FC9" s="1">
        <v>119</v>
      </c>
      <c r="FD9" s="1">
        <v>119</v>
      </c>
      <c r="FE9" s="1">
        <v>119</v>
      </c>
      <c r="FF9" s="1">
        <v>119</v>
      </c>
      <c r="FG9" s="1">
        <v>119</v>
      </c>
      <c r="FH9" s="1">
        <v>119</v>
      </c>
      <c r="FI9" s="1">
        <v>119</v>
      </c>
      <c r="FJ9" s="1">
        <v>119</v>
      </c>
      <c r="FK9" s="1">
        <v>119</v>
      </c>
      <c r="FL9" s="1">
        <v>119</v>
      </c>
      <c r="FM9" s="1">
        <v>119</v>
      </c>
      <c r="FN9" s="1">
        <v>119</v>
      </c>
      <c r="FO9" s="1">
        <v>119</v>
      </c>
      <c r="FP9" s="1">
        <v>119</v>
      </c>
      <c r="FQ9" s="1">
        <v>119</v>
      </c>
      <c r="FR9" s="1">
        <v>119</v>
      </c>
      <c r="FS9" s="1">
        <v>119</v>
      </c>
      <c r="FT9" s="1">
        <v>119</v>
      </c>
      <c r="FU9" s="1">
        <v>119</v>
      </c>
      <c r="FV9" s="1">
        <v>119</v>
      </c>
      <c r="FW9" s="1">
        <v>119</v>
      </c>
      <c r="FX9" s="1">
        <v>119</v>
      </c>
      <c r="FY9" s="1">
        <v>119</v>
      </c>
      <c r="FZ9" s="1">
        <v>119</v>
      </c>
      <c r="GA9" s="1">
        <v>119</v>
      </c>
      <c r="GB9" s="1">
        <v>119</v>
      </c>
      <c r="GC9" s="1">
        <v>119</v>
      </c>
      <c r="GD9" s="1">
        <v>119</v>
      </c>
      <c r="GE9" s="1">
        <v>119</v>
      </c>
      <c r="GF9" s="1">
        <v>119</v>
      </c>
      <c r="GG9" s="1">
        <v>119</v>
      </c>
      <c r="GH9" s="1">
        <v>119</v>
      </c>
      <c r="GI9" s="1">
        <v>119</v>
      </c>
      <c r="GJ9" s="1">
        <v>119</v>
      </c>
      <c r="GK9" s="1">
        <v>119</v>
      </c>
      <c r="GL9" s="1">
        <v>119</v>
      </c>
      <c r="GM9" s="1">
        <v>119</v>
      </c>
      <c r="GN9" s="1">
        <v>119</v>
      </c>
      <c r="GO9" s="1">
        <v>119</v>
      </c>
      <c r="GP9" s="1">
        <v>119</v>
      </c>
      <c r="GQ9" s="1">
        <v>119</v>
      </c>
      <c r="GR9" s="1">
        <v>119</v>
      </c>
      <c r="GS9" s="1">
        <v>119</v>
      </c>
      <c r="GT9" s="1">
        <v>119</v>
      </c>
      <c r="GU9" s="1">
        <v>119</v>
      </c>
      <c r="GV9" s="1">
        <v>119</v>
      </c>
      <c r="GW9" s="1">
        <v>119</v>
      </c>
      <c r="GX9" s="1">
        <v>119</v>
      </c>
      <c r="GY9" s="1">
        <v>119</v>
      </c>
      <c r="GZ9" s="1">
        <v>119</v>
      </c>
      <c r="HA9" s="1">
        <v>119</v>
      </c>
      <c r="HB9" s="1">
        <v>119</v>
      </c>
      <c r="HC9" s="1">
        <v>119</v>
      </c>
      <c r="HD9" s="1">
        <v>119</v>
      </c>
      <c r="HE9" s="1">
        <v>119</v>
      </c>
      <c r="HF9" s="1">
        <v>119</v>
      </c>
      <c r="HG9" s="1">
        <v>119</v>
      </c>
      <c r="HH9" s="1">
        <v>119</v>
      </c>
      <c r="HI9" s="1">
        <v>119</v>
      </c>
      <c r="HJ9" s="1">
        <v>119</v>
      </c>
      <c r="HK9" s="1">
        <v>119</v>
      </c>
      <c r="HL9" s="1">
        <v>119</v>
      </c>
      <c r="HM9" s="1">
        <v>119</v>
      </c>
      <c r="HN9" s="1">
        <v>119</v>
      </c>
      <c r="HO9" s="1">
        <v>119</v>
      </c>
      <c r="HP9" s="1">
        <v>119</v>
      </c>
      <c r="HQ9" s="1">
        <v>119</v>
      </c>
      <c r="HR9" s="1">
        <v>119</v>
      </c>
      <c r="HS9" s="1">
        <v>119</v>
      </c>
      <c r="HT9" s="1">
        <v>119</v>
      </c>
      <c r="HU9" s="1">
        <v>119</v>
      </c>
      <c r="HV9" s="1">
        <v>119</v>
      </c>
      <c r="HW9" s="1">
        <v>119</v>
      </c>
      <c r="HX9" s="1">
        <v>119</v>
      </c>
      <c r="HY9" s="1">
        <v>119</v>
      </c>
      <c r="HZ9" s="1">
        <v>119</v>
      </c>
      <c r="IA9" s="1">
        <v>119</v>
      </c>
      <c r="IB9" s="1">
        <v>119</v>
      </c>
      <c r="IC9" s="1">
        <v>119</v>
      </c>
      <c r="ID9" s="1">
        <v>119</v>
      </c>
      <c r="IE9" s="1">
        <v>119</v>
      </c>
      <c r="IF9" s="1">
        <v>119</v>
      </c>
      <c r="IG9" s="1">
        <v>119</v>
      </c>
      <c r="IH9" s="1">
        <v>119</v>
      </c>
      <c r="II9" s="1">
        <v>119</v>
      </c>
      <c r="IJ9" s="1">
        <v>119</v>
      </c>
      <c r="IK9" s="1">
        <v>119</v>
      </c>
      <c r="IL9" s="1">
        <v>119</v>
      </c>
      <c r="IM9" s="1">
        <v>119</v>
      </c>
      <c r="IN9" s="1">
        <v>119</v>
      </c>
      <c r="IO9" s="1">
        <v>119</v>
      </c>
      <c r="IP9" s="1">
        <v>119</v>
      </c>
      <c r="IQ9" s="1">
        <v>119</v>
      </c>
    </row>
    <row r="10" spans="1:251">
      <c r="A10" s="4" t="s">
        <v>258</v>
      </c>
      <c r="B10" s="8" t="s">
        <v>263</v>
      </c>
      <c r="C10" s="8" t="s">
        <v>264</v>
      </c>
      <c r="D10" s="8" t="s">
        <v>265</v>
      </c>
      <c r="E10" s="8" t="s">
        <v>266</v>
      </c>
      <c r="F10" s="8" t="s">
        <v>267</v>
      </c>
      <c r="G10" s="8" t="s">
        <v>268</v>
      </c>
      <c r="H10" s="8" t="s">
        <v>269</v>
      </c>
      <c r="I10" s="8" t="s">
        <v>270</v>
      </c>
      <c r="J10" s="8" t="s">
        <v>271</v>
      </c>
      <c r="K10" s="8" t="s">
        <v>272</v>
      </c>
      <c r="L10" s="8" t="s">
        <v>273</v>
      </c>
      <c r="M10" s="8" t="s">
        <v>274</v>
      </c>
      <c r="N10" s="8" t="s">
        <v>275</v>
      </c>
      <c r="O10" s="8" t="s">
        <v>276</v>
      </c>
      <c r="P10" s="8" t="s">
        <v>277</v>
      </c>
      <c r="Q10" s="8" t="s">
        <v>278</v>
      </c>
      <c r="R10" s="8" t="s">
        <v>279</v>
      </c>
      <c r="S10" s="8" t="s">
        <v>280</v>
      </c>
      <c r="T10" s="8" t="s">
        <v>281</v>
      </c>
      <c r="U10" s="8" t="s">
        <v>282</v>
      </c>
      <c r="V10" s="8" t="s">
        <v>283</v>
      </c>
      <c r="W10" s="8" t="s">
        <v>284</v>
      </c>
      <c r="X10" s="8" t="s">
        <v>285</v>
      </c>
      <c r="Y10" s="8" t="s">
        <v>286</v>
      </c>
      <c r="Z10" s="8" t="s">
        <v>287</v>
      </c>
      <c r="AA10" s="8" t="s">
        <v>288</v>
      </c>
      <c r="AB10" s="8" t="s">
        <v>289</v>
      </c>
      <c r="AC10" s="8" t="s">
        <v>290</v>
      </c>
      <c r="AD10" s="8" t="s">
        <v>291</v>
      </c>
      <c r="AE10" s="8" t="s">
        <v>292</v>
      </c>
      <c r="AF10" s="8" t="s">
        <v>293</v>
      </c>
      <c r="AG10" s="8" t="s">
        <v>294</v>
      </c>
      <c r="AH10" s="8" t="s">
        <v>295</v>
      </c>
      <c r="AI10" s="8" t="s">
        <v>296</v>
      </c>
      <c r="AJ10" s="8" t="s">
        <v>297</v>
      </c>
      <c r="AK10" s="8" t="s">
        <v>298</v>
      </c>
      <c r="AL10" s="8" t="s">
        <v>299</v>
      </c>
      <c r="AM10" s="8" t="s">
        <v>300</v>
      </c>
      <c r="AN10" s="8" t="s">
        <v>301</v>
      </c>
      <c r="AO10" s="8" t="s">
        <v>302</v>
      </c>
      <c r="AP10" s="8" t="s">
        <v>303</v>
      </c>
      <c r="AQ10" s="8" t="s">
        <v>304</v>
      </c>
      <c r="AR10" s="8" t="s">
        <v>305</v>
      </c>
      <c r="AS10" s="8" t="s">
        <v>306</v>
      </c>
      <c r="AT10" s="8" t="s">
        <v>307</v>
      </c>
      <c r="AU10" s="8" t="s">
        <v>308</v>
      </c>
      <c r="AV10" s="8" t="s">
        <v>309</v>
      </c>
      <c r="AW10" s="8" t="s">
        <v>310</v>
      </c>
      <c r="AX10" s="8" t="s">
        <v>311</v>
      </c>
      <c r="AY10" s="8" t="s">
        <v>312</v>
      </c>
      <c r="AZ10" s="8" t="s">
        <v>313</v>
      </c>
      <c r="BA10" s="8" t="s">
        <v>314</v>
      </c>
      <c r="BB10" s="8" t="s">
        <v>315</v>
      </c>
      <c r="BC10" s="8" t="s">
        <v>316</v>
      </c>
      <c r="BD10" s="8" t="s">
        <v>317</v>
      </c>
      <c r="BE10" s="8" t="s">
        <v>318</v>
      </c>
      <c r="BF10" s="8" t="s">
        <v>319</v>
      </c>
      <c r="BG10" s="8" t="s">
        <v>320</v>
      </c>
      <c r="BH10" s="8" t="s">
        <v>321</v>
      </c>
      <c r="BI10" s="8" t="s">
        <v>322</v>
      </c>
      <c r="BJ10" s="8" t="s">
        <v>323</v>
      </c>
      <c r="BK10" s="8" t="s">
        <v>324</v>
      </c>
      <c r="BL10" s="8" t="s">
        <v>325</v>
      </c>
      <c r="BM10" s="8" t="s">
        <v>326</v>
      </c>
      <c r="BN10" s="8" t="s">
        <v>327</v>
      </c>
      <c r="BO10" s="8" t="s">
        <v>328</v>
      </c>
      <c r="BP10" s="8" t="s">
        <v>329</v>
      </c>
      <c r="BQ10" s="8" t="s">
        <v>330</v>
      </c>
      <c r="BR10" s="8" t="s">
        <v>331</v>
      </c>
      <c r="BS10" s="8" t="s">
        <v>332</v>
      </c>
      <c r="BT10" s="8" t="s">
        <v>333</v>
      </c>
      <c r="BU10" s="8" t="s">
        <v>334</v>
      </c>
      <c r="BV10" s="8" t="s">
        <v>335</v>
      </c>
      <c r="BW10" s="8" t="s">
        <v>336</v>
      </c>
      <c r="BX10" s="8" t="s">
        <v>337</v>
      </c>
      <c r="BY10" s="8" t="s">
        <v>338</v>
      </c>
      <c r="BZ10" s="8" t="s">
        <v>339</v>
      </c>
      <c r="CA10" s="8" t="s">
        <v>340</v>
      </c>
      <c r="CB10" s="8" t="s">
        <v>341</v>
      </c>
      <c r="CC10" s="8" t="s">
        <v>342</v>
      </c>
      <c r="CD10" s="8" t="s">
        <v>343</v>
      </c>
      <c r="CE10" s="8" t="s">
        <v>344</v>
      </c>
      <c r="CF10" s="8" t="s">
        <v>345</v>
      </c>
      <c r="CG10" s="8" t="s">
        <v>346</v>
      </c>
      <c r="CH10" s="8" t="s">
        <v>347</v>
      </c>
      <c r="CI10" s="8" t="s">
        <v>348</v>
      </c>
      <c r="CJ10" s="8" t="s">
        <v>349</v>
      </c>
      <c r="CK10" s="8" t="s">
        <v>350</v>
      </c>
      <c r="CL10" s="8" t="s">
        <v>351</v>
      </c>
      <c r="CM10" s="8" t="s">
        <v>352</v>
      </c>
      <c r="CN10" s="8" t="s">
        <v>353</v>
      </c>
      <c r="CO10" s="8" t="s">
        <v>354</v>
      </c>
      <c r="CP10" s="8" t="s">
        <v>355</v>
      </c>
      <c r="CQ10" s="8" t="s">
        <v>356</v>
      </c>
      <c r="CR10" s="8" t="s">
        <v>357</v>
      </c>
      <c r="CS10" s="8" t="s">
        <v>358</v>
      </c>
      <c r="CT10" s="8" t="s">
        <v>359</v>
      </c>
      <c r="CU10" s="8" t="s">
        <v>360</v>
      </c>
      <c r="CV10" s="8" t="s">
        <v>361</v>
      </c>
      <c r="CW10" s="8" t="s">
        <v>362</v>
      </c>
      <c r="CX10" s="8" t="s">
        <v>363</v>
      </c>
      <c r="CY10" s="8" t="s">
        <v>364</v>
      </c>
      <c r="CZ10" s="8" t="s">
        <v>365</v>
      </c>
      <c r="DA10" s="8" t="s">
        <v>366</v>
      </c>
      <c r="DB10" s="8" t="s">
        <v>367</v>
      </c>
      <c r="DC10" s="8" t="s">
        <v>368</v>
      </c>
      <c r="DD10" s="8" t="s">
        <v>369</v>
      </c>
      <c r="DE10" s="8" t="s">
        <v>370</v>
      </c>
      <c r="DF10" s="8" t="s">
        <v>371</v>
      </c>
      <c r="DG10" s="8" t="s">
        <v>372</v>
      </c>
      <c r="DH10" s="8" t="s">
        <v>373</v>
      </c>
      <c r="DI10" s="8" t="s">
        <v>374</v>
      </c>
      <c r="DJ10" s="8" t="s">
        <v>375</v>
      </c>
      <c r="DK10" s="8" t="s">
        <v>376</v>
      </c>
      <c r="DL10" s="8" t="s">
        <v>377</v>
      </c>
      <c r="DM10" s="8" t="s">
        <v>378</v>
      </c>
      <c r="DN10" s="8" t="s">
        <v>379</v>
      </c>
      <c r="DO10" s="8" t="s">
        <v>380</v>
      </c>
      <c r="DP10" s="8" t="s">
        <v>381</v>
      </c>
      <c r="DQ10" s="8" t="s">
        <v>382</v>
      </c>
      <c r="DR10" s="8" t="s">
        <v>383</v>
      </c>
      <c r="DS10" s="8" t="s">
        <v>384</v>
      </c>
      <c r="DT10" s="8" t="s">
        <v>385</v>
      </c>
      <c r="DU10" s="8" t="s">
        <v>386</v>
      </c>
      <c r="DV10" s="8" t="s">
        <v>387</v>
      </c>
      <c r="DW10" s="8" t="s">
        <v>388</v>
      </c>
      <c r="DX10" s="8" t="s">
        <v>389</v>
      </c>
      <c r="DY10" s="8" t="s">
        <v>390</v>
      </c>
      <c r="DZ10" s="8" t="s">
        <v>391</v>
      </c>
      <c r="EA10" s="8" t="s">
        <v>392</v>
      </c>
      <c r="EB10" s="8" t="s">
        <v>393</v>
      </c>
      <c r="EC10" s="8" t="s">
        <v>394</v>
      </c>
      <c r="ED10" s="8" t="s">
        <v>395</v>
      </c>
      <c r="EE10" s="8" t="s">
        <v>396</v>
      </c>
      <c r="EF10" s="8" t="s">
        <v>397</v>
      </c>
      <c r="EG10" s="8" t="s">
        <v>398</v>
      </c>
      <c r="EH10" s="8" t="s">
        <v>399</v>
      </c>
      <c r="EI10" s="8" t="s">
        <v>400</v>
      </c>
      <c r="EJ10" s="8" t="s">
        <v>401</v>
      </c>
      <c r="EK10" s="8" t="s">
        <v>402</v>
      </c>
      <c r="EL10" s="8" t="s">
        <v>403</v>
      </c>
      <c r="EM10" s="8" t="s">
        <v>404</v>
      </c>
      <c r="EN10" s="8" t="s">
        <v>405</v>
      </c>
      <c r="EO10" s="8" t="s">
        <v>406</v>
      </c>
      <c r="EP10" s="8" t="s">
        <v>407</v>
      </c>
      <c r="EQ10" s="8" t="s">
        <v>408</v>
      </c>
      <c r="ER10" s="8" t="s">
        <v>409</v>
      </c>
      <c r="ES10" s="8" t="s">
        <v>410</v>
      </c>
      <c r="ET10" s="8" t="s">
        <v>411</v>
      </c>
      <c r="EU10" s="8" t="s">
        <v>412</v>
      </c>
      <c r="EV10" s="8" t="s">
        <v>413</v>
      </c>
      <c r="EW10" s="8" t="s">
        <v>414</v>
      </c>
      <c r="EX10" s="8" t="s">
        <v>415</v>
      </c>
      <c r="EY10" s="8" t="s">
        <v>416</v>
      </c>
      <c r="EZ10" s="8" t="s">
        <v>417</v>
      </c>
      <c r="FA10" s="8" t="s">
        <v>418</v>
      </c>
      <c r="FB10" s="8" t="s">
        <v>419</v>
      </c>
      <c r="FC10" s="8" t="s">
        <v>420</v>
      </c>
      <c r="FD10" s="8" t="s">
        <v>421</v>
      </c>
      <c r="FE10" s="8" t="s">
        <v>422</v>
      </c>
      <c r="FF10" s="8" t="s">
        <v>423</v>
      </c>
      <c r="FG10" s="8" t="s">
        <v>424</v>
      </c>
      <c r="FH10" s="8" t="s">
        <v>425</v>
      </c>
      <c r="FI10" s="8" t="s">
        <v>426</v>
      </c>
      <c r="FJ10" s="8" t="s">
        <v>427</v>
      </c>
      <c r="FK10" s="8" t="s">
        <v>428</v>
      </c>
      <c r="FL10" s="8" t="s">
        <v>429</v>
      </c>
      <c r="FM10" s="8" t="s">
        <v>430</v>
      </c>
      <c r="FN10" s="8" t="s">
        <v>431</v>
      </c>
      <c r="FO10" s="8" t="s">
        <v>432</v>
      </c>
      <c r="FP10" s="8" t="s">
        <v>433</v>
      </c>
      <c r="FQ10" s="8" t="s">
        <v>434</v>
      </c>
      <c r="FR10" s="8" t="s">
        <v>435</v>
      </c>
      <c r="FS10" s="8" t="s">
        <v>436</v>
      </c>
      <c r="FT10" s="8" t="s">
        <v>437</v>
      </c>
      <c r="FU10" s="8" t="s">
        <v>438</v>
      </c>
      <c r="FV10" s="8" t="s">
        <v>439</v>
      </c>
      <c r="FW10" s="8" t="s">
        <v>440</v>
      </c>
      <c r="FX10" s="8" t="s">
        <v>441</v>
      </c>
      <c r="FY10" s="8" t="s">
        <v>442</v>
      </c>
      <c r="FZ10" s="8" t="s">
        <v>443</v>
      </c>
      <c r="GA10" s="8" t="s">
        <v>444</v>
      </c>
      <c r="GB10" s="8" t="s">
        <v>445</v>
      </c>
      <c r="GC10" s="8" t="s">
        <v>446</v>
      </c>
      <c r="GD10" s="8" t="s">
        <v>447</v>
      </c>
      <c r="GE10" s="8" t="s">
        <v>448</v>
      </c>
      <c r="GF10" s="8" t="s">
        <v>449</v>
      </c>
      <c r="GG10" s="8" t="s">
        <v>450</v>
      </c>
      <c r="GH10" s="8" t="s">
        <v>451</v>
      </c>
      <c r="GI10" s="8" t="s">
        <v>452</v>
      </c>
      <c r="GJ10" s="8" t="s">
        <v>453</v>
      </c>
      <c r="GK10" s="8" t="s">
        <v>454</v>
      </c>
      <c r="GL10" s="8" t="s">
        <v>455</v>
      </c>
      <c r="GM10" s="8" t="s">
        <v>456</v>
      </c>
      <c r="GN10" s="8" t="s">
        <v>457</v>
      </c>
      <c r="GO10" s="8" t="s">
        <v>458</v>
      </c>
      <c r="GP10" s="8" t="s">
        <v>459</v>
      </c>
      <c r="GQ10" s="8" t="s">
        <v>460</v>
      </c>
      <c r="GR10" s="8" t="s">
        <v>461</v>
      </c>
      <c r="GS10" s="8" t="s">
        <v>462</v>
      </c>
      <c r="GT10" s="8" t="s">
        <v>463</v>
      </c>
      <c r="GU10" s="8" t="s">
        <v>464</v>
      </c>
      <c r="GV10" s="8" t="s">
        <v>465</v>
      </c>
      <c r="GW10" s="8" t="s">
        <v>466</v>
      </c>
      <c r="GX10" s="8" t="s">
        <v>467</v>
      </c>
      <c r="GY10" s="8" t="s">
        <v>468</v>
      </c>
      <c r="GZ10" s="8" t="s">
        <v>469</v>
      </c>
      <c r="HA10" s="8" t="s">
        <v>470</v>
      </c>
      <c r="HB10" s="8" t="s">
        <v>471</v>
      </c>
      <c r="HC10" s="8" t="s">
        <v>472</v>
      </c>
      <c r="HD10" s="8" t="s">
        <v>473</v>
      </c>
      <c r="HE10" s="8" t="s">
        <v>474</v>
      </c>
      <c r="HF10" s="8" t="s">
        <v>475</v>
      </c>
      <c r="HG10" s="8" t="s">
        <v>476</v>
      </c>
      <c r="HH10" s="8" t="s">
        <v>477</v>
      </c>
      <c r="HI10" s="8" t="s">
        <v>478</v>
      </c>
      <c r="HJ10" s="8" t="s">
        <v>479</v>
      </c>
      <c r="HK10" s="8" t="s">
        <v>480</v>
      </c>
      <c r="HL10" s="8" t="s">
        <v>481</v>
      </c>
      <c r="HM10" s="8" t="s">
        <v>482</v>
      </c>
      <c r="HN10" s="8" t="s">
        <v>483</v>
      </c>
      <c r="HO10" s="8" t="s">
        <v>484</v>
      </c>
      <c r="HP10" s="8" t="s">
        <v>485</v>
      </c>
      <c r="HQ10" s="8" t="s">
        <v>486</v>
      </c>
      <c r="HR10" s="8" t="s">
        <v>487</v>
      </c>
      <c r="HS10" s="8" t="s">
        <v>488</v>
      </c>
      <c r="HT10" s="8" t="s">
        <v>489</v>
      </c>
      <c r="HU10" s="8" t="s">
        <v>490</v>
      </c>
      <c r="HV10" s="8" t="s">
        <v>491</v>
      </c>
      <c r="HW10" s="8" t="s">
        <v>492</v>
      </c>
      <c r="HX10" s="8" t="s">
        <v>493</v>
      </c>
      <c r="HY10" s="8" t="s">
        <v>494</v>
      </c>
      <c r="HZ10" s="8" t="s">
        <v>495</v>
      </c>
      <c r="IA10" s="8" t="s">
        <v>496</v>
      </c>
      <c r="IB10" s="8" t="s">
        <v>497</v>
      </c>
      <c r="IC10" s="8" t="s">
        <v>498</v>
      </c>
      <c r="ID10" s="8" t="s">
        <v>499</v>
      </c>
      <c r="IE10" s="8" t="s">
        <v>500</v>
      </c>
      <c r="IF10" s="8" t="s">
        <v>501</v>
      </c>
      <c r="IG10" s="8" t="s">
        <v>502</v>
      </c>
      <c r="IH10" s="8" t="s">
        <v>503</v>
      </c>
      <c r="II10" s="8" t="s">
        <v>504</v>
      </c>
      <c r="IJ10" s="8" t="s">
        <v>505</v>
      </c>
      <c r="IK10" s="8" t="s">
        <v>506</v>
      </c>
      <c r="IL10" s="8" t="s">
        <v>507</v>
      </c>
      <c r="IM10" s="8" t="s">
        <v>508</v>
      </c>
      <c r="IN10" s="8" t="s">
        <v>509</v>
      </c>
      <c r="IO10" s="8" t="s">
        <v>510</v>
      </c>
      <c r="IP10" s="8" t="s">
        <v>511</v>
      </c>
      <c r="IQ10" s="8" t="s">
        <v>512</v>
      </c>
    </row>
    <row r="11" spans="1:251">
      <c r="A11" s="10">
        <v>41821</v>
      </c>
      <c r="B11" s="9">
        <v>11542.16</v>
      </c>
      <c r="C11" s="9">
        <v>6224.3680000000004</v>
      </c>
      <c r="D11" s="9">
        <v>5317.7920000000004</v>
      </c>
      <c r="E11" s="9">
        <v>8043.6469999999999</v>
      </c>
      <c r="F11" s="9">
        <v>5172.6450000000004</v>
      </c>
      <c r="G11" s="9">
        <v>2871.002</v>
      </c>
      <c r="H11" s="9">
        <v>3498.5120000000002</v>
      </c>
      <c r="I11" s="9">
        <v>1051.723</v>
      </c>
      <c r="J11" s="9">
        <v>2446.7890000000002</v>
      </c>
      <c r="K11" s="9">
        <v>1690.058</v>
      </c>
      <c r="L11" s="9">
        <v>908.649</v>
      </c>
      <c r="M11" s="9">
        <v>781.40800000000002</v>
      </c>
      <c r="N11" s="9">
        <v>322.30700000000002</v>
      </c>
      <c r="O11" s="9">
        <v>190.71199999999999</v>
      </c>
      <c r="P11" s="9">
        <v>131.59399999999999</v>
      </c>
      <c r="Q11" s="9">
        <v>123.675</v>
      </c>
      <c r="R11" s="9">
        <v>96.652000000000001</v>
      </c>
      <c r="S11" s="9">
        <v>27.023</v>
      </c>
      <c r="T11" s="9">
        <v>70.222999999999999</v>
      </c>
      <c r="U11" s="9">
        <v>52.377000000000002</v>
      </c>
      <c r="V11" s="9">
        <v>17.847000000000001</v>
      </c>
      <c r="W11" s="9">
        <v>53.451000000000001</v>
      </c>
      <c r="X11" s="9">
        <v>44.274999999999999</v>
      </c>
      <c r="Y11" s="9">
        <v>9.1760000000000002</v>
      </c>
      <c r="Z11" s="9">
        <v>198.63200000000001</v>
      </c>
      <c r="AA11" s="9">
        <v>94.06</v>
      </c>
      <c r="AB11" s="9">
        <v>104.572</v>
      </c>
      <c r="AC11" s="9">
        <v>1520.99</v>
      </c>
      <c r="AD11" s="9">
        <v>802.16200000000003</v>
      </c>
      <c r="AE11" s="9">
        <v>718.827</v>
      </c>
      <c r="AF11" s="9">
        <v>586.26499999999999</v>
      </c>
      <c r="AG11" s="9">
        <v>436.65</v>
      </c>
      <c r="AH11" s="9">
        <v>149.61500000000001</v>
      </c>
      <c r="AI11" s="9">
        <v>934.72500000000002</v>
      </c>
      <c r="AJ11" s="9">
        <v>365.512</v>
      </c>
      <c r="AK11" s="9">
        <v>569.21199999999999</v>
      </c>
      <c r="AL11" s="9">
        <v>675.52800000000002</v>
      </c>
      <c r="AM11" s="9">
        <v>507.21800000000002</v>
      </c>
      <c r="AN11" s="9">
        <v>168.31</v>
      </c>
      <c r="AO11" s="9">
        <v>1014.53</v>
      </c>
      <c r="AP11" s="9">
        <v>401.43099999999998</v>
      </c>
      <c r="AQ11" s="9">
        <v>613.09900000000005</v>
      </c>
      <c r="AR11" s="9">
        <v>1004.948</v>
      </c>
      <c r="AS11" s="9">
        <v>417.88900000000001</v>
      </c>
      <c r="AT11" s="9">
        <v>587.05899999999997</v>
      </c>
      <c r="AU11" s="9">
        <v>11131.941000000001</v>
      </c>
      <c r="AV11" s="9">
        <v>5965.4629999999997</v>
      </c>
      <c r="AW11" s="9">
        <v>5166.4780000000001</v>
      </c>
      <c r="AX11" s="9">
        <v>7872.3810000000003</v>
      </c>
      <c r="AY11" s="9">
        <v>5044.4780000000001</v>
      </c>
      <c r="AZ11" s="9">
        <v>2827.9029999999998</v>
      </c>
      <c r="BA11" s="9">
        <v>3259.56</v>
      </c>
      <c r="BB11" s="9">
        <v>920.98500000000001</v>
      </c>
      <c r="BC11" s="9">
        <v>2338.5749999999998</v>
      </c>
      <c r="BD11" s="9">
        <v>1649.0119999999999</v>
      </c>
      <c r="BE11" s="9">
        <v>880.31500000000005</v>
      </c>
      <c r="BF11" s="9">
        <v>768.697</v>
      </c>
      <c r="BG11" s="9">
        <v>305.404</v>
      </c>
      <c r="BH11" s="9">
        <v>177.68199999999999</v>
      </c>
      <c r="BI11" s="9">
        <v>127.72199999999999</v>
      </c>
      <c r="BJ11" s="9">
        <v>119.97499999999999</v>
      </c>
      <c r="BK11" s="9">
        <v>93.411000000000001</v>
      </c>
      <c r="BL11" s="9">
        <v>26.564</v>
      </c>
      <c r="BM11" s="9">
        <v>67.475999999999999</v>
      </c>
      <c r="BN11" s="9">
        <v>50.087000000000003</v>
      </c>
      <c r="BO11" s="9">
        <v>17.388000000000002</v>
      </c>
      <c r="BP11" s="9">
        <v>52.499000000000002</v>
      </c>
      <c r="BQ11" s="9">
        <v>43.323</v>
      </c>
      <c r="BR11" s="9">
        <v>9.1760000000000002</v>
      </c>
      <c r="BS11" s="9">
        <v>185.429</v>
      </c>
      <c r="BT11" s="9">
        <v>84.272000000000006</v>
      </c>
      <c r="BU11" s="9">
        <v>101.158</v>
      </c>
      <c r="BV11" s="9">
        <v>1492.992</v>
      </c>
      <c r="BW11" s="9">
        <v>783.39099999999996</v>
      </c>
      <c r="BX11" s="9">
        <v>709.601</v>
      </c>
      <c r="BY11" s="9">
        <v>579.77800000000002</v>
      </c>
      <c r="BZ11" s="9">
        <v>431.36900000000003</v>
      </c>
      <c r="CA11" s="9">
        <v>148.41</v>
      </c>
      <c r="CB11" s="9">
        <v>913.21400000000006</v>
      </c>
      <c r="CC11" s="9">
        <v>352.02199999999999</v>
      </c>
      <c r="CD11" s="9">
        <v>561.19100000000003</v>
      </c>
      <c r="CE11" s="9">
        <v>666.04399999999998</v>
      </c>
      <c r="CF11" s="9">
        <v>499.39800000000002</v>
      </c>
      <c r="CG11" s="9">
        <v>166.64599999999999</v>
      </c>
      <c r="CH11" s="9">
        <v>982.96799999999996</v>
      </c>
      <c r="CI11" s="9">
        <v>380.91699999999997</v>
      </c>
      <c r="CJ11" s="9">
        <v>602.04999999999995</v>
      </c>
      <c r="CK11" s="9">
        <v>980.68899999999996</v>
      </c>
      <c r="CL11" s="9">
        <v>402.11</v>
      </c>
      <c r="CM11" s="9">
        <v>578.58000000000004</v>
      </c>
      <c r="CN11" s="9">
        <v>1790.7260000000001</v>
      </c>
      <c r="CO11" s="9">
        <v>900.41800000000001</v>
      </c>
      <c r="CP11" s="9">
        <v>890.30799999999999</v>
      </c>
      <c r="CQ11" s="9">
        <v>895.75900000000001</v>
      </c>
      <c r="CR11" s="9">
        <v>533.27200000000005</v>
      </c>
      <c r="CS11" s="9">
        <v>362.48700000000002</v>
      </c>
      <c r="CT11" s="9">
        <v>894.96699999999998</v>
      </c>
      <c r="CU11" s="9">
        <v>367.14600000000002</v>
      </c>
      <c r="CV11" s="9">
        <v>527.82100000000003</v>
      </c>
      <c r="CW11" s="9">
        <v>467.08199999999999</v>
      </c>
      <c r="CX11" s="9">
        <v>231.44300000000001</v>
      </c>
      <c r="CY11" s="9">
        <v>235.63900000000001</v>
      </c>
      <c r="CZ11" s="9">
        <v>75.177999999999997</v>
      </c>
      <c r="DA11" s="9">
        <v>37.564</v>
      </c>
      <c r="DB11" s="9">
        <v>37.615000000000002</v>
      </c>
      <c r="DC11" s="9">
        <v>16.559000000000001</v>
      </c>
      <c r="DD11" s="9">
        <v>13.708</v>
      </c>
      <c r="DE11" s="9">
        <v>2.851</v>
      </c>
      <c r="DF11" s="9">
        <v>13.272</v>
      </c>
      <c r="DG11" s="9">
        <v>10.422000000000001</v>
      </c>
      <c r="DH11" s="9">
        <v>2.851</v>
      </c>
      <c r="DI11" s="9">
        <v>3.2869999999999999</v>
      </c>
      <c r="DJ11" s="9">
        <v>3.2869999999999999</v>
      </c>
      <c r="DK11" s="9">
        <v>0</v>
      </c>
      <c r="DL11" s="9">
        <v>58.619</v>
      </c>
      <c r="DM11" s="9">
        <v>23.855</v>
      </c>
      <c r="DN11" s="9">
        <v>34.764000000000003</v>
      </c>
      <c r="DO11" s="9">
        <v>438.017</v>
      </c>
      <c r="DP11" s="9">
        <v>212.23400000000001</v>
      </c>
      <c r="DQ11" s="9">
        <v>225.78299999999999</v>
      </c>
      <c r="DR11" s="9">
        <v>114.834</v>
      </c>
      <c r="DS11" s="9">
        <v>78.31</v>
      </c>
      <c r="DT11" s="9">
        <v>36.524999999999999</v>
      </c>
      <c r="DU11" s="9">
        <v>323.18299999999999</v>
      </c>
      <c r="DV11" s="9">
        <v>133.92400000000001</v>
      </c>
      <c r="DW11" s="9">
        <v>189.25899999999999</v>
      </c>
      <c r="DX11" s="9">
        <v>124.095</v>
      </c>
      <c r="DY11" s="9">
        <v>86.965000000000003</v>
      </c>
      <c r="DZ11" s="9">
        <v>37.130000000000003</v>
      </c>
      <c r="EA11" s="9">
        <v>342.98599999999999</v>
      </c>
      <c r="EB11" s="9">
        <v>144.477</v>
      </c>
      <c r="EC11" s="9">
        <v>198.50899999999999</v>
      </c>
      <c r="ED11" s="9">
        <v>336.45499999999998</v>
      </c>
      <c r="EE11" s="9">
        <v>144.346</v>
      </c>
      <c r="EF11" s="9">
        <v>192.10900000000001</v>
      </c>
      <c r="EG11" s="9">
        <v>636.89300000000003</v>
      </c>
      <c r="EH11" s="9">
        <v>303.75299999999999</v>
      </c>
      <c r="EI11" s="9">
        <v>333.14</v>
      </c>
      <c r="EJ11" s="9">
        <v>173.334</v>
      </c>
      <c r="EK11" s="9">
        <v>112.79900000000001</v>
      </c>
      <c r="EL11" s="9">
        <v>60.533999999999999</v>
      </c>
      <c r="EM11" s="9">
        <v>463.55900000000003</v>
      </c>
      <c r="EN11" s="9">
        <v>190.95400000000001</v>
      </c>
      <c r="EO11" s="9">
        <v>272.60500000000002</v>
      </c>
      <c r="EP11" s="9">
        <v>199.02</v>
      </c>
      <c r="EQ11" s="9">
        <v>87.174999999999997</v>
      </c>
      <c r="ER11" s="9">
        <v>111.845</v>
      </c>
      <c r="ES11" s="9">
        <v>37.075000000000003</v>
      </c>
      <c r="ET11" s="9">
        <v>16.867999999999999</v>
      </c>
      <c r="EU11" s="9">
        <v>20.207000000000001</v>
      </c>
      <c r="EV11" s="9">
        <v>4.2169999999999996</v>
      </c>
      <c r="EW11" s="9">
        <v>3.887</v>
      </c>
      <c r="EX11" s="9">
        <v>0.33</v>
      </c>
      <c r="EY11" s="9">
        <v>3.746</v>
      </c>
      <c r="EZ11" s="9">
        <v>3.415</v>
      </c>
      <c r="FA11" s="9">
        <v>0.33</v>
      </c>
      <c r="FB11" s="9">
        <v>0.47099999999999997</v>
      </c>
      <c r="FC11" s="9">
        <v>0.47099999999999997</v>
      </c>
      <c r="FD11" s="9">
        <v>0</v>
      </c>
      <c r="FE11" s="9">
        <v>32.857999999999997</v>
      </c>
      <c r="FF11" s="9">
        <v>12.981</v>
      </c>
      <c r="FG11" s="9">
        <v>19.876000000000001</v>
      </c>
      <c r="FH11" s="9">
        <v>183.834</v>
      </c>
      <c r="FI11" s="9">
        <v>77.980999999999995</v>
      </c>
      <c r="FJ11" s="9">
        <v>105.85299999999999</v>
      </c>
      <c r="FK11" s="9">
        <v>26.428000000000001</v>
      </c>
      <c r="FL11" s="9">
        <v>18.802</v>
      </c>
      <c r="FM11" s="9">
        <v>7.6260000000000003</v>
      </c>
      <c r="FN11" s="9">
        <v>157.405</v>
      </c>
      <c r="FO11" s="9">
        <v>59.177999999999997</v>
      </c>
      <c r="FP11" s="9">
        <v>98.227000000000004</v>
      </c>
      <c r="FQ11" s="9">
        <v>28.558</v>
      </c>
      <c r="FR11" s="9">
        <v>20.931999999999999</v>
      </c>
      <c r="FS11" s="9">
        <v>7.6260000000000003</v>
      </c>
      <c r="FT11" s="9">
        <v>170.46199999999999</v>
      </c>
      <c r="FU11" s="9">
        <v>66.242999999999995</v>
      </c>
      <c r="FV11" s="9">
        <v>104.22</v>
      </c>
      <c r="FW11" s="9">
        <v>161.15100000000001</v>
      </c>
      <c r="FX11" s="9">
        <v>62.594000000000001</v>
      </c>
      <c r="FY11" s="9">
        <v>98.557000000000002</v>
      </c>
      <c r="FZ11" s="9">
        <v>1153.8330000000001</v>
      </c>
      <c r="GA11" s="9">
        <v>596.66499999999996</v>
      </c>
      <c r="GB11" s="9">
        <v>557.16800000000001</v>
      </c>
      <c r="GC11" s="9">
        <v>722.42499999999995</v>
      </c>
      <c r="GD11" s="9">
        <v>420.47300000000001</v>
      </c>
      <c r="GE11" s="9">
        <v>301.95299999999997</v>
      </c>
      <c r="GF11" s="9">
        <v>431.40800000000002</v>
      </c>
      <c r="GG11" s="9">
        <v>176.19200000000001</v>
      </c>
      <c r="GH11" s="9">
        <v>255.21600000000001</v>
      </c>
      <c r="GI11" s="9">
        <v>268.06099999999998</v>
      </c>
      <c r="GJ11" s="9">
        <v>144.268</v>
      </c>
      <c r="GK11" s="9">
        <v>123.79300000000001</v>
      </c>
      <c r="GL11" s="9">
        <v>38.103000000000002</v>
      </c>
      <c r="GM11" s="9">
        <v>20.695</v>
      </c>
      <c r="GN11" s="9">
        <v>17.408000000000001</v>
      </c>
      <c r="GO11" s="9">
        <v>12.340999999999999</v>
      </c>
      <c r="GP11" s="9">
        <v>9.8209999999999997</v>
      </c>
      <c r="GQ11" s="9">
        <v>2.52</v>
      </c>
      <c r="GR11" s="9">
        <v>9.5259999999999998</v>
      </c>
      <c r="GS11" s="9">
        <v>7.0060000000000002</v>
      </c>
      <c r="GT11" s="9">
        <v>2.52</v>
      </c>
      <c r="GU11" s="9">
        <v>2.8149999999999999</v>
      </c>
      <c r="GV11" s="9">
        <v>2.8149999999999999</v>
      </c>
      <c r="GW11" s="9">
        <v>0</v>
      </c>
      <c r="GX11" s="9">
        <v>25.762</v>
      </c>
      <c r="GY11" s="9">
        <v>10.874000000000001</v>
      </c>
      <c r="GZ11" s="9">
        <v>14.888</v>
      </c>
      <c r="HA11" s="9">
        <v>254.184</v>
      </c>
      <c r="HB11" s="9">
        <v>134.25299999999999</v>
      </c>
      <c r="HC11" s="9">
        <v>119.93</v>
      </c>
      <c r="HD11" s="9">
        <v>88.406000000000006</v>
      </c>
      <c r="HE11" s="9">
        <v>59.506999999999998</v>
      </c>
      <c r="HF11" s="9">
        <v>28.899000000000001</v>
      </c>
      <c r="HG11" s="9">
        <v>165.77799999999999</v>
      </c>
      <c r="HH11" s="9">
        <v>74.745999999999995</v>
      </c>
      <c r="HI11" s="9">
        <v>91.031999999999996</v>
      </c>
      <c r="HJ11" s="9">
        <v>95.537000000000006</v>
      </c>
      <c r="HK11" s="9">
        <v>66.033000000000001</v>
      </c>
      <c r="HL11" s="9">
        <v>29.504000000000001</v>
      </c>
      <c r="HM11" s="9">
        <v>172.524</v>
      </c>
      <c r="HN11" s="9">
        <v>78.234999999999999</v>
      </c>
      <c r="HO11" s="9">
        <v>94.289000000000001</v>
      </c>
      <c r="HP11" s="9">
        <v>175.304</v>
      </c>
      <c r="HQ11" s="9">
        <v>81.751999999999995</v>
      </c>
      <c r="HR11" s="9">
        <v>93.552000000000007</v>
      </c>
      <c r="HS11" s="9">
        <v>2680.9549999999999</v>
      </c>
      <c r="HT11" s="9">
        <v>1469.2750000000001</v>
      </c>
      <c r="HU11" s="9">
        <v>1211.68</v>
      </c>
      <c r="HV11" s="9">
        <v>2107.2150000000001</v>
      </c>
      <c r="HW11" s="9">
        <v>1305.058</v>
      </c>
      <c r="HX11" s="9">
        <v>802.15700000000004</v>
      </c>
      <c r="HY11" s="9">
        <v>573.74</v>
      </c>
      <c r="HZ11" s="9">
        <v>164.21700000000001</v>
      </c>
      <c r="IA11" s="9">
        <v>409.52300000000002</v>
      </c>
      <c r="IB11" s="9">
        <v>383.20499999999998</v>
      </c>
      <c r="IC11" s="9">
        <v>227.29599999999999</v>
      </c>
      <c r="ID11" s="9">
        <v>155.90899999999999</v>
      </c>
      <c r="IE11" s="9">
        <v>59.343000000000004</v>
      </c>
      <c r="IF11" s="9">
        <v>29.04</v>
      </c>
      <c r="IG11" s="9">
        <v>30.303000000000001</v>
      </c>
      <c r="IH11" s="9">
        <v>26.672999999999998</v>
      </c>
      <c r="II11" s="9">
        <v>15.071999999999999</v>
      </c>
      <c r="IJ11" s="9">
        <v>11.601000000000001</v>
      </c>
      <c r="IK11" s="9">
        <v>13.194000000000001</v>
      </c>
      <c r="IL11" s="9">
        <v>7.0819999999999999</v>
      </c>
      <c r="IM11" s="9">
        <v>6.1120000000000001</v>
      </c>
      <c r="IN11" s="9">
        <v>13.478999999999999</v>
      </c>
      <c r="IO11" s="9">
        <v>7.9889999999999999</v>
      </c>
      <c r="IP11" s="9">
        <v>5.49</v>
      </c>
      <c r="IQ11" s="9">
        <v>32.67</v>
      </c>
    </row>
    <row r="12" spans="1:251">
      <c r="A12" s="10">
        <v>41852</v>
      </c>
      <c r="B12" s="9">
        <v>11572.763999999999</v>
      </c>
      <c r="C12" s="9">
        <v>6225.33</v>
      </c>
      <c r="D12" s="9">
        <v>5347.4340000000002</v>
      </c>
      <c r="E12" s="9">
        <v>7964.2359999999999</v>
      </c>
      <c r="F12" s="9">
        <v>5120.6469999999999</v>
      </c>
      <c r="G12" s="9">
        <v>2843.5889999999999</v>
      </c>
      <c r="H12" s="9">
        <v>3608.5279999999998</v>
      </c>
      <c r="I12" s="9">
        <v>1104.683</v>
      </c>
      <c r="J12" s="9">
        <v>2503.8449999999998</v>
      </c>
      <c r="K12" s="9">
        <v>1730.4590000000001</v>
      </c>
      <c r="L12" s="9">
        <v>919.02200000000005</v>
      </c>
      <c r="M12" s="9">
        <v>811.43700000000001</v>
      </c>
      <c r="N12" s="9">
        <v>310.87599999999998</v>
      </c>
      <c r="O12" s="9">
        <v>183.71799999999999</v>
      </c>
      <c r="P12" s="9">
        <v>127.157</v>
      </c>
      <c r="Q12" s="9">
        <v>120.249</v>
      </c>
      <c r="R12" s="9">
        <v>96.834999999999994</v>
      </c>
      <c r="S12" s="9">
        <v>23.413</v>
      </c>
      <c r="T12" s="9">
        <v>67.367999999999995</v>
      </c>
      <c r="U12" s="9">
        <v>54.466999999999999</v>
      </c>
      <c r="V12" s="9">
        <v>12.901</v>
      </c>
      <c r="W12" s="9">
        <v>52.88</v>
      </c>
      <c r="X12" s="9">
        <v>42.368000000000002</v>
      </c>
      <c r="Y12" s="9">
        <v>10.513</v>
      </c>
      <c r="Z12" s="9">
        <v>190.62700000000001</v>
      </c>
      <c r="AA12" s="9">
        <v>86.882999999999996</v>
      </c>
      <c r="AB12" s="9">
        <v>103.744</v>
      </c>
      <c r="AC12" s="9">
        <v>1546.778</v>
      </c>
      <c r="AD12" s="9">
        <v>809.97</v>
      </c>
      <c r="AE12" s="9">
        <v>736.80700000000002</v>
      </c>
      <c r="AF12" s="9">
        <v>571.23299999999995</v>
      </c>
      <c r="AG12" s="9">
        <v>424.23599999999999</v>
      </c>
      <c r="AH12" s="9">
        <v>146.99700000000001</v>
      </c>
      <c r="AI12" s="9">
        <v>975.54499999999996</v>
      </c>
      <c r="AJ12" s="9">
        <v>385.73399999999998</v>
      </c>
      <c r="AK12" s="9">
        <v>589.81100000000004</v>
      </c>
      <c r="AL12" s="9">
        <v>664.49599999999998</v>
      </c>
      <c r="AM12" s="9">
        <v>498.77499999999998</v>
      </c>
      <c r="AN12" s="9">
        <v>165.721</v>
      </c>
      <c r="AO12" s="9">
        <v>1065.963</v>
      </c>
      <c r="AP12" s="9">
        <v>420.24700000000001</v>
      </c>
      <c r="AQ12" s="9">
        <v>645.71600000000001</v>
      </c>
      <c r="AR12" s="9">
        <v>1042.913</v>
      </c>
      <c r="AS12" s="9">
        <v>440.202</v>
      </c>
      <c r="AT12" s="9">
        <v>602.71199999999999</v>
      </c>
      <c r="AU12" s="9">
        <v>11137.752</v>
      </c>
      <c r="AV12" s="9">
        <v>5952.3649999999998</v>
      </c>
      <c r="AW12" s="9">
        <v>5185.3869999999997</v>
      </c>
      <c r="AX12" s="9">
        <v>7787.1009999999997</v>
      </c>
      <c r="AY12" s="9">
        <v>4984.9139999999998</v>
      </c>
      <c r="AZ12" s="9">
        <v>2802.1869999999999</v>
      </c>
      <c r="BA12" s="9">
        <v>3350.652</v>
      </c>
      <c r="BB12" s="9">
        <v>967.452</v>
      </c>
      <c r="BC12" s="9">
        <v>2383.1999999999998</v>
      </c>
      <c r="BD12" s="9">
        <v>1682.51</v>
      </c>
      <c r="BE12" s="9">
        <v>886.22900000000004</v>
      </c>
      <c r="BF12" s="9">
        <v>796.28099999999995</v>
      </c>
      <c r="BG12" s="9">
        <v>290.60300000000001</v>
      </c>
      <c r="BH12" s="9">
        <v>169.41</v>
      </c>
      <c r="BI12" s="9">
        <v>121.193</v>
      </c>
      <c r="BJ12" s="9">
        <v>115.42100000000001</v>
      </c>
      <c r="BK12" s="9">
        <v>92.834999999999994</v>
      </c>
      <c r="BL12" s="9">
        <v>22.585999999999999</v>
      </c>
      <c r="BM12" s="9">
        <v>63.02</v>
      </c>
      <c r="BN12" s="9">
        <v>50.945999999999998</v>
      </c>
      <c r="BO12" s="9">
        <v>12.074</v>
      </c>
      <c r="BP12" s="9">
        <v>52.402000000000001</v>
      </c>
      <c r="BQ12" s="9">
        <v>41.889000000000003</v>
      </c>
      <c r="BR12" s="9">
        <v>10.513</v>
      </c>
      <c r="BS12" s="9">
        <v>175.18100000000001</v>
      </c>
      <c r="BT12" s="9">
        <v>76.575000000000003</v>
      </c>
      <c r="BU12" s="9">
        <v>98.605999999999995</v>
      </c>
      <c r="BV12" s="9">
        <v>1514.4480000000001</v>
      </c>
      <c r="BW12" s="9">
        <v>787.58199999999999</v>
      </c>
      <c r="BX12" s="9">
        <v>726.86599999999999</v>
      </c>
      <c r="BY12" s="9">
        <v>564.23299999999995</v>
      </c>
      <c r="BZ12" s="9">
        <v>418.64600000000002</v>
      </c>
      <c r="CA12" s="9">
        <v>145.58799999999999</v>
      </c>
      <c r="CB12" s="9">
        <v>950.21500000000003</v>
      </c>
      <c r="CC12" s="9">
        <v>368.93700000000001</v>
      </c>
      <c r="CD12" s="9">
        <v>581.27800000000002</v>
      </c>
      <c r="CE12" s="9">
        <v>652.66899999999998</v>
      </c>
      <c r="CF12" s="9">
        <v>489.18400000000003</v>
      </c>
      <c r="CG12" s="9">
        <v>163.48500000000001</v>
      </c>
      <c r="CH12" s="9">
        <v>1029.8409999999999</v>
      </c>
      <c r="CI12" s="9">
        <v>397.04399999999998</v>
      </c>
      <c r="CJ12" s="9">
        <v>632.79600000000005</v>
      </c>
      <c r="CK12" s="9">
        <v>1013.235</v>
      </c>
      <c r="CL12" s="9">
        <v>419.88200000000001</v>
      </c>
      <c r="CM12" s="9">
        <v>593.35199999999998</v>
      </c>
      <c r="CN12" s="9">
        <v>1767.4949999999999</v>
      </c>
      <c r="CO12" s="9">
        <v>886.17700000000002</v>
      </c>
      <c r="CP12" s="9">
        <v>881.31799999999998</v>
      </c>
      <c r="CQ12" s="9">
        <v>837.95899999999995</v>
      </c>
      <c r="CR12" s="9">
        <v>498.97800000000001</v>
      </c>
      <c r="CS12" s="9">
        <v>338.98099999999999</v>
      </c>
      <c r="CT12" s="9">
        <v>929.53599999999994</v>
      </c>
      <c r="CU12" s="9">
        <v>387.19900000000001</v>
      </c>
      <c r="CV12" s="9">
        <v>542.33699999999999</v>
      </c>
      <c r="CW12" s="9">
        <v>466.81</v>
      </c>
      <c r="CX12" s="9">
        <v>232.08099999999999</v>
      </c>
      <c r="CY12" s="9">
        <v>234.72900000000001</v>
      </c>
      <c r="CZ12" s="9">
        <v>61.389000000000003</v>
      </c>
      <c r="DA12" s="9">
        <v>34.576999999999998</v>
      </c>
      <c r="DB12" s="9">
        <v>26.812999999999999</v>
      </c>
      <c r="DC12" s="9">
        <v>13.859</v>
      </c>
      <c r="DD12" s="9">
        <v>11.9</v>
      </c>
      <c r="DE12" s="9">
        <v>1.9590000000000001</v>
      </c>
      <c r="DF12" s="9">
        <v>7.5190000000000001</v>
      </c>
      <c r="DG12" s="9">
        <v>6.7229999999999999</v>
      </c>
      <c r="DH12" s="9">
        <v>0.79600000000000004</v>
      </c>
      <c r="DI12" s="9">
        <v>6.34</v>
      </c>
      <c r="DJ12" s="9">
        <v>5.1769999999999996</v>
      </c>
      <c r="DK12" s="9">
        <v>1.163</v>
      </c>
      <c r="DL12" s="9">
        <v>47.53</v>
      </c>
      <c r="DM12" s="9">
        <v>22.677</v>
      </c>
      <c r="DN12" s="9">
        <v>24.853000000000002</v>
      </c>
      <c r="DO12" s="9">
        <v>435.61399999999998</v>
      </c>
      <c r="DP12" s="9">
        <v>213.43299999999999</v>
      </c>
      <c r="DQ12" s="9">
        <v>222.18100000000001</v>
      </c>
      <c r="DR12" s="9">
        <v>110.428</v>
      </c>
      <c r="DS12" s="9">
        <v>72.096000000000004</v>
      </c>
      <c r="DT12" s="9">
        <v>38.332000000000001</v>
      </c>
      <c r="DU12" s="9">
        <v>325.18599999999998</v>
      </c>
      <c r="DV12" s="9">
        <v>141.33699999999999</v>
      </c>
      <c r="DW12" s="9">
        <v>183.84899999999999</v>
      </c>
      <c r="DX12" s="9">
        <v>119.554</v>
      </c>
      <c r="DY12" s="9">
        <v>79.808999999999997</v>
      </c>
      <c r="DZ12" s="9">
        <v>39.744</v>
      </c>
      <c r="EA12" s="9">
        <v>347.25599999999997</v>
      </c>
      <c r="EB12" s="9">
        <v>152.27199999999999</v>
      </c>
      <c r="EC12" s="9">
        <v>194.98500000000001</v>
      </c>
      <c r="ED12" s="9">
        <v>332.70499999999998</v>
      </c>
      <c r="EE12" s="9">
        <v>148.06</v>
      </c>
      <c r="EF12" s="9">
        <v>184.64400000000001</v>
      </c>
      <c r="EG12" s="9">
        <v>632.73</v>
      </c>
      <c r="EH12" s="9">
        <v>306.274</v>
      </c>
      <c r="EI12" s="9">
        <v>326.45600000000002</v>
      </c>
      <c r="EJ12" s="9">
        <v>143.21299999999999</v>
      </c>
      <c r="EK12" s="9">
        <v>96.406000000000006</v>
      </c>
      <c r="EL12" s="9">
        <v>46.807000000000002</v>
      </c>
      <c r="EM12" s="9">
        <v>489.517</v>
      </c>
      <c r="EN12" s="9">
        <v>209.86799999999999</v>
      </c>
      <c r="EO12" s="9">
        <v>279.649</v>
      </c>
      <c r="EP12" s="9">
        <v>197.66</v>
      </c>
      <c r="EQ12" s="9">
        <v>93.51</v>
      </c>
      <c r="ER12" s="9">
        <v>104.15</v>
      </c>
      <c r="ES12" s="9">
        <v>31.445</v>
      </c>
      <c r="ET12" s="9">
        <v>16.190999999999999</v>
      </c>
      <c r="EU12" s="9">
        <v>15.254</v>
      </c>
      <c r="EV12" s="9">
        <v>2.66</v>
      </c>
      <c r="EW12" s="9">
        <v>2.113</v>
      </c>
      <c r="EX12" s="9">
        <v>0.54700000000000004</v>
      </c>
      <c r="EY12" s="9">
        <v>1.327</v>
      </c>
      <c r="EZ12" s="9">
        <v>0.78</v>
      </c>
      <c r="FA12" s="9">
        <v>0.54700000000000004</v>
      </c>
      <c r="FB12" s="9">
        <v>1.333</v>
      </c>
      <c r="FC12" s="9">
        <v>1.333</v>
      </c>
      <c r="FD12" s="9">
        <v>0</v>
      </c>
      <c r="FE12" s="9">
        <v>28.785</v>
      </c>
      <c r="FF12" s="9">
        <v>14.077999999999999</v>
      </c>
      <c r="FG12" s="9">
        <v>14.707000000000001</v>
      </c>
      <c r="FH12" s="9">
        <v>182.28700000000001</v>
      </c>
      <c r="FI12" s="9">
        <v>84.637</v>
      </c>
      <c r="FJ12" s="9">
        <v>97.65</v>
      </c>
      <c r="FK12" s="9">
        <v>26.754000000000001</v>
      </c>
      <c r="FL12" s="9">
        <v>19.890999999999998</v>
      </c>
      <c r="FM12" s="9">
        <v>6.8630000000000004</v>
      </c>
      <c r="FN12" s="9">
        <v>155.53299999999999</v>
      </c>
      <c r="FO12" s="9">
        <v>64.745999999999995</v>
      </c>
      <c r="FP12" s="9">
        <v>90.787000000000006</v>
      </c>
      <c r="FQ12" s="9">
        <v>27.533000000000001</v>
      </c>
      <c r="FR12" s="9">
        <v>20.67</v>
      </c>
      <c r="FS12" s="9">
        <v>6.8630000000000004</v>
      </c>
      <c r="FT12" s="9">
        <v>170.12700000000001</v>
      </c>
      <c r="FU12" s="9">
        <v>72.84</v>
      </c>
      <c r="FV12" s="9">
        <v>97.287000000000006</v>
      </c>
      <c r="FW12" s="9">
        <v>156.86000000000001</v>
      </c>
      <c r="FX12" s="9">
        <v>65.525999999999996</v>
      </c>
      <c r="FY12" s="9">
        <v>91.334000000000003</v>
      </c>
      <c r="FZ12" s="9">
        <v>1134.7650000000001</v>
      </c>
      <c r="GA12" s="9">
        <v>579.90300000000002</v>
      </c>
      <c r="GB12" s="9">
        <v>554.86199999999997</v>
      </c>
      <c r="GC12" s="9">
        <v>694.74599999999998</v>
      </c>
      <c r="GD12" s="9">
        <v>402.572</v>
      </c>
      <c r="GE12" s="9">
        <v>292.17399999999998</v>
      </c>
      <c r="GF12" s="9">
        <v>440.01900000000001</v>
      </c>
      <c r="GG12" s="9">
        <v>177.33099999999999</v>
      </c>
      <c r="GH12" s="9">
        <v>262.68799999999999</v>
      </c>
      <c r="GI12" s="9">
        <v>269.14999999999998</v>
      </c>
      <c r="GJ12" s="9">
        <v>138.571</v>
      </c>
      <c r="GK12" s="9">
        <v>130.57900000000001</v>
      </c>
      <c r="GL12" s="9">
        <v>29.943999999999999</v>
      </c>
      <c r="GM12" s="9">
        <v>18.385999999999999</v>
      </c>
      <c r="GN12" s="9">
        <v>11.558</v>
      </c>
      <c r="GO12" s="9">
        <v>11.199</v>
      </c>
      <c r="GP12" s="9">
        <v>9.7870000000000008</v>
      </c>
      <c r="GQ12" s="9">
        <v>1.4119999999999999</v>
      </c>
      <c r="GR12" s="9">
        <v>6.1920000000000002</v>
      </c>
      <c r="GS12" s="9">
        <v>5.9429999999999996</v>
      </c>
      <c r="GT12" s="9">
        <v>0.249</v>
      </c>
      <c r="GU12" s="9">
        <v>5.0069999999999997</v>
      </c>
      <c r="GV12" s="9">
        <v>3.8439999999999999</v>
      </c>
      <c r="GW12" s="9">
        <v>1.163</v>
      </c>
      <c r="GX12" s="9">
        <v>18.745000000000001</v>
      </c>
      <c r="GY12" s="9">
        <v>8.5990000000000002</v>
      </c>
      <c r="GZ12" s="9">
        <v>10.146000000000001</v>
      </c>
      <c r="HA12" s="9">
        <v>253.327</v>
      </c>
      <c r="HB12" s="9">
        <v>128.79599999999999</v>
      </c>
      <c r="HC12" s="9">
        <v>124.53100000000001</v>
      </c>
      <c r="HD12" s="9">
        <v>83.674000000000007</v>
      </c>
      <c r="HE12" s="9">
        <v>52.204999999999998</v>
      </c>
      <c r="HF12" s="9">
        <v>31.469000000000001</v>
      </c>
      <c r="HG12" s="9">
        <v>169.65199999999999</v>
      </c>
      <c r="HH12" s="9">
        <v>76.590999999999994</v>
      </c>
      <c r="HI12" s="9">
        <v>93.061000000000007</v>
      </c>
      <c r="HJ12" s="9">
        <v>92.021000000000001</v>
      </c>
      <c r="HK12" s="9">
        <v>59.139000000000003</v>
      </c>
      <c r="HL12" s="9">
        <v>32.881</v>
      </c>
      <c r="HM12" s="9">
        <v>177.13</v>
      </c>
      <c r="HN12" s="9">
        <v>79.432000000000002</v>
      </c>
      <c r="HO12" s="9">
        <v>97.697999999999993</v>
      </c>
      <c r="HP12" s="9">
        <v>175.84399999999999</v>
      </c>
      <c r="HQ12" s="9">
        <v>82.534999999999997</v>
      </c>
      <c r="HR12" s="9">
        <v>93.31</v>
      </c>
      <c r="HS12" s="9">
        <v>2684.4209999999998</v>
      </c>
      <c r="HT12" s="9">
        <v>1470.854</v>
      </c>
      <c r="HU12" s="9">
        <v>1213.568</v>
      </c>
      <c r="HV12" s="9">
        <v>2087.0619999999999</v>
      </c>
      <c r="HW12" s="9">
        <v>1290.2</v>
      </c>
      <c r="HX12" s="9">
        <v>796.86199999999997</v>
      </c>
      <c r="HY12" s="9">
        <v>597.35900000000004</v>
      </c>
      <c r="HZ12" s="9">
        <v>180.65299999999999</v>
      </c>
      <c r="IA12" s="9">
        <v>416.70600000000002</v>
      </c>
      <c r="IB12" s="9">
        <v>385.84699999999998</v>
      </c>
      <c r="IC12" s="9">
        <v>233.19300000000001</v>
      </c>
      <c r="ID12" s="9">
        <v>152.654</v>
      </c>
      <c r="IE12" s="9">
        <v>48.996000000000002</v>
      </c>
      <c r="IF12" s="9">
        <v>26.908999999999999</v>
      </c>
      <c r="IG12" s="9">
        <v>22.087</v>
      </c>
      <c r="IH12" s="9">
        <v>21.137</v>
      </c>
      <c r="II12" s="9">
        <v>14.904</v>
      </c>
      <c r="IJ12" s="9">
        <v>6.2329999999999997</v>
      </c>
      <c r="IK12" s="9">
        <v>10.228</v>
      </c>
      <c r="IL12" s="9">
        <v>8.0549999999999997</v>
      </c>
      <c r="IM12" s="9">
        <v>2.1720000000000002</v>
      </c>
      <c r="IN12" s="9">
        <v>10.909000000000001</v>
      </c>
      <c r="IO12" s="9">
        <v>6.8490000000000002</v>
      </c>
      <c r="IP12" s="9">
        <v>4.0599999999999996</v>
      </c>
      <c r="IQ12" s="9">
        <v>27.859000000000002</v>
      </c>
    </row>
    <row r="13" spans="1:251">
      <c r="A13" s="10">
        <v>41883</v>
      </c>
      <c r="B13" s="9">
        <v>11533.778</v>
      </c>
      <c r="C13" s="9">
        <v>6214.9790000000003</v>
      </c>
      <c r="D13" s="9">
        <v>5318.799</v>
      </c>
      <c r="E13" s="9">
        <v>7978.3720000000003</v>
      </c>
      <c r="F13" s="9">
        <v>5130.9679999999998</v>
      </c>
      <c r="G13" s="9">
        <v>2847.404</v>
      </c>
      <c r="H13" s="9">
        <v>3555.4059999999999</v>
      </c>
      <c r="I13" s="9">
        <v>1084.011</v>
      </c>
      <c r="J13" s="9">
        <v>2471.395</v>
      </c>
      <c r="K13" s="9">
        <v>1787.4059999999999</v>
      </c>
      <c r="L13" s="9">
        <v>959.952</v>
      </c>
      <c r="M13" s="9">
        <v>827.45399999999995</v>
      </c>
      <c r="N13" s="9">
        <v>343.45</v>
      </c>
      <c r="O13" s="9">
        <v>198.55500000000001</v>
      </c>
      <c r="P13" s="9">
        <v>144.89500000000001</v>
      </c>
      <c r="Q13" s="9">
        <v>144.75200000000001</v>
      </c>
      <c r="R13" s="9">
        <v>108.01300000000001</v>
      </c>
      <c r="S13" s="9">
        <v>36.738999999999997</v>
      </c>
      <c r="T13" s="9">
        <v>78.308999999999997</v>
      </c>
      <c r="U13" s="9">
        <v>61.482999999999997</v>
      </c>
      <c r="V13" s="9">
        <v>16.826000000000001</v>
      </c>
      <c r="W13" s="9">
        <v>66.442999999999998</v>
      </c>
      <c r="X13" s="9">
        <v>46.53</v>
      </c>
      <c r="Y13" s="9">
        <v>19.913</v>
      </c>
      <c r="Z13" s="9">
        <v>198.69800000000001</v>
      </c>
      <c r="AA13" s="9">
        <v>90.542000000000002</v>
      </c>
      <c r="AB13" s="9">
        <v>108.15600000000001</v>
      </c>
      <c r="AC13" s="9">
        <v>1589.15</v>
      </c>
      <c r="AD13" s="9">
        <v>847.779</v>
      </c>
      <c r="AE13" s="9">
        <v>741.37099999999998</v>
      </c>
      <c r="AF13" s="9">
        <v>633.702</v>
      </c>
      <c r="AG13" s="9">
        <v>478.96600000000001</v>
      </c>
      <c r="AH13" s="9">
        <v>154.73599999999999</v>
      </c>
      <c r="AI13" s="9">
        <v>955.44899999999996</v>
      </c>
      <c r="AJ13" s="9">
        <v>368.81299999999999</v>
      </c>
      <c r="AK13" s="9">
        <v>586.63499999999999</v>
      </c>
      <c r="AL13" s="9">
        <v>738.53300000000002</v>
      </c>
      <c r="AM13" s="9">
        <v>555.56299999999999</v>
      </c>
      <c r="AN13" s="9">
        <v>182.97</v>
      </c>
      <c r="AO13" s="9">
        <v>1048.874</v>
      </c>
      <c r="AP13" s="9">
        <v>404.38900000000001</v>
      </c>
      <c r="AQ13" s="9">
        <v>644.48400000000004</v>
      </c>
      <c r="AR13" s="9">
        <v>1033.758</v>
      </c>
      <c r="AS13" s="9">
        <v>430.29599999999999</v>
      </c>
      <c r="AT13" s="9">
        <v>603.46100000000001</v>
      </c>
      <c r="AU13" s="9">
        <v>11109.949000000001</v>
      </c>
      <c r="AV13" s="9">
        <v>5948.8739999999998</v>
      </c>
      <c r="AW13" s="9">
        <v>5161.0749999999998</v>
      </c>
      <c r="AX13" s="9">
        <v>7804.7979999999998</v>
      </c>
      <c r="AY13" s="9">
        <v>4996.8739999999998</v>
      </c>
      <c r="AZ13" s="9">
        <v>2807.924</v>
      </c>
      <c r="BA13" s="9">
        <v>3305.1509999999998</v>
      </c>
      <c r="BB13" s="9">
        <v>952</v>
      </c>
      <c r="BC13" s="9">
        <v>2353.152</v>
      </c>
      <c r="BD13" s="9">
        <v>1738.2360000000001</v>
      </c>
      <c r="BE13" s="9">
        <v>925.24900000000002</v>
      </c>
      <c r="BF13" s="9">
        <v>812.98599999999999</v>
      </c>
      <c r="BG13" s="9">
        <v>319.13200000000001</v>
      </c>
      <c r="BH13" s="9">
        <v>181.82300000000001</v>
      </c>
      <c r="BI13" s="9">
        <v>137.309</v>
      </c>
      <c r="BJ13" s="9">
        <v>138.28700000000001</v>
      </c>
      <c r="BK13" s="9">
        <v>102.69199999999999</v>
      </c>
      <c r="BL13" s="9">
        <v>35.594999999999999</v>
      </c>
      <c r="BM13" s="9">
        <v>73.147000000000006</v>
      </c>
      <c r="BN13" s="9">
        <v>57.033000000000001</v>
      </c>
      <c r="BO13" s="9">
        <v>16.114000000000001</v>
      </c>
      <c r="BP13" s="9">
        <v>65.138999999999996</v>
      </c>
      <c r="BQ13" s="9">
        <v>45.658999999999999</v>
      </c>
      <c r="BR13" s="9">
        <v>19.481000000000002</v>
      </c>
      <c r="BS13" s="9">
        <v>180.846</v>
      </c>
      <c r="BT13" s="9">
        <v>79.132000000000005</v>
      </c>
      <c r="BU13" s="9">
        <v>101.714</v>
      </c>
      <c r="BV13" s="9">
        <v>1559.6469999999999</v>
      </c>
      <c r="BW13" s="9">
        <v>826.43</v>
      </c>
      <c r="BX13" s="9">
        <v>733.21699999999998</v>
      </c>
      <c r="BY13" s="9">
        <v>624.45100000000002</v>
      </c>
      <c r="BZ13" s="9">
        <v>471.34100000000001</v>
      </c>
      <c r="CA13" s="9">
        <v>153.11000000000001</v>
      </c>
      <c r="CB13" s="9">
        <v>935.19600000000003</v>
      </c>
      <c r="CC13" s="9">
        <v>355.089</v>
      </c>
      <c r="CD13" s="9">
        <v>580.10699999999997</v>
      </c>
      <c r="CE13" s="9">
        <v>723.69200000000001</v>
      </c>
      <c r="CF13" s="9">
        <v>543.49099999999999</v>
      </c>
      <c r="CG13" s="9">
        <v>180.2</v>
      </c>
      <c r="CH13" s="9">
        <v>1014.544</v>
      </c>
      <c r="CI13" s="9">
        <v>381.75799999999998</v>
      </c>
      <c r="CJ13" s="9">
        <v>632.78599999999994</v>
      </c>
      <c r="CK13" s="9">
        <v>1008.343</v>
      </c>
      <c r="CL13" s="9">
        <v>412.12200000000001</v>
      </c>
      <c r="CM13" s="9">
        <v>596.221</v>
      </c>
      <c r="CN13" s="9">
        <v>1770.5219999999999</v>
      </c>
      <c r="CO13" s="9">
        <v>897.04</v>
      </c>
      <c r="CP13" s="9">
        <v>873.48299999999995</v>
      </c>
      <c r="CQ13" s="9">
        <v>840.88900000000001</v>
      </c>
      <c r="CR13" s="9">
        <v>502.83499999999998</v>
      </c>
      <c r="CS13" s="9">
        <v>338.05399999999997</v>
      </c>
      <c r="CT13" s="9">
        <v>929.63300000000004</v>
      </c>
      <c r="CU13" s="9">
        <v>394.20400000000001</v>
      </c>
      <c r="CV13" s="9">
        <v>535.42899999999997</v>
      </c>
      <c r="CW13" s="9">
        <v>467.24</v>
      </c>
      <c r="CX13" s="9">
        <v>235.24299999999999</v>
      </c>
      <c r="CY13" s="9">
        <v>231.99700000000001</v>
      </c>
      <c r="CZ13" s="9">
        <v>78.938999999999993</v>
      </c>
      <c r="DA13" s="9">
        <v>37.976999999999997</v>
      </c>
      <c r="DB13" s="9">
        <v>40.963000000000001</v>
      </c>
      <c r="DC13" s="9">
        <v>20.484000000000002</v>
      </c>
      <c r="DD13" s="9">
        <v>14.291</v>
      </c>
      <c r="DE13" s="9">
        <v>6.1929999999999996</v>
      </c>
      <c r="DF13" s="9">
        <v>11.741</v>
      </c>
      <c r="DG13" s="9">
        <v>8.9540000000000006</v>
      </c>
      <c r="DH13" s="9">
        <v>2.7869999999999999</v>
      </c>
      <c r="DI13" s="9">
        <v>8.7430000000000003</v>
      </c>
      <c r="DJ13" s="9">
        <v>5.3369999999999997</v>
      </c>
      <c r="DK13" s="9">
        <v>3.4049999999999998</v>
      </c>
      <c r="DL13" s="9">
        <v>58.456000000000003</v>
      </c>
      <c r="DM13" s="9">
        <v>23.686</v>
      </c>
      <c r="DN13" s="9">
        <v>34.770000000000003</v>
      </c>
      <c r="DO13" s="9">
        <v>431.78199999999998</v>
      </c>
      <c r="DP13" s="9">
        <v>217.494</v>
      </c>
      <c r="DQ13" s="9">
        <v>214.28800000000001</v>
      </c>
      <c r="DR13" s="9">
        <v>110.535</v>
      </c>
      <c r="DS13" s="9">
        <v>77.05</v>
      </c>
      <c r="DT13" s="9">
        <v>33.485999999999997</v>
      </c>
      <c r="DU13" s="9">
        <v>321.24700000000001</v>
      </c>
      <c r="DV13" s="9">
        <v>140.44399999999999</v>
      </c>
      <c r="DW13" s="9">
        <v>180.80199999999999</v>
      </c>
      <c r="DX13" s="9">
        <v>120.437</v>
      </c>
      <c r="DY13" s="9">
        <v>84.341999999999999</v>
      </c>
      <c r="DZ13" s="9">
        <v>36.094000000000001</v>
      </c>
      <c r="EA13" s="9">
        <v>346.80399999999997</v>
      </c>
      <c r="EB13" s="9">
        <v>150.90100000000001</v>
      </c>
      <c r="EC13" s="9">
        <v>195.90299999999999</v>
      </c>
      <c r="ED13" s="9">
        <v>332.988</v>
      </c>
      <c r="EE13" s="9">
        <v>149.398</v>
      </c>
      <c r="EF13" s="9">
        <v>183.59</v>
      </c>
      <c r="EG13" s="9">
        <v>627.39700000000005</v>
      </c>
      <c r="EH13" s="9">
        <v>300.17099999999999</v>
      </c>
      <c r="EI13" s="9">
        <v>327.226</v>
      </c>
      <c r="EJ13" s="9">
        <v>145.453</v>
      </c>
      <c r="EK13" s="9">
        <v>98.231999999999999</v>
      </c>
      <c r="EL13" s="9">
        <v>47.22</v>
      </c>
      <c r="EM13" s="9">
        <v>481.94499999999999</v>
      </c>
      <c r="EN13" s="9">
        <v>201.93899999999999</v>
      </c>
      <c r="EO13" s="9">
        <v>280.00599999999997</v>
      </c>
      <c r="EP13" s="9">
        <v>197.33</v>
      </c>
      <c r="EQ13" s="9">
        <v>87.052000000000007</v>
      </c>
      <c r="ER13" s="9">
        <v>110.27800000000001</v>
      </c>
      <c r="ES13" s="9">
        <v>35.561</v>
      </c>
      <c r="ET13" s="9">
        <v>11.452999999999999</v>
      </c>
      <c r="EU13" s="9">
        <v>24.108000000000001</v>
      </c>
      <c r="EV13" s="9">
        <v>2.2210000000000001</v>
      </c>
      <c r="EW13" s="9">
        <v>1.722</v>
      </c>
      <c r="EX13" s="9">
        <v>0.499</v>
      </c>
      <c r="EY13" s="9">
        <v>0.89800000000000002</v>
      </c>
      <c r="EZ13" s="9">
        <v>0.39900000000000002</v>
      </c>
      <c r="FA13" s="9">
        <v>0.499</v>
      </c>
      <c r="FB13" s="9">
        <v>1.323</v>
      </c>
      <c r="FC13" s="9">
        <v>1.323</v>
      </c>
      <c r="FD13" s="9">
        <v>0</v>
      </c>
      <c r="FE13" s="9">
        <v>33.340000000000003</v>
      </c>
      <c r="FF13" s="9">
        <v>9.73</v>
      </c>
      <c r="FG13" s="9">
        <v>23.609000000000002</v>
      </c>
      <c r="FH13" s="9">
        <v>178.03</v>
      </c>
      <c r="FI13" s="9">
        <v>79.228999999999999</v>
      </c>
      <c r="FJ13" s="9">
        <v>98.801000000000002</v>
      </c>
      <c r="FK13" s="9">
        <v>21.359000000000002</v>
      </c>
      <c r="FL13" s="9">
        <v>14.88</v>
      </c>
      <c r="FM13" s="9">
        <v>6.4790000000000001</v>
      </c>
      <c r="FN13" s="9">
        <v>156.67099999999999</v>
      </c>
      <c r="FO13" s="9">
        <v>64.349000000000004</v>
      </c>
      <c r="FP13" s="9">
        <v>92.320999999999998</v>
      </c>
      <c r="FQ13" s="9">
        <v>23.283000000000001</v>
      </c>
      <c r="FR13" s="9">
        <v>16.303999999999998</v>
      </c>
      <c r="FS13" s="9">
        <v>6.9779999999999998</v>
      </c>
      <c r="FT13" s="9">
        <v>174.047</v>
      </c>
      <c r="FU13" s="9">
        <v>70.747</v>
      </c>
      <c r="FV13" s="9">
        <v>103.3</v>
      </c>
      <c r="FW13" s="9">
        <v>157.56800000000001</v>
      </c>
      <c r="FX13" s="9">
        <v>64.748000000000005</v>
      </c>
      <c r="FY13" s="9">
        <v>92.82</v>
      </c>
      <c r="FZ13" s="9">
        <v>1143.125</v>
      </c>
      <c r="GA13" s="9">
        <v>596.86800000000005</v>
      </c>
      <c r="GB13" s="9">
        <v>546.25699999999995</v>
      </c>
      <c r="GC13" s="9">
        <v>695.43700000000001</v>
      </c>
      <c r="GD13" s="9">
        <v>404.60300000000001</v>
      </c>
      <c r="GE13" s="9">
        <v>290.834</v>
      </c>
      <c r="GF13" s="9">
        <v>447.68799999999999</v>
      </c>
      <c r="GG13" s="9">
        <v>192.26499999999999</v>
      </c>
      <c r="GH13" s="9">
        <v>255.423</v>
      </c>
      <c r="GI13" s="9">
        <v>269.91000000000003</v>
      </c>
      <c r="GJ13" s="9">
        <v>148.19200000000001</v>
      </c>
      <c r="GK13" s="9">
        <v>121.71899999999999</v>
      </c>
      <c r="GL13" s="9">
        <v>43.378999999999998</v>
      </c>
      <c r="GM13" s="9">
        <v>26.524000000000001</v>
      </c>
      <c r="GN13" s="9">
        <v>16.853999999999999</v>
      </c>
      <c r="GO13" s="9">
        <v>18.263000000000002</v>
      </c>
      <c r="GP13" s="9">
        <v>12.569000000000001</v>
      </c>
      <c r="GQ13" s="9">
        <v>5.694</v>
      </c>
      <c r="GR13" s="9">
        <v>10.843999999999999</v>
      </c>
      <c r="GS13" s="9">
        <v>8.5549999999999997</v>
      </c>
      <c r="GT13" s="9">
        <v>2.2879999999999998</v>
      </c>
      <c r="GU13" s="9">
        <v>7.4189999999999996</v>
      </c>
      <c r="GV13" s="9">
        <v>4.0140000000000002</v>
      </c>
      <c r="GW13" s="9">
        <v>3.4049999999999998</v>
      </c>
      <c r="GX13" s="9">
        <v>25.116</v>
      </c>
      <c r="GY13" s="9">
        <v>13.955</v>
      </c>
      <c r="GZ13" s="9">
        <v>11.161</v>
      </c>
      <c r="HA13" s="9">
        <v>253.75200000000001</v>
      </c>
      <c r="HB13" s="9">
        <v>138.26499999999999</v>
      </c>
      <c r="HC13" s="9">
        <v>115.488</v>
      </c>
      <c r="HD13" s="9">
        <v>89.176000000000002</v>
      </c>
      <c r="HE13" s="9">
        <v>62.17</v>
      </c>
      <c r="HF13" s="9">
        <v>27.006</v>
      </c>
      <c r="HG13" s="9">
        <v>164.57599999999999</v>
      </c>
      <c r="HH13" s="9">
        <v>76.094999999999999</v>
      </c>
      <c r="HI13" s="9">
        <v>88.480999999999995</v>
      </c>
      <c r="HJ13" s="9">
        <v>97.153999999999996</v>
      </c>
      <c r="HK13" s="9">
        <v>68.037999999999997</v>
      </c>
      <c r="HL13" s="9">
        <v>29.116</v>
      </c>
      <c r="HM13" s="9">
        <v>172.75700000000001</v>
      </c>
      <c r="HN13" s="9">
        <v>80.153999999999996</v>
      </c>
      <c r="HO13" s="9">
        <v>92.602999999999994</v>
      </c>
      <c r="HP13" s="9">
        <v>175.42</v>
      </c>
      <c r="HQ13" s="9">
        <v>84.65</v>
      </c>
      <c r="HR13" s="9">
        <v>90.77</v>
      </c>
      <c r="HS13" s="9">
        <v>2698.5940000000001</v>
      </c>
      <c r="HT13" s="9">
        <v>1483.787</v>
      </c>
      <c r="HU13" s="9">
        <v>1214.806</v>
      </c>
      <c r="HV13" s="9">
        <v>2123.6689999999999</v>
      </c>
      <c r="HW13" s="9">
        <v>1319.578</v>
      </c>
      <c r="HX13" s="9">
        <v>804.09100000000001</v>
      </c>
      <c r="HY13" s="9">
        <v>574.92499999999995</v>
      </c>
      <c r="HZ13" s="9">
        <v>164.21</v>
      </c>
      <c r="IA13" s="9">
        <v>410.71499999999997</v>
      </c>
      <c r="IB13" s="9">
        <v>408.78199999999998</v>
      </c>
      <c r="IC13" s="9">
        <v>251.00200000000001</v>
      </c>
      <c r="ID13" s="9">
        <v>157.78</v>
      </c>
      <c r="IE13" s="9">
        <v>62.536000000000001</v>
      </c>
      <c r="IF13" s="9">
        <v>40.527999999999999</v>
      </c>
      <c r="IG13" s="9">
        <v>22.007999999999999</v>
      </c>
      <c r="IH13" s="9">
        <v>36.171999999999997</v>
      </c>
      <c r="II13" s="9">
        <v>25.646000000000001</v>
      </c>
      <c r="IJ13" s="9">
        <v>10.526</v>
      </c>
      <c r="IK13" s="9">
        <v>17.303000000000001</v>
      </c>
      <c r="IL13" s="9">
        <v>11.565</v>
      </c>
      <c r="IM13" s="9">
        <v>5.7380000000000004</v>
      </c>
      <c r="IN13" s="9">
        <v>18.869</v>
      </c>
      <c r="IO13" s="9">
        <v>14.081</v>
      </c>
      <c r="IP13" s="9">
        <v>4.7880000000000003</v>
      </c>
      <c r="IQ13" s="9">
        <v>26.364000000000001</v>
      </c>
    </row>
    <row r="14" spans="1:251">
      <c r="A14" s="10">
        <v>41913</v>
      </c>
      <c r="B14" s="9">
        <v>11550.147000000001</v>
      </c>
      <c r="C14" s="9">
        <v>6229.6909999999998</v>
      </c>
      <c r="D14" s="9">
        <v>5320.4570000000003</v>
      </c>
      <c r="E14" s="9">
        <v>7981.6869999999999</v>
      </c>
      <c r="F14" s="9">
        <v>5134.1970000000001</v>
      </c>
      <c r="G14" s="9">
        <v>2847.49</v>
      </c>
      <c r="H14" s="9">
        <v>3568.46</v>
      </c>
      <c r="I14" s="9">
        <v>1095.4939999999999</v>
      </c>
      <c r="J14" s="9">
        <v>2472.9659999999999</v>
      </c>
      <c r="K14" s="9">
        <v>1656.2860000000001</v>
      </c>
      <c r="L14" s="9">
        <v>894.36300000000006</v>
      </c>
      <c r="M14" s="9">
        <v>761.923</v>
      </c>
      <c r="N14" s="9">
        <v>280.95800000000003</v>
      </c>
      <c r="O14" s="9">
        <v>169.114</v>
      </c>
      <c r="P14" s="9">
        <v>111.84399999999999</v>
      </c>
      <c r="Q14" s="9">
        <v>106.694</v>
      </c>
      <c r="R14" s="9">
        <v>85.935000000000002</v>
      </c>
      <c r="S14" s="9">
        <v>20.759</v>
      </c>
      <c r="T14" s="9">
        <v>59.594999999999999</v>
      </c>
      <c r="U14" s="9">
        <v>47.24</v>
      </c>
      <c r="V14" s="9">
        <v>12.353999999999999</v>
      </c>
      <c r="W14" s="9">
        <v>47.098999999999997</v>
      </c>
      <c r="X14" s="9">
        <v>38.695</v>
      </c>
      <c r="Y14" s="9">
        <v>8.4049999999999994</v>
      </c>
      <c r="Z14" s="9">
        <v>174.26499999999999</v>
      </c>
      <c r="AA14" s="9">
        <v>83.179000000000002</v>
      </c>
      <c r="AB14" s="9">
        <v>91.084999999999994</v>
      </c>
      <c r="AC14" s="9">
        <v>1496.32</v>
      </c>
      <c r="AD14" s="9">
        <v>800.048</v>
      </c>
      <c r="AE14" s="9">
        <v>696.27099999999996</v>
      </c>
      <c r="AF14" s="9">
        <v>590.67899999999997</v>
      </c>
      <c r="AG14" s="9">
        <v>449.11700000000002</v>
      </c>
      <c r="AH14" s="9">
        <v>141.56200000000001</v>
      </c>
      <c r="AI14" s="9">
        <v>905.64099999999996</v>
      </c>
      <c r="AJ14" s="9">
        <v>350.93099999999998</v>
      </c>
      <c r="AK14" s="9">
        <v>554.70899999999995</v>
      </c>
      <c r="AL14" s="9">
        <v>667.34799999999996</v>
      </c>
      <c r="AM14" s="9">
        <v>507.91</v>
      </c>
      <c r="AN14" s="9">
        <v>159.43899999999999</v>
      </c>
      <c r="AO14" s="9">
        <v>988.93700000000001</v>
      </c>
      <c r="AP14" s="9">
        <v>386.45299999999997</v>
      </c>
      <c r="AQ14" s="9">
        <v>602.48400000000004</v>
      </c>
      <c r="AR14" s="9">
        <v>965.23500000000001</v>
      </c>
      <c r="AS14" s="9">
        <v>398.17099999999999</v>
      </c>
      <c r="AT14" s="9">
        <v>567.06399999999996</v>
      </c>
      <c r="AU14" s="9">
        <v>11134.843000000001</v>
      </c>
      <c r="AV14" s="9">
        <v>5965.1459999999997</v>
      </c>
      <c r="AW14" s="9">
        <v>5169.6959999999999</v>
      </c>
      <c r="AX14" s="9">
        <v>7804.9930000000004</v>
      </c>
      <c r="AY14" s="9">
        <v>4998.915</v>
      </c>
      <c r="AZ14" s="9">
        <v>2806.0770000000002</v>
      </c>
      <c r="BA14" s="9">
        <v>3329.85</v>
      </c>
      <c r="BB14" s="9">
        <v>966.23099999999999</v>
      </c>
      <c r="BC14" s="9">
        <v>2363.6190000000001</v>
      </c>
      <c r="BD14" s="9">
        <v>1619.383</v>
      </c>
      <c r="BE14" s="9">
        <v>867.64499999999998</v>
      </c>
      <c r="BF14" s="9">
        <v>751.73800000000006</v>
      </c>
      <c r="BG14" s="9">
        <v>264.17599999999999</v>
      </c>
      <c r="BH14" s="9">
        <v>156.03700000000001</v>
      </c>
      <c r="BI14" s="9">
        <v>108.14</v>
      </c>
      <c r="BJ14" s="9">
        <v>104.583</v>
      </c>
      <c r="BK14" s="9">
        <v>84.287000000000006</v>
      </c>
      <c r="BL14" s="9">
        <v>20.295999999999999</v>
      </c>
      <c r="BM14" s="9">
        <v>59.131</v>
      </c>
      <c r="BN14" s="9">
        <v>47.24</v>
      </c>
      <c r="BO14" s="9">
        <v>11.891</v>
      </c>
      <c r="BP14" s="9">
        <v>45.451000000000001</v>
      </c>
      <c r="BQ14" s="9">
        <v>37.046999999999997</v>
      </c>
      <c r="BR14" s="9">
        <v>8.4049999999999994</v>
      </c>
      <c r="BS14" s="9">
        <v>159.59399999999999</v>
      </c>
      <c r="BT14" s="9">
        <v>71.75</v>
      </c>
      <c r="BU14" s="9">
        <v>87.843999999999994</v>
      </c>
      <c r="BV14" s="9">
        <v>1472.452</v>
      </c>
      <c r="BW14" s="9">
        <v>783.23500000000001</v>
      </c>
      <c r="BX14" s="9">
        <v>689.21799999999996</v>
      </c>
      <c r="BY14" s="9">
        <v>585.553</v>
      </c>
      <c r="BZ14" s="9">
        <v>444.10899999999998</v>
      </c>
      <c r="CA14" s="9">
        <v>141.44300000000001</v>
      </c>
      <c r="CB14" s="9">
        <v>886.9</v>
      </c>
      <c r="CC14" s="9">
        <v>339.12599999999998</v>
      </c>
      <c r="CD14" s="9">
        <v>547.774</v>
      </c>
      <c r="CE14" s="9">
        <v>660.245</v>
      </c>
      <c r="CF14" s="9">
        <v>501.38799999999998</v>
      </c>
      <c r="CG14" s="9">
        <v>158.857</v>
      </c>
      <c r="CH14" s="9">
        <v>959.13699999999994</v>
      </c>
      <c r="CI14" s="9">
        <v>366.25700000000001</v>
      </c>
      <c r="CJ14" s="9">
        <v>592.88099999999997</v>
      </c>
      <c r="CK14" s="9">
        <v>946.03099999999995</v>
      </c>
      <c r="CL14" s="9">
        <v>386.36599999999999</v>
      </c>
      <c r="CM14" s="9">
        <v>559.66499999999996</v>
      </c>
      <c r="CN14" s="9">
        <v>1778.45</v>
      </c>
      <c r="CO14" s="9">
        <v>902.87599999999998</v>
      </c>
      <c r="CP14" s="9">
        <v>875.57399999999996</v>
      </c>
      <c r="CQ14" s="9">
        <v>854.11599999999999</v>
      </c>
      <c r="CR14" s="9">
        <v>513.31200000000001</v>
      </c>
      <c r="CS14" s="9">
        <v>340.803</v>
      </c>
      <c r="CT14" s="9">
        <v>924.33399999999995</v>
      </c>
      <c r="CU14" s="9">
        <v>389.56400000000002</v>
      </c>
      <c r="CV14" s="9">
        <v>534.77099999999996</v>
      </c>
      <c r="CW14" s="9">
        <v>436.68299999999999</v>
      </c>
      <c r="CX14" s="9">
        <v>229.583</v>
      </c>
      <c r="CY14" s="9">
        <v>207.1</v>
      </c>
      <c r="CZ14" s="9">
        <v>62.569000000000003</v>
      </c>
      <c r="DA14" s="9">
        <v>38.845999999999997</v>
      </c>
      <c r="DB14" s="9">
        <v>23.724</v>
      </c>
      <c r="DC14" s="9">
        <v>18</v>
      </c>
      <c r="DD14" s="9">
        <v>15.335000000000001</v>
      </c>
      <c r="DE14" s="9">
        <v>2.665</v>
      </c>
      <c r="DF14" s="9">
        <v>14.49</v>
      </c>
      <c r="DG14" s="9">
        <v>12.689</v>
      </c>
      <c r="DH14" s="9">
        <v>1.802</v>
      </c>
      <c r="DI14" s="9">
        <v>3.5089999999999999</v>
      </c>
      <c r="DJ14" s="9">
        <v>2.6459999999999999</v>
      </c>
      <c r="DK14" s="9">
        <v>0.86299999999999999</v>
      </c>
      <c r="DL14" s="9">
        <v>44.57</v>
      </c>
      <c r="DM14" s="9">
        <v>23.510999999999999</v>
      </c>
      <c r="DN14" s="9">
        <v>21.059000000000001</v>
      </c>
      <c r="DO14" s="9">
        <v>410.18700000000001</v>
      </c>
      <c r="DP14" s="9">
        <v>214.095</v>
      </c>
      <c r="DQ14" s="9">
        <v>196.09299999999999</v>
      </c>
      <c r="DR14" s="9">
        <v>107.312</v>
      </c>
      <c r="DS14" s="9">
        <v>78.613</v>
      </c>
      <c r="DT14" s="9">
        <v>28.7</v>
      </c>
      <c r="DU14" s="9">
        <v>302.875</v>
      </c>
      <c r="DV14" s="9">
        <v>135.482</v>
      </c>
      <c r="DW14" s="9">
        <v>167.393</v>
      </c>
      <c r="DX14" s="9">
        <v>116.71899999999999</v>
      </c>
      <c r="DY14" s="9">
        <v>85.945999999999998</v>
      </c>
      <c r="DZ14" s="9">
        <v>30.773</v>
      </c>
      <c r="EA14" s="9">
        <v>319.964</v>
      </c>
      <c r="EB14" s="9">
        <v>143.637</v>
      </c>
      <c r="EC14" s="9">
        <v>176.328</v>
      </c>
      <c r="ED14" s="9">
        <v>317.36599999999999</v>
      </c>
      <c r="EE14" s="9">
        <v>148.17099999999999</v>
      </c>
      <c r="EF14" s="9">
        <v>169.19499999999999</v>
      </c>
      <c r="EG14" s="9">
        <v>631.00300000000004</v>
      </c>
      <c r="EH14" s="9">
        <v>306.98700000000002</v>
      </c>
      <c r="EI14" s="9">
        <v>324.01499999999999</v>
      </c>
      <c r="EJ14" s="9">
        <v>148.92699999999999</v>
      </c>
      <c r="EK14" s="9">
        <v>100.792</v>
      </c>
      <c r="EL14" s="9">
        <v>48.134999999999998</v>
      </c>
      <c r="EM14" s="9">
        <v>482.07499999999999</v>
      </c>
      <c r="EN14" s="9">
        <v>206.19499999999999</v>
      </c>
      <c r="EO14" s="9">
        <v>275.88</v>
      </c>
      <c r="EP14" s="9">
        <v>183.804</v>
      </c>
      <c r="EQ14" s="9">
        <v>89.26</v>
      </c>
      <c r="ER14" s="9">
        <v>94.543999999999997</v>
      </c>
      <c r="ES14" s="9">
        <v>23.202000000000002</v>
      </c>
      <c r="ET14" s="9">
        <v>12.146000000000001</v>
      </c>
      <c r="EU14" s="9">
        <v>11.055999999999999</v>
      </c>
      <c r="EV14" s="9">
        <v>5.2030000000000003</v>
      </c>
      <c r="EW14" s="9">
        <v>4.0629999999999997</v>
      </c>
      <c r="EX14" s="9">
        <v>1.1399999999999999</v>
      </c>
      <c r="EY14" s="9">
        <v>5.0309999999999997</v>
      </c>
      <c r="EZ14" s="9">
        <v>4.0629999999999997</v>
      </c>
      <c r="FA14" s="9">
        <v>0.96899999999999997</v>
      </c>
      <c r="FB14" s="9">
        <v>0.17100000000000001</v>
      </c>
      <c r="FC14" s="9">
        <v>0</v>
      </c>
      <c r="FD14" s="9">
        <v>0.17100000000000001</v>
      </c>
      <c r="FE14" s="9">
        <v>17.998999999999999</v>
      </c>
      <c r="FF14" s="9">
        <v>8.0830000000000002</v>
      </c>
      <c r="FG14" s="9">
        <v>9.9160000000000004</v>
      </c>
      <c r="FH14" s="9">
        <v>171.75200000000001</v>
      </c>
      <c r="FI14" s="9">
        <v>82.328999999999994</v>
      </c>
      <c r="FJ14" s="9">
        <v>89.423000000000002</v>
      </c>
      <c r="FK14" s="9">
        <v>20.597000000000001</v>
      </c>
      <c r="FL14" s="9">
        <v>16.512</v>
      </c>
      <c r="FM14" s="9">
        <v>4.0860000000000003</v>
      </c>
      <c r="FN14" s="9">
        <v>151.155</v>
      </c>
      <c r="FO14" s="9">
        <v>65.816999999999993</v>
      </c>
      <c r="FP14" s="9">
        <v>85.337000000000003</v>
      </c>
      <c r="FQ14" s="9">
        <v>24.155999999999999</v>
      </c>
      <c r="FR14" s="9">
        <v>19.228999999999999</v>
      </c>
      <c r="FS14" s="9">
        <v>4.9269999999999996</v>
      </c>
      <c r="FT14" s="9">
        <v>159.648</v>
      </c>
      <c r="FU14" s="9">
        <v>70.031000000000006</v>
      </c>
      <c r="FV14" s="9">
        <v>89.617000000000004</v>
      </c>
      <c r="FW14" s="9">
        <v>156.18600000000001</v>
      </c>
      <c r="FX14" s="9">
        <v>69.88</v>
      </c>
      <c r="FY14" s="9">
        <v>86.305999999999997</v>
      </c>
      <c r="FZ14" s="9">
        <v>1147.4469999999999</v>
      </c>
      <c r="GA14" s="9">
        <v>595.88900000000001</v>
      </c>
      <c r="GB14" s="9">
        <v>551.55899999999997</v>
      </c>
      <c r="GC14" s="9">
        <v>705.18799999999999</v>
      </c>
      <c r="GD14" s="9">
        <v>412.52</v>
      </c>
      <c r="GE14" s="9">
        <v>292.66800000000001</v>
      </c>
      <c r="GF14" s="9">
        <v>442.25900000000001</v>
      </c>
      <c r="GG14" s="9">
        <v>183.369</v>
      </c>
      <c r="GH14" s="9">
        <v>258.89100000000002</v>
      </c>
      <c r="GI14" s="9">
        <v>252.87899999999999</v>
      </c>
      <c r="GJ14" s="9">
        <v>140.32300000000001</v>
      </c>
      <c r="GK14" s="9">
        <v>112.557</v>
      </c>
      <c r="GL14" s="9">
        <v>39.366999999999997</v>
      </c>
      <c r="GM14" s="9">
        <v>26.7</v>
      </c>
      <c r="GN14" s="9">
        <v>12.667999999999999</v>
      </c>
      <c r="GO14" s="9">
        <v>12.797000000000001</v>
      </c>
      <c r="GP14" s="9">
        <v>11.272</v>
      </c>
      <c r="GQ14" s="9">
        <v>1.5249999999999999</v>
      </c>
      <c r="GR14" s="9">
        <v>9.4589999999999996</v>
      </c>
      <c r="GS14" s="9">
        <v>8.6259999999999994</v>
      </c>
      <c r="GT14" s="9">
        <v>0.83299999999999996</v>
      </c>
      <c r="GU14" s="9">
        <v>3.3380000000000001</v>
      </c>
      <c r="GV14" s="9">
        <v>2.6459999999999999</v>
      </c>
      <c r="GW14" s="9">
        <v>0.69199999999999995</v>
      </c>
      <c r="GX14" s="9">
        <v>26.57</v>
      </c>
      <c r="GY14" s="9">
        <v>15.428000000000001</v>
      </c>
      <c r="GZ14" s="9">
        <v>11.143000000000001</v>
      </c>
      <c r="HA14" s="9">
        <v>238.435</v>
      </c>
      <c r="HB14" s="9">
        <v>131.76599999999999</v>
      </c>
      <c r="HC14" s="9">
        <v>106.669</v>
      </c>
      <c r="HD14" s="9">
        <v>86.715000000000003</v>
      </c>
      <c r="HE14" s="9">
        <v>62.100999999999999</v>
      </c>
      <c r="HF14" s="9">
        <v>24.614000000000001</v>
      </c>
      <c r="HG14" s="9">
        <v>151.72</v>
      </c>
      <c r="HH14" s="9">
        <v>69.665000000000006</v>
      </c>
      <c r="HI14" s="9">
        <v>82.055999999999997</v>
      </c>
      <c r="HJ14" s="9">
        <v>92.563000000000002</v>
      </c>
      <c r="HK14" s="9">
        <v>66.716999999999999</v>
      </c>
      <c r="HL14" s="9">
        <v>25.846</v>
      </c>
      <c r="HM14" s="9">
        <v>160.316</v>
      </c>
      <c r="HN14" s="9">
        <v>73.605999999999995</v>
      </c>
      <c r="HO14" s="9">
        <v>86.710999999999999</v>
      </c>
      <c r="HP14" s="9">
        <v>161.179</v>
      </c>
      <c r="HQ14" s="9">
        <v>78.290999999999997</v>
      </c>
      <c r="HR14" s="9">
        <v>82.888999999999996</v>
      </c>
      <c r="HS14" s="9">
        <v>2724.52</v>
      </c>
      <c r="HT14" s="9">
        <v>1491.84</v>
      </c>
      <c r="HU14" s="9">
        <v>1232.68</v>
      </c>
      <c r="HV14" s="9">
        <v>2126.3389999999999</v>
      </c>
      <c r="HW14" s="9">
        <v>1312.451</v>
      </c>
      <c r="HX14" s="9">
        <v>813.88800000000003</v>
      </c>
      <c r="HY14" s="9">
        <v>598.17999999999995</v>
      </c>
      <c r="HZ14" s="9">
        <v>179.38900000000001</v>
      </c>
      <c r="IA14" s="9">
        <v>418.79199999999997</v>
      </c>
      <c r="IB14" s="9">
        <v>373.72</v>
      </c>
      <c r="IC14" s="9">
        <v>218.67599999999999</v>
      </c>
      <c r="ID14" s="9">
        <v>155.04400000000001</v>
      </c>
      <c r="IE14" s="9">
        <v>45.73</v>
      </c>
      <c r="IF14" s="9">
        <v>26.446000000000002</v>
      </c>
      <c r="IG14" s="9">
        <v>19.283999999999999</v>
      </c>
      <c r="IH14" s="9">
        <v>21.795999999999999</v>
      </c>
      <c r="II14" s="9">
        <v>16.266999999999999</v>
      </c>
      <c r="IJ14" s="9">
        <v>5.53</v>
      </c>
      <c r="IK14" s="9">
        <v>9.5570000000000004</v>
      </c>
      <c r="IL14" s="9">
        <v>7.4480000000000004</v>
      </c>
      <c r="IM14" s="9">
        <v>2.1080000000000001</v>
      </c>
      <c r="IN14" s="9">
        <v>12.24</v>
      </c>
      <c r="IO14" s="9">
        <v>8.8179999999999996</v>
      </c>
      <c r="IP14" s="9">
        <v>3.4209999999999998</v>
      </c>
      <c r="IQ14" s="9">
        <v>23.934000000000001</v>
      </c>
    </row>
    <row r="15" spans="1:251">
      <c r="A15" s="10">
        <v>41944</v>
      </c>
      <c r="B15" s="9">
        <v>11581.726000000001</v>
      </c>
      <c r="C15" s="9">
        <v>6259.7529999999997</v>
      </c>
      <c r="D15" s="9">
        <v>5321.9719999999998</v>
      </c>
      <c r="E15" s="9">
        <v>8012.77</v>
      </c>
      <c r="F15" s="9">
        <v>5187.098</v>
      </c>
      <c r="G15" s="9">
        <v>2825.672</v>
      </c>
      <c r="H15" s="9">
        <v>3568.9560000000001</v>
      </c>
      <c r="I15" s="9">
        <v>1072.6559999999999</v>
      </c>
      <c r="J15" s="9">
        <v>2496.3000000000002</v>
      </c>
      <c r="K15" s="9">
        <v>1793.671</v>
      </c>
      <c r="L15" s="9">
        <v>959.27099999999996</v>
      </c>
      <c r="M15" s="9">
        <v>834.4</v>
      </c>
      <c r="N15" s="9">
        <v>281.26799999999997</v>
      </c>
      <c r="O15" s="9">
        <v>160.14500000000001</v>
      </c>
      <c r="P15" s="9">
        <v>121.123</v>
      </c>
      <c r="Q15" s="9">
        <v>108.58199999999999</v>
      </c>
      <c r="R15" s="9">
        <v>86.84</v>
      </c>
      <c r="S15" s="9">
        <v>21.742000000000001</v>
      </c>
      <c r="T15" s="9">
        <v>59.845999999999997</v>
      </c>
      <c r="U15" s="9">
        <v>46.206000000000003</v>
      </c>
      <c r="V15" s="9">
        <v>13.64</v>
      </c>
      <c r="W15" s="9">
        <v>48.737000000000002</v>
      </c>
      <c r="X15" s="9">
        <v>40.634</v>
      </c>
      <c r="Y15" s="9">
        <v>8.1020000000000003</v>
      </c>
      <c r="Z15" s="9">
        <v>172.68600000000001</v>
      </c>
      <c r="AA15" s="9">
        <v>73.305000000000007</v>
      </c>
      <c r="AB15" s="9">
        <v>99.382000000000005</v>
      </c>
      <c r="AC15" s="9">
        <v>1634.952</v>
      </c>
      <c r="AD15" s="9">
        <v>863.41099999999994</v>
      </c>
      <c r="AE15" s="9">
        <v>771.54100000000005</v>
      </c>
      <c r="AF15" s="9">
        <v>613.61099999999999</v>
      </c>
      <c r="AG15" s="9">
        <v>459.274</v>
      </c>
      <c r="AH15" s="9">
        <v>154.33699999999999</v>
      </c>
      <c r="AI15" s="9">
        <v>1021.341</v>
      </c>
      <c r="AJ15" s="9">
        <v>404.137</v>
      </c>
      <c r="AK15" s="9">
        <v>617.20399999999995</v>
      </c>
      <c r="AL15" s="9">
        <v>695.553</v>
      </c>
      <c r="AM15" s="9">
        <v>524.30799999999999</v>
      </c>
      <c r="AN15" s="9">
        <v>171.24600000000001</v>
      </c>
      <c r="AO15" s="9">
        <v>1098.117</v>
      </c>
      <c r="AP15" s="9">
        <v>434.96300000000002</v>
      </c>
      <c r="AQ15" s="9">
        <v>663.154</v>
      </c>
      <c r="AR15" s="9">
        <v>1081.1859999999999</v>
      </c>
      <c r="AS15" s="9">
        <v>450.34300000000002</v>
      </c>
      <c r="AT15" s="9">
        <v>630.84400000000005</v>
      </c>
      <c r="AU15" s="9">
        <v>11159.112999999999</v>
      </c>
      <c r="AV15" s="9">
        <v>5991.6909999999998</v>
      </c>
      <c r="AW15" s="9">
        <v>5167.4219999999996</v>
      </c>
      <c r="AX15" s="9">
        <v>7836.2060000000001</v>
      </c>
      <c r="AY15" s="9">
        <v>5048.0069999999996</v>
      </c>
      <c r="AZ15" s="9">
        <v>2788.1990000000001</v>
      </c>
      <c r="BA15" s="9">
        <v>3322.9070000000002</v>
      </c>
      <c r="BB15" s="9">
        <v>943.68399999999997</v>
      </c>
      <c r="BC15" s="9">
        <v>2379.223</v>
      </c>
      <c r="BD15" s="9">
        <v>1758.761</v>
      </c>
      <c r="BE15" s="9">
        <v>934.41</v>
      </c>
      <c r="BF15" s="9">
        <v>824.351</v>
      </c>
      <c r="BG15" s="9">
        <v>264.91300000000001</v>
      </c>
      <c r="BH15" s="9">
        <v>149.245</v>
      </c>
      <c r="BI15" s="9">
        <v>115.66800000000001</v>
      </c>
      <c r="BJ15" s="9">
        <v>105.861</v>
      </c>
      <c r="BK15" s="9">
        <v>84.119</v>
      </c>
      <c r="BL15" s="9">
        <v>21.742000000000001</v>
      </c>
      <c r="BM15" s="9">
        <v>58.218000000000004</v>
      </c>
      <c r="BN15" s="9">
        <v>44.579000000000001</v>
      </c>
      <c r="BO15" s="9">
        <v>13.64</v>
      </c>
      <c r="BP15" s="9">
        <v>47.642000000000003</v>
      </c>
      <c r="BQ15" s="9">
        <v>39.54</v>
      </c>
      <c r="BR15" s="9">
        <v>8.1020000000000003</v>
      </c>
      <c r="BS15" s="9">
        <v>159.05199999999999</v>
      </c>
      <c r="BT15" s="9">
        <v>65.126000000000005</v>
      </c>
      <c r="BU15" s="9">
        <v>93.926000000000002</v>
      </c>
      <c r="BV15" s="9">
        <v>1614.2349999999999</v>
      </c>
      <c r="BW15" s="9">
        <v>848.58199999999999</v>
      </c>
      <c r="BX15" s="9">
        <v>765.65300000000002</v>
      </c>
      <c r="BY15" s="9">
        <v>609.82299999999998</v>
      </c>
      <c r="BZ15" s="9">
        <v>456.35199999999998</v>
      </c>
      <c r="CA15" s="9">
        <v>153.47200000000001</v>
      </c>
      <c r="CB15" s="9">
        <v>1004.412</v>
      </c>
      <c r="CC15" s="9">
        <v>392.23</v>
      </c>
      <c r="CD15" s="9">
        <v>612.18200000000002</v>
      </c>
      <c r="CE15" s="9">
        <v>689.04399999999998</v>
      </c>
      <c r="CF15" s="9">
        <v>518.66300000000001</v>
      </c>
      <c r="CG15" s="9">
        <v>170.38</v>
      </c>
      <c r="CH15" s="9">
        <v>1069.7180000000001</v>
      </c>
      <c r="CI15" s="9">
        <v>415.74700000000001</v>
      </c>
      <c r="CJ15" s="9">
        <v>653.971</v>
      </c>
      <c r="CK15" s="9">
        <v>1062.6300000000001</v>
      </c>
      <c r="CL15" s="9">
        <v>436.80900000000003</v>
      </c>
      <c r="CM15" s="9">
        <v>625.82100000000003</v>
      </c>
      <c r="CN15" s="9">
        <v>1797.923</v>
      </c>
      <c r="CO15" s="9">
        <v>925.649</v>
      </c>
      <c r="CP15" s="9">
        <v>872.274</v>
      </c>
      <c r="CQ15" s="9">
        <v>863.32299999999998</v>
      </c>
      <c r="CR15" s="9">
        <v>529.49599999999998</v>
      </c>
      <c r="CS15" s="9">
        <v>333.827</v>
      </c>
      <c r="CT15" s="9">
        <v>934.6</v>
      </c>
      <c r="CU15" s="9">
        <v>396.15199999999999</v>
      </c>
      <c r="CV15" s="9">
        <v>538.447</v>
      </c>
      <c r="CW15" s="9">
        <v>522.06399999999996</v>
      </c>
      <c r="CX15" s="9">
        <v>264.85599999999999</v>
      </c>
      <c r="CY15" s="9">
        <v>257.20800000000003</v>
      </c>
      <c r="CZ15" s="9">
        <v>55.905000000000001</v>
      </c>
      <c r="DA15" s="9">
        <v>25.963000000000001</v>
      </c>
      <c r="DB15" s="9">
        <v>29.943000000000001</v>
      </c>
      <c r="DC15" s="9">
        <v>12.603</v>
      </c>
      <c r="DD15" s="9">
        <v>9.2349999999999994</v>
      </c>
      <c r="DE15" s="9">
        <v>3.3679999999999999</v>
      </c>
      <c r="DF15" s="9">
        <v>8.9589999999999996</v>
      </c>
      <c r="DG15" s="9">
        <v>5.6710000000000003</v>
      </c>
      <c r="DH15" s="9">
        <v>3.2879999999999998</v>
      </c>
      <c r="DI15" s="9">
        <v>3.6440000000000001</v>
      </c>
      <c r="DJ15" s="9">
        <v>3.5640000000000001</v>
      </c>
      <c r="DK15" s="9">
        <v>0.08</v>
      </c>
      <c r="DL15" s="9">
        <v>43.302</v>
      </c>
      <c r="DM15" s="9">
        <v>16.728000000000002</v>
      </c>
      <c r="DN15" s="9">
        <v>26.574000000000002</v>
      </c>
      <c r="DO15" s="9">
        <v>503.71800000000002</v>
      </c>
      <c r="DP15" s="9">
        <v>255.887</v>
      </c>
      <c r="DQ15" s="9">
        <v>247.83099999999999</v>
      </c>
      <c r="DR15" s="9">
        <v>122.26600000000001</v>
      </c>
      <c r="DS15" s="9">
        <v>80.504000000000005</v>
      </c>
      <c r="DT15" s="9">
        <v>41.762999999999998</v>
      </c>
      <c r="DU15" s="9">
        <v>381.452</v>
      </c>
      <c r="DV15" s="9">
        <v>175.38300000000001</v>
      </c>
      <c r="DW15" s="9">
        <v>206.06899999999999</v>
      </c>
      <c r="DX15" s="9">
        <v>127.249</v>
      </c>
      <c r="DY15" s="9">
        <v>84.147999999999996</v>
      </c>
      <c r="DZ15" s="9">
        <v>43.1</v>
      </c>
      <c r="EA15" s="9">
        <v>394.81599999999997</v>
      </c>
      <c r="EB15" s="9">
        <v>180.708</v>
      </c>
      <c r="EC15" s="9">
        <v>214.108</v>
      </c>
      <c r="ED15" s="9">
        <v>390.411</v>
      </c>
      <c r="EE15" s="9">
        <v>181.054</v>
      </c>
      <c r="EF15" s="9">
        <v>209.35599999999999</v>
      </c>
      <c r="EG15" s="9">
        <v>634.27200000000005</v>
      </c>
      <c r="EH15" s="9">
        <v>314.13400000000001</v>
      </c>
      <c r="EI15" s="9">
        <v>320.13799999999998</v>
      </c>
      <c r="EJ15" s="9">
        <v>146.072</v>
      </c>
      <c r="EK15" s="9">
        <v>104.806</v>
      </c>
      <c r="EL15" s="9">
        <v>41.265999999999998</v>
      </c>
      <c r="EM15" s="9">
        <v>488.2</v>
      </c>
      <c r="EN15" s="9">
        <v>209.32900000000001</v>
      </c>
      <c r="EO15" s="9">
        <v>278.87200000000001</v>
      </c>
      <c r="EP15" s="9">
        <v>223.238</v>
      </c>
      <c r="EQ15" s="9">
        <v>104.017</v>
      </c>
      <c r="ER15" s="9">
        <v>119.221</v>
      </c>
      <c r="ES15" s="9">
        <v>22.033999999999999</v>
      </c>
      <c r="ET15" s="9">
        <v>10.286</v>
      </c>
      <c r="EU15" s="9">
        <v>11.749000000000001</v>
      </c>
      <c r="EV15" s="9">
        <v>2.4969999999999999</v>
      </c>
      <c r="EW15" s="9">
        <v>1.788</v>
      </c>
      <c r="EX15" s="9">
        <v>0.70899999999999996</v>
      </c>
      <c r="EY15" s="9">
        <v>2.0640000000000001</v>
      </c>
      <c r="EZ15" s="9">
        <v>1.355</v>
      </c>
      <c r="FA15" s="9">
        <v>0.70899999999999996</v>
      </c>
      <c r="FB15" s="9">
        <v>0.433</v>
      </c>
      <c r="FC15" s="9">
        <v>0.433</v>
      </c>
      <c r="FD15" s="9">
        <v>0</v>
      </c>
      <c r="FE15" s="9">
        <v>19.538</v>
      </c>
      <c r="FF15" s="9">
        <v>8.4979999999999993</v>
      </c>
      <c r="FG15" s="9">
        <v>11.04</v>
      </c>
      <c r="FH15" s="9">
        <v>214.96299999999999</v>
      </c>
      <c r="FI15" s="9">
        <v>99.831999999999994</v>
      </c>
      <c r="FJ15" s="9">
        <v>115.131</v>
      </c>
      <c r="FK15" s="9">
        <v>25.814</v>
      </c>
      <c r="FL15" s="9">
        <v>16.446999999999999</v>
      </c>
      <c r="FM15" s="9">
        <v>9.3670000000000009</v>
      </c>
      <c r="FN15" s="9">
        <v>189.149</v>
      </c>
      <c r="FO15" s="9">
        <v>83.385000000000005</v>
      </c>
      <c r="FP15" s="9">
        <v>105.764</v>
      </c>
      <c r="FQ15" s="9">
        <v>27.527999999999999</v>
      </c>
      <c r="FR15" s="9">
        <v>17.452000000000002</v>
      </c>
      <c r="FS15" s="9">
        <v>10.076000000000001</v>
      </c>
      <c r="FT15" s="9">
        <v>195.709</v>
      </c>
      <c r="FU15" s="9">
        <v>86.563999999999993</v>
      </c>
      <c r="FV15" s="9">
        <v>109.145</v>
      </c>
      <c r="FW15" s="9">
        <v>191.21199999999999</v>
      </c>
      <c r="FX15" s="9">
        <v>84.739000000000004</v>
      </c>
      <c r="FY15" s="9">
        <v>106.473</v>
      </c>
      <c r="FZ15" s="9">
        <v>1163.6510000000001</v>
      </c>
      <c r="GA15" s="9">
        <v>611.51400000000001</v>
      </c>
      <c r="GB15" s="9">
        <v>552.13699999999994</v>
      </c>
      <c r="GC15" s="9">
        <v>717.25099999999998</v>
      </c>
      <c r="GD15" s="9">
        <v>424.69099999999997</v>
      </c>
      <c r="GE15" s="9">
        <v>292.56099999999998</v>
      </c>
      <c r="GF15" s="9">
        <v>446.399</v>
      </c>
      <c r="GG15" s="9">
        <v>186.82400000000001</v>
      </c>
      <c r="GH15" s="9">
        <v>259.57600000000002</v>
      </c>
      <c r="GI15" s="9">
        <v>298.827</v>
      </c>
      <c r="GJ15" s="9">
        <v>160.839</v>
      </c>
      <c r="GK15" s="9">
        <v>137.98699999999999</v>
      </c>
      <c r="GL15" s="9">
        <v>33.871000000000002</v>
      </c>
      <c r="GM15" s="9">
        <v>15.677</v>
      </c>
      <c r="GN15" s="9">
        <v>18.193999999999999</v>
      </c>
      <c r="GO15" s="9">
        <v>10.106999999999999</v>
      </c>
      <c r="GP15" s="9">
        <v>7.4470000000000001</v>
      </c>
      <c r="GQ15" s="9">
        <v>2.6589999999999998</v>
      </c>
      <c r="GR15" s="9">
        <v>6.8949999999999996</v>
      </c>
      <c r="GS15" s="9">
        <v>4.3170000000000002</v>
      </c>
      <c r="GT15" s="9">
        <v>2.5790000000000002</v>
      </c>
      <c r="GU15" s="9">
        <v>3.2109999999999999</v>
      </c>
      <c r="GV15" s="9">
        <v>3.1309999999999998</v>
      </c>
      <c r="GW15" s="9">
        <v>0.08</v>
      </c>
      <c r="GX15" s="9">
        <v>23.763999999999999</v>
      </c>
      <c r="GY15" s="9">
        <v>8.23</v>
      </c>
      <c r="GZ15" s="9">
        <v>15.535</v>
      </c>
      <c r="HA15" s="9">
        <v>288.755</v>
      </c>
      <c r="HB15" s="9">
        <v>156.05500000000001</v>
      </c>
      <c r="HC15" s="9">
        <v>132.69999999999999</v>
      </c>
      <c r="HD15" s="9">
        <v>96.451999999999998</v>
      </c>
      <c r="HE15" s="9">
        <v>64.057000000000002</v>
      </c>
      <c r="HF15" s="9">
        <v>32.395000000000003</v>
      </c>
      <c r="HG15" s="9">
        <v>192.303</v>
      </c>
      <c r="HH15" s="9">
        <v>91.998000000000005</v>
      </c>
      <c r="HI15" s="9">
        <v>100.304</v>
      </c>
      <c r="HJ15" s="9">
        <v>99.72</v>
      </c>
      <c r="HK15" s="9">
        <v>66.695999999999998</v>
      </c>
      <c r="HL15" s="9">
        <v>33.024000000000001</v>
      </c>
      <c r="HM15" s="9">
        <v>199.107</v>
      </c>
      <c r="HN15" s="9">
        <v>94.143000000000001</v>
      </c>
      <c r="HO15" s="9">
        <v>104.96299999999999</v>
      </c>
      <c r="HP15" s="9">
        <v>199.19800000000001</v>
      </c>
      <c r="HQ15" s="9">
        <v>96.314999999999998</v>
      </c>
      <c r="HR15" s="9">
        <v>102.883</v>
      </c>
      <c r="HS15" s="9">
        <v>2707.4969999999998</v>
      </c>
      <c r="HT15" s="9">
        <v>1487.4690000000001</v>
      </c>
      <c r="HU15" s="9">
        <v>1220.028</v>
      </c>
      <c r="HV15" s="9">
        <v>2120.0839999999998</v>
      </c>
      <c r="HW15" s="9">
        <v>1315.316</v>
      </c>
      <c r="HX15" s="9">
        <v>804.76800000000003</v>
      </c>
      <c r="HY15" s="9">
        <v>587.41300000000001</v>
      </c>
      <c r="HZ15" s="9">
        <v>172.15299999999999</v>
      </c>
      <c r="IA15" s="9">
        <v>415.26</v>
      </c>
      <c r="IB15" s="9">
        <v>401.71199999999999</v>
      </c>
      <c r="IC15" s="9">
        <v>248.82</v>
      </c>
      <c r="ID15" s="9">
        <v>152.89099999999999</v>
      </c>
      <c r="IE15" s="9">
        <v>42.332999999999998</v>
      </c>
      <c r="IF15" s="9">
        <v>22.783999999999999</v>
      </c>
      <c r="IG15" s="9">
        <v>19.548999999999999</v>
      </c>
      <c r="IH15" s="9">
        <v>16.951000000000001</v>
      </c>
      <c r="II15" s="9">
        <v>12.853999999999999</v>
      </c>
      <c r="IJ15" s="9">
        <v>4.0970000000000004</v>
      </c>
      <c r="IK15" s="9">
        <v>9.1389999999999993</v>
      </c>
      <c r="IL15" s="9">
        <v>6.1180000000000003</v>
      </c>
      <c r="IM15" s="9">
        <v>3.0209999999999999</v>
      </c>
      <c r="IN15" s="9">
        <v>7.8120000000000003</v>
      </c>
      <c r="IO15" s="9">
        <v>6.7359999999999998</v>
      </c>
      <c r="IP15" s="9">
        <v>1.0760000000000001</v>
      </c>
      <c r="IQ15" s="9">
        <v>25.382000000000001</v>
      </c>
    </row>
    <row r="16" spans="1:251">
      <c r="A16" s="10">
        <v>41974</v>
      </c>
      <c r="B16" s="9">
        <v>11715.694</v>
      </c>
      <c r="C16" s="9">
        <v>6320.6949999999997</v>
      </c>
      <c r="D16" s="9">
        <v>5394.9989999999998</v>
      </c>
      <c r="E16" s="9">
        <v>8154.06</v>
      </c>
      <c r="F16" s="9">
        <v>5258.1220000000003</v>
      </c>
      <c r="G16" s="9">
        <v>2895.9380000000001</v>
      </c>
      <c r="H16" s="9">
        <v>3561.634</v>
      </c>
      <c r="I16" s="9">
        <v>1062.5730000000001</v>
      </c>
      <c r="J16" s="9">
        <v>2499.0610000000001</v>
      </c>
      <c r="K16" s="9">
        <v>1842.2940000000001</v>
      </c>
      <c r="L16" s="9">
        <v>975.82500000000005</v>
      </c>
      <c r="M16" s="9">
        <v>866.46900000000005</v>
      </c>
      <c r="N16" s="9">
        <v>328.19499999999999</v>
      </c>
      <c r="O16" s="9">
        <v>177.25700000000001</v>
      </c>
      <c r="P16" s="9">
        <v>150.93700000000001</v>
      </c>
      <c r="Q16" s="9">
        <v>138.851</v>
      </c>
      <c r="R16" s="9">
        <v>103.39</v>
      </c>
      <c r="S16" s="9">
        <v>35.46</v>
      </c>
      <c r="T16" s="9">
        <v>76.957999999999998</v>
      </c>
      <c r="U16" s="9">
        <v>58.280999999999999</v>
      </c>
      <c r="V16" s="9">
        <v>18.677</v>
      </c>
      <c r="W16" s="9">
        <v>61.892000000000003</v>
      </c>
      <c r="X16" s="9">
        <v>45.109000000000002</v>
      </c>
      <c r="Y16" s="9">
        <v>16.783000000000001</v>
      </c>
      <c r="Z16" s="9">
        <v>189.34399999999999</v>
      </c>
      <c r="AA16" s="9">
        <v>73.867000000000004</v>
      </c>
      <c r="AB16" s="9">
        <v>115.477</v>
      </c>
      <c r="AC16" s="9">
        <v>1663.691</v>
      </c>
      <c r="AD16" s="9">
        <v>877.03300000000002</v>
      </c>
      <c r="AE16" s="9">
        <v>786.65800000000002</v>
      </c>
      <c r="AF16" s="9">
        <v>630.28800000000001</v>
      </c>
      <c r="AG16" s="9">
        <v>474.577</v>
      </c>
      <c r="AH16" s="9">
        <v>155.71100000000001</v>
      </c>
      <c r="AI16" s="9">
        <v>1033.403</v>
      </c>
      <c r="AJ16" s="9">
        <v>402.45600000000002</v>
      </c>
      <c r="AK16" s="9">
        <v>630.947</v>
      </c>
      <c r="AL16" s="9">
        <v>731.76900000000001</v>
      </c>
      <c r="AM16" s="9">
        <v>548.76599999999996</v>
      </c>
      <c r="AN16" s="9">
        <v>183.00200000000001</v>
      </c>
      <c r="AO16" s="9">
        <v>1110.5260000000001</v>
      </c>
      <c r="AP16" s="9">
        <v>427.05799999999999</v>
      </c>
      <c r="AQ16" s="9">
        <v>683.46699999999998</v>
      </c>
      <c r="AR16" s="9">
        <v>1110.3610000000001</v>
      </c>
      <c r="AS16" s="9">
        <v>460.73700000000002</v>
      </c>
      <c r="AT16" s="9">
        <v>649.62400000000002</v>
      </c>
      <c r="AU16" s="9">
        <v>11306.834000000001</v>
      </c>
      <c r="AV16" s="9">
        <v>6055.6149999999998</v>
      </c>
      <c r="AW16" s="9">
        <v>5251.2190000000001</v>
      </c>
      <c r="AX16" s="9">
        <v>7974.59</v>
      </c>
      <c r="AY16" s="9">
        <v>5117.3509999999997</v>
      </c>
      <c r="AZ16" s="9">
        <v>2857.2379999999998</v>
      </c>
      <c r="BA16" s="9">
        <v>3332.2449999999999</v>
      </c>
      <c r="BB16" s="9">
        <v>938.26400000000001</v>
      </c>
      <c r="BC16" s="9">
        <v>2393.9810000000002</v>
      </c>
      <c r="BD16" s="9">
        <v>1806.4590000000001</v>
      </c>
      <c r="BE16" s="9">
        <v>951.005</v>
      </c>
      <c r="BF16" s="9">
        <v>855.45399999999995</v>
      </c>
      <c r="BG16" s="9">
        <v>316.12299999999999</v>
      </c>
      <c r="BH16" s="9">
        <v>169.904</v>
      </c>
      <c r="BI16" s="9">
        <v>146.22</v>
      </c>
      <c r="BJ16" s="9">
        <v>136.07499999999999</v>
      </c>
      <c r="BK16" s="9">
        <v>101.001</v>
      </c>
      <c r="BL16" s="9">
        <v>35.073</v>
      </c>
      <c r="BM16" s="9">
        <v>74.497</v>
      </c>
      <c r="BN16" s="9">
        <v>56.207000000000001</v>
      </c>
      <c r="BO16" s="9">
        <v>18.29</v>
      </c>
      <c r="BP16" s="9">
        <v>61.576999999999998</v>
      </c>
      <c r="BQ16" s="9">
        <v>44.793999999999997</v>
      </c>
      <c r="BR16" s="9">
        <v>16.783000000000001</v>
      </c>
      <c r="BS16" s="9">
        <v>180.04900000000001</v>
      </c>
      <c r="BT16" s="9">
        <v>68.902000000000001</v>
      </c>
      <c r="BU16" s="9">
        <v>111.146</v>
      </c>
      <c r="BV16" s="9">
        <v>1636.047</v>
      </c>
      <c r="BW16" s="9">
        <v>857.03899999999999</v>
      </c>
      <c r="BX16" s="9">
        <v>779.00800000000004</v>
      </c>
      <c r="BY16" s="9">
        <v>623.14300000000003</v>
      </c>
      <c r="BZ16" s="9">
        <v>468.74599999999998</v>
      </c>
      <c r="CA16" s="9">
        <v>154.39699999999999</v>
      </c>
      <c r="CB16" s="9">
        <v>1012.904</v>
      </c>
      <c r="CC16" s="9">
        <v>388.29300000000001</v>
      </c>
      <c r="CD16" s="9">
        <v>624.61099999999999</v>
      </c>
      <c r="CE16" s="9">
        <v>722.84900000000005</v>
      </c>
      <c r="CF16" s="9">
        <v>541.16099999999994</v>
      </c>
      <c r="CG16" s="9">
        <v>181.68799999999999</v>
      </c>
      <c r="CH16" s="9">
        <v>1083.6110000000001</v>
      </c>
      <c r="CI16" s="9">
        <v>409.84500000000003</v>
      </c>
      <c r="CJ16" s="9">
        <v>673.76599999999996</v>
      </c>
      <c r="CK16" s="9">
        <v>1087.4010000000001</v>
      </c>
      <c r="CL16" s="9">
        <v>444.50099999999998</v>
      </c>
      <c r="CM16" s="9">
        <v>642.90099999999995</v>
      </c>
      <c r="CN16" s="9">
        <v>1891.01</v>
      </c>
      <c r="CO16" s="9">
        <v>970.82600000000002</v>
      </c>
      <c r="CP16" s="9">
        <v>920.18399999999997</v>
      </c>
      <c r="CQ16" s="9">
        <v>945.46400000000006</v>
      </c>
      <c r="CR16" s="9">
        <v>578.87900000000002</v>
      </c>
      <c r="CS16" s="9">
        <v>366.58499999999998</v>
      </c>
      <c r="CT16" s="9">
        <v>945.54600000000005</v>
      </c>
      <c r="CU16" s="9">
        <v>391.947</v>
      </c>
      <c r="CV16" s="9">
        <v>553.59900000000005</v>
      </c>
      <c r="CW16" s="9">
        <v>595.88</v>
      </c>
      <c r="CX16" s="9">
        <v>293.82799999999997</v>
      </c>
      <c r="CY16" s="9">
        <v>302.05200000000002</v>
      </c>
      <c r="CZ16" s="9">
        <v>78.652000000000001</v>
      </c>
      <c r="DA16" s="9">
        <v>38.164000000000001</v>
      </c>
      <c r="DB16" s="9">
        <v>40.487000000000002</v>
      </c>
      <c r="DC16" s="9">
        <v>18.135000000000002</v>
      </c>
      <c r="DD16" s="9">
        <v>13.084</v>
      </c>
      <c r="DE16" s="9">
        <v>5.05</v>
      </c>
      <c r="DF16" s="9">
        <v>11.564</v>
      </c>
      <c r="DG16" s="9">
        <v>7.718</v>
      </c>
      <c r="DH16" s="9">
        <v>3.8460000000000001</v>
      </c>
      <c r="DI16" s="9">
        <v>6.5709999999999997</v>
      </c>
      <c r="DJ16" s="9">
        <v>5.3659999999999997</v>
      </c>
      <c r="DK16" s="9">
        <v>1.2050000000000001</v>
      </c>
      <c r="DL16" s="9">
        <v>60.517000000000003</v>
      </c>
      <c r="DM16" s="9">
        <v>25.08</v>
      </c>
      <c r="DN16" s="9">
        <v>35.436999999999998</v>
      </c>
      <c r="DO16" s="9">
        <v>565.74400000000003</v>
      </c>
      <c r="DP16" s="9">
        <v>277.95800000000003</v>
      </c>
      <c r="DQ16" s="9">
        <v>287.786</v>
      </c>
      <c r="DR16" s="9">
        <v>125.22199999999999</v>
      </c>
      <c r="DS16" s="9">
        <v>81.387</v>
      </c>
      <c r="DT16" s="9">
        <v>43.835000000000001</v>
      </c>
      <c r="DU16" s="9">
        <v>440.52100000000002</v>
      </c>
      <c r="DV16" s="9">
        <v>196.571</v>
      </c>
      <c r="DW16" s="9">
        <v>243.95</v>
      </c>
      <c r="DX16" s="9">
        <v>138.83099999999999</v>
      </c>
      <c r="DY16" s="9">
        <v>91.19</v>
      </c>
      <c r="DZ16" s="9">
        <v>47.640999999999998</v>
      </c>
      <c r="EA16" s="9">
        <v>457.04899999999998</v>
      </c>
      <c r="EB16" s="9">
        <v>202.63800000000001</v>
      </c>
      <c r="EC16" s="9">
        <v>254.411</v>
      </c>
      <c r="ED16" s="9">
        <v>452.08600000000001</v>
      </c>
      <c r="EE16" s="9">
        <v>204.28899999999999</v>
      </c>
      <c r="EF16" s="9">
        <v>247.79599999999999</v>
      </c>
      <c r="EG16" s="9">
        <v>675.02200000000005</v>
      </c>
      <c r="EH16" s="9">
        <v>328.23200000000003</v>
      </c>
      <c r="EI16" s="9">
        <v>346.79</v>
      </c>
      <c r="EJ16" s="9">
        <v>171.137</v>
      </c>
      <c r="EK16" s="9">
        <v>118.16200000000001</v>
      </c>
      <c r="EL16" s="9">
        <v>52.973999999999997</v>
      </c>
      <c r="EM16" s="9">
        <v>503.88499999999999</v>
      </c>
      <c r="EN16" s="9">
        <v>210.07</v>
      </c>
      <c r="EO16" s="9">
        <v>293.81599999999997</v>
      </c>
      <c r="EP16" s="9">
        <v>278.85599999999999</v>
      </c>
      <c r="EQ16" s="9">
        <v>124.35</v>
      </c>
      <c r="ER16" s="9">
        <v>154.505</v>
      </c>
      <c r="ES16" s="9">
        <v>38.164000000000001</v>
      </c>
      <c r="ET16" s="9">
        <v>15.647</v>
      </c>
      <c r="EU16" s="9">
        <v>22.516999999999999</v>
      </c>
      <c r="EV16" s="9">
        <v>5.2910000000000004</v>
      </c>
      <c r="EW16" s="9">
        <v>3.927</v>
      </c>
      <c r="EX16" s="9">
        <v>1.3640000000000001</v>
      </c>
      <c r="EY16" s="9">
        <v>2.8980000000000001</v>
      </c>
      <c r="EZ16" s="9">
        <v>1.5349999999999999</v>
      </c>
      <c r="FA16" s="9">
        <v>1.3640000000000001</v>
      </c>
      <c r="FB16" s="9">
        <v>2.3919999999999999</v>
      </c>
      <c r="FC16" s="9">
        <v>2.3919999999999999</v>
      </c>
      <c r="FD16" s="9">
        <v>0</v>
      </c>
      <c r="FE16" s="9">
        <v>32.874000000000002</v>
      </c>
      <c r="FF16" s="9">
        <v>11.72</v>
      </c>
      <c r="FG16" s="9">
        <v>21.154</v>
      </c>
      <c r="FH16" s="9">
        <v>264.54700000000003</v>
      </c>
      <c r="FI16" s="9">
        <v>117.851</v>
      </c>
      <c r="FJ16" s="9">
        <v>146.696</v>
      </c>
      <c r="FK16" s="9">
        <v>29.259</v>
      </c>
      <c r="FL16" s="9">
        <v>19.817</v>
      </c>
      <c r="FM16" s="9">
        <v>9.4420000000000002</v>
      </c>
      <c r="FN16" s="9">
        <v>235.28800000000001</v>
      </c>
      <c r="FO16" s="9">
        <v>98.034000000000006</v>
      </c>
      <c r="FP16" s="9">
        <v>137.25399999999999</v>
      </c>
      <c r="FQ16" s="9">
        <v>33.893000000000001</v>
      </c>
      <c r="FR16" s="9">
        <v>23.088000000000001</v>
      </c>
      <c r="FS16" s="9">
        <v>10.805</v>
      </c>
      <c r="FT16" s="9">
        <v>244.96299999999999</v>
      </c>
      <c r="FU16" s="9">
        <v>101.26300000000001</v>
      </c>
      <c r="FV16" s="9">
        <v>143.69999999999999</v>
      </c>
      <c r="FW16" s="9">
        <v>238.18700000000001</v>
      </c>
      <c r="FX16" s="9">
        <v>99.569000000000003</v>
      </c>
      <c r="FY16" s="9">
        <v>138.61699999999999</v>
      </c>
      <c r="FZ16" s="9">
        <v>1215.9880000000001</v>
      </c>
      <c r="GA16" s="9">
        <v>642.59400000000005</v>
      </c>
      <c r="GB16" s="9">
        <v>573.39400000000001</v>
      </c>
      <c r="GC16" s="9">
        <v>774.32799999999997</v>
      </c>
      <c r="GD16" s="9">
        <v>460.71699999999998</v>
      </c>
      <c r="GE16" s="9">
        <v>313.61099999999999</v>
      </c>
      <c r="GF16" s="9">
        <v>441.661</v>
      </c>
      <c r="GG16" s="9">
        <v>181.87700000000001</v>
      </c>
      <c r="GH16" s="9">
        <v>259.78300000000002</v>
      </c>
      <c r="GI16" s="9">
        <v>317.024</v>
      </c>
      <c r="GJ16" s="9">
        <v>169.47800000000001</v>
      </c>
      <c r="GK16" s="9">
        <v>147.54599999999999</v>
      </c>
      <c r="GL16" s="9">
        <v>40.487000000000002</v>
      </c>
      <c r="GM16" s="9">
        <v>22.516999999999999</v>
      </c>
      <c r="GN16" s="9">
        <v>17.97</v>
      </c>
      <c r="GO16" s="9">
        <v>12.843999999999999</v>
      </c>
      <c r="GP16" s="9">
        <v>9.157</v>
      </c>
      <c r="GQ16" s="9">
        <v>3.6869999999999998</v>
      </c>
      <c r="GR16" s="9">
        <v>8.6660000000000004</v>
      </c>
      <c r="GS16" s="9">
        <v>6.1840000000000002</v>
      </c>
      <c r="GT16" s="9">
        <v>2.4820000000000002</v>
      </c>
      <c r="GU16" s="9">
        <v>4.1779999999999999</v>
      </c>
      <c r="GV16" s="9">
        <v>2.9740000000000002</v>
      </c>
      <c r="GW16" s="9">
        <v>1.2050000000000001</v>
      </c>
      <c r="GX16" s="9">
        <v>27.643000000000001</v>
      </c>
      <c r="GY16" s="9">
        <v>13.36</v>
      </c>
      <c r="GZ16" s="9">
        <v>14.282999999999999</v>
      </c>
      <c r="HA16" s="9">
        <v>301.19600000000003</v>
      </c>
      <c r="HB16" s="9">
        <v>160.107</v>
      </c>
      <c r="HC16" s="9">
        <v>141.09</v>
      </c>
      <c r="HD16" s="9">
        <v>95.963999999999999</v>
      </c>
      <c r="HE16" s="9">
        <v>61.57</v>
      </c>
      <c r="HF16" s="9">
        <v>34.393000000000001</v>
      </c>
      <c r="HG16" s="9">
        <v>205.233</v>
      </c>
      <c r="HH16" s="9">
        <v>98.536000000000001</v>
      </c>
      <c r="HI16" s="9">
        <v>106.696</v>
      </c>
      <c r="HJ16" s="9">
        <v>104.938</v>
      </c>
      <c r="HK16" s="9">
        <v>68.102999999999994</v>
      </c>
      <c r="HL16" s="9">
        <v>36.835999999999999</v>
      </c>
      <c r="HM16" s="9">
        <v>212.08600000000001</v>
      </c>
      <c r="HN16" s="9">
        <v>101.375</v>
      </c>
      <c r="HO16" s="9">
        <v>110.711</v>
      </c>
      <c r="HP16" s="9">
        <v>213.899</v>
      </c>
      <c r="HQ16" s="9">
        <v>104.72</v>
      </c>
      <c r="HR16" s="9">
        <v>109.179</v>
      </c>
      <c r="HS16" s="9">
        <v>2739.5880000000002</v>
      </c>
      <c r="HT16" s="9">
        <v>1499.1769999999999</v>
      </c>
      <c r="HU16" s="9">
        <v>1240.4110000000001</v>
      </c>
      <c r="HV16" s="9">
        <v>2146.1930000000002</v>
      </c>
      <c r="HW16" s="9">
        <v>1330.72</v>
      </c>
      <c r="HX16" s="9">
        <v>815.47299999999996</v>
      </c>
      <c r="HY16" s="9">
        <v>593.39400000000001</v>
      </c>
      <c r="HZ16" s="9">
        <v>168.45699999999999</v>
      </c>
      <c r="IA16" s="9">
        <v>424.93799999999999</v>
      </c>
      <c r="IB16" s="9">
        <v>396.05700000000002</v>
      </c>
      <c r="IC16" s="9">
        <v>239.63900000000001</v>
      </c>
      <c r="ID16" s="9">
        <v>156.417</v>
      </c>
      <c r="IE16" s="9">
        <v>61.23</v>
      </c>
      <c r="IF16" s="9">
        <v>33.610999999999997</v>
      </c>
      <c r="IG16" s="9">
        <v>27.619</v>
      </c>
      <c r="IH16" s="9">
        <v>31.038</v>
      </c>
      <c r="II16" s="9">
        <v>19.367999999999999</v>
      </c>
      <c r="IJ16" s="9">
        <v>11.67</v>
      </c>
      <c r="IK16" s="9">
        <v>17.661999999999999</v>
      </c>
      <c r="IL16" s="9">
        <v>11.337</v>
      </c>
      <c r="IM16" s="9">
        <v>6.3250000000000002</v>
      </c>
      <c r="IN16" s="9">
        <v>13.375999999999999</v>
      </c>
      <c r="IO16" s="9">
        <v>8.0310000000000006</v>
      </c>
      <c r="IP16" s="9">
        <v>5.3449999999999998</v>
      </c>
      <c r="IQ16" s="9">
        <v>30.192</v>
      </c>
    </row>
    <row r="17" spans="1:251">
      <c r="A17" s="10">
        <v>42005</v>
      </c>
      <c r="B17" s="9">
        <v>11467.380999999999</v>
      </c>
      <c r="C17" s="9">
        <v>6208.55</v>
      </c>
      <c r="D17" s="9">
        <v>5258.8310000000001</v>
      </c>
      <c r="E17" s="9">
        <v>8006.549</v>
      </c>
      <c r="F17" s="9">
        <v>5156.259</v>
      </c>
      <c r="G17" s="9">
        <v>2850.2890000000002</v>
      </c>
      <c r="H17" s="9">
        <v>3460.8319999999999</v>
      </c>
      <c r="I17" s="9">
        <v>1052.29</v>
      </c>
      <c r="J17" s="9">
        <v>2408.5419999999999</v>
      </c>
      <c r="K17" s="9">
        <v>1828.6780000000001</v>
      </c>
      <c r="L17" s="9">
        <v>980.71600000000001</v>
      </c>
      <c r="M17" s="9">
        <v>847.96199999999999</v>
      </c>
      <c r="N17" s="9">
        <v>393.54</v>
      </c>
      <c r="O17" s="9">
        <v>229.321</v>
      </c>
      <c r="P17" s="9">
        <v>164.21899999999999</v>
      </c>
      <c r="Q17" s="9">
        <v>190.36799999999999</v>
      </c>
      <c r="R17" s="9">
        <v>144.93100000000001</v>
      </c>
      <c r="S17" s="9">
        <v>45.438000000000002</v>
      </c>
      <c r="T17" s="9">
        <v>96.856999999999999</v>
      </c>
      <c r="U17" s="9">
        <v>67.64</v>
      </c>
      <c r="V17" s="9">
        <v>29.216999999999999</v>
      </c>
      <c r="W17" s="9">
        <v>93.512</v>
      </c>
      <c r="X17" s="9">
        <v>77.290999999999997</v>
      </c>
      <c r="Y17" s="9">
        <v>16.221</v>
      </c>
      <c r="Z17" s="9">
        <v>203.172</v>
      </c>
      <c r="AA17" s="9">
        <v>84.39</v>
      </c>
      <c r="AB17" s="9">
        <v>118.782</v>
      </c>
      <c r="AC17" s="9">
        <v>1593.6949999999999</v>
      </c>
      <c r="AD17" s="9">
        <v>833.88300000000004</v>
      </c>
      <c r="AE17" s="9">
        <v>759.81100000000004</v>
      </c>
      <c r="AF17" s="9">
        <v>600.35</v>
      </c>
      <c r="AG17" s="9">
        <v>446.995</v>
      </c>
      <c r="AH17" s="9">
        <v>153.35499999999999</v>
      </c>
      <c r="AI17" s="9">
        <v>993.34400000000005</v>
      </c>
      <c r="AJ17" s="9">
        <v>386.88799999999998</v>
      </c>
      <c r="AK17" s="9">
        <v>606.45600000000002</v>
      </c>
      <c r="AL17" s="9">
        <v>754.06500000000005</v>
      </c>
      <c r="AM17" s="9">
        <v>565.26900000000001</v>
      </c>
      <c r="AN17" s="9">
        <v>188.79599999999999</v>
      </c>
      <c r="AO17" s="9">
        <v>1074.6130000000001</v>
      </c>
      <c r="AP17" s="9">
        <v>415.447</v>
      </c>
      <c r="AQ17" s="9">
        <v>659.16600000000005</v>
      </c>
      <c r="AR17" s="9">
        <v>1090.201</v>
      </c>
      <c r="AS17" s="9">
        <v>454.52800000000002</v>
      </c>
      <c r="AT17" s="9">
        <v>635.673</v>
      </c>
      <c r="AU17" s="9">
        <v>11068.312</v>
      </c>
      <c r="AV17" s="9">
        <v>5958.2049999999999</v>
      </c>
      <c r="AW17" s="9">
        <v>5110.107</v>
      </c>
      <c r="AX17" s="9">
        <v>7831.8469999999998</v>
      </c>
      <c r="AY17" s="9">
        <v>5023.9939999999997</v>
      </c>
      <c r="AZ17" s="9">
        <v>2807.8519999999999</v>
      </c>
      <c r="BA17" s="9">
        <v>3236.4650000000001</v>
      </c>
      <c r="BB17" s="9">
        <v>934.21100000000001</v>
      </c>
      <c r="BC17" s="9">
        <v>2302.2550000000001</v>
      </c>
      <c r="BD17" s="9">
        <v>1793.4490000000001</v>
      </c>
      <c r="BE17" s="9">
        <v>955.16300000000001</v>
      </c>
      <c r="BF17" s="9">
        <v>838.28599999999994</v>
      </c>
      <c r="BG17" s="9">
        <v>375.54199999999997</v>
      </c>
      <c r="BH17" s="9">
        <v>214.82</v>
      </c>
      <c r="BI17" s="9">
        <v>160.72200000000001</v>
      </c>
      <c r="BJ17" s="9">
        <v>184.30600000000001</v>
      </c>
      <c r="BK17" s="9">
        <v>138.86799999999999</v>
      </c>
      <c r="BL17" s="9">
        <v>45.438000000000002</v>
      </c>
      <c r="BM17" s="9">
        <v>92.301000000000002</v>
      </c>
      <c r="BN17" s="9">
        <v>63.084000000000003</v>
      </c>
      <c r="BO17" s="9">
        <v>29.216999999999999</v>
      </c>
      <c r="BP17" s="9">
        <v>92.006</v>
      </c>
      <c r="BQ17" s="9">
        <v>75.784000000000006</v>
      </c>
      <c r="BR17" s="9">
        <v>16.221</v>
      </c>
      <c r="BS17" s="9">
        <v>191.23599999999999</v>
      </c>
      <c r="BT17" s="9">
        <v>75.950999999999993</v>
      </c>
      <c r="BU17" s="9">
        <v>115.285</v>
      </c>
      <c r="BV17" s="9">
        <v>1572.2190000000001</v>
      </c>
      <c r="BW17" s="9">
        <v>819.05600000000004</v>
      </c>
      <c r="BX17" s="9">
        <v>753.16300000000001</v>
      </c>
      <c r="BY17" s="9">
        <v>595.96799999999996</v>
      </c>
      <c r="BZ17" s="9">
        <v>442.613</v>
      </c>
      <c r="CA17" s="9">
        <v>153.35499999999999</v>
      </c>
      <c r="CB17" s="9">
        <v>976.25099999999998</v>
      </c>
      <c r="CC17" s="9">
        <v>376.44299999999998</v>
      </c>
      <c r="CD17" s="9">
        <v>599.80799999999999</v>
      </c>
      <c r="CE17" s="9">
        <v>744.178</v>
      </c>
      <c r="CF17" s="9">
        <v>555.38099999999997</v>
      </c>
      <c r="CG17" s="9">
        <v>188.79599999999999</v>
      </c>
      <c r="CH17" s="9">
        <v>1049.2719999999999</v>
      </c>
      <c r="CI17" s="9">
        <v>399.78199999999998</v>
      </c>
      <c r="CJ17" s="9">
        <v>649.49</v>
      </c>
      <c r="CK17" s="9">
        <v>1068.5509999999999</v>
      </c>
      <c r="CL17" s="9">
        <v>439.52699999999999</v>
      </c>
      <c r="CM17" s="9">
        <v>629.024</v>
      </c>
      <c r="CN17" s="9">
        <v>1818.106</v>
      </c>
      <c r="CO17" s="9">
        <v>931.73299999999995</v>
      </c>
      <c r="CP17" s="9">
        <v>886.37300000000005</v>
      </c>
      <c r="CQ17" s="9">
        <v>909.86500000000001</v>
      </c>
      <c r="CR17" s="9">
        <v>545.22699999999998</v>
      </c>
      <c r="CS17" s="9">
        <v>364.63799999999998</v>
      </c>
      <c r="CT17" s="9">
        <v>908.24099999999999</v>
      </c>
      <c r="CU17" s="9">
        <v>386.50599999999997</v>
      </c>
      <c r="CV17" s="9">
        <v>521.73599999999999</v>
      </c>
      <c r="CW17" s="9">
        <v>535.08900000000006</v>
      </c>
      <c r="CX17" s="9">
        <v>269.18099999999998</v>
      </c>
      <c r="CY17" s="9">
        <v>265.90800000000002</v>
      </c>
      <c r="CZ17" s="9">
        <v>90.522000000000006</v>
      </c>
      <c r="DA17" s="9">
        <v>45.715000000000003</v>
      </c>
      <c r="DB17" s="9">
        <v>44.807000000000002</v>
      </c>
      <c r="DC17" s="9">
        <v>20.98</v>
      </c>
      <c r="DD17" s="9">
        <v>14.965999999999999</v>
      </c>
      <c r="DE17" s="9">
        <v>6.0140000000000002</v>
      </c>
      <c r="DF17" s="9">
        <v>15.207000000000001</v>
      </c>
      <c r="DG17" s="9">
        <v>9.64</v>
      </c>
      <c r="DH17" s="9">
        <v>5.5679999999999996</v>
      </c>
      <c r="DI17" s="9">
        <v>5.7729999999999997</v>
      </c>
      <c r="DJ17" s="9">
        <v>5.3259999999999996</v>
      </c>
      <c r="DK17" s="9">
        <v>0.44700000000000001</v>
      </c>
      <c r="DL17" s="9">
        <v>69.540999999999997</v>
      </c>
      <c r="DM17" s="9">
        <v>30.748999999999999</v>
      </c>
      <c r="DN17" s="9">
        <v>38.792999999999999</v>
      </c>
      <c r="DO17" s="9">
        <v>499.077</v>
      </c>
      <c r="DP17" s="9">
        <v>248.51599999999999</v>
      </c>
      <c r="DQ17" s="9">
        <v>250.56100000000001</v>
      </c>
      <c r="DR17" s="9">
        <v>109.926</v>
      </c>
      <c r="DS17" s="9">
        <v>72.152000000000001</v>
      </c>
      <c r="DT17" s="9">
        <v>37.774000000000001</v>
      </c>
      <c r="DU17" s="9">
        <v>389.15100000000001</v>
      </c>
      <c r="DV17" s="9">
        <v>176.363</v>
      </c>
      <c r="DW17" s="9">
        <v>212.78800000000001</v>
      </c>
      <c r="DX17" s="9">
        <v>125.078</v>
      </c>
      <c r="DY17" s="9">
        <v>83.435000000000002</v>
      </c>
      <c r="DZ17" s="9">
        <v>41.643000000000001</v>
      </c>
      <c r="EA17" s="9">
        <v>410.01100000000002</v>
      </c>
      <c r="EB17" s="9">
        <v>185.745</v>
      </c>
      <c r="EC17" s="9">
        <v>224.26599999999999</v>
      </c>
      <c r="ED17" s="9">
        <v>404.358</v>
      </c>
      <c r="EE17" s="9">
        <v>186.00299999999999</v>
      </c>
      <c r="EF17" s="9">
        <v>218.35499999999999</v>
      </c>
      <c r="EG17" s="9">
        <v>638.69899999999996</v>
      </c>
      <c r="EH17" s="9">
        <v>309.53199999999998</v>
      </c>
      <c r="EI17" s="9">
        <v>329.16699999999997</v>
      </c>
      <c r="EJ17" s="9">
        <v>170.85300000000001</v>
      </c>
      <c r="EK17" s="9">
        <v>113.44199999999999</v>
      </c>
      <c r="EL17" s="9">
        <v>57.411000000000001</v>
      </c>
      <c r="EM17" s="9">
        <v>467.84699999999998</v>
      </c>
      <c r="EN17" s="9">
        <v>196.09100000000001</v>
      </c>
      <c r="EO17" s="9">
        <v>271.75599999999997</v>
      </c>
      <c r="EP17" s="9">
        <v>226.56200000000001</v>
      </c>
      <c r="EQ17" s="9">
        <v>98.343999999999994</v>
      </c>
      <c r="ER17" s="9">
        <v>128.21799999999999</v>
      </c>
      <c r="ES17" s="9">
        <v>38.595999999999997</v>
      </c>
      <c r="ET17" s="9">
        <v>15.56</v>
      </c>
      <c r="EU17" s="9">
        <v>23.036000000000001</v>
      </c>
      <c r="EV17" s="9">
        <v>3.4670000000000001</v>
      </c>
      <c r="EW17" s="9">
        <v>1.891</v>
      </c>
      <c r="EX17" s="9">
        <v>1.5760000000000001</v>
      </c>
      <c r="EY17" s="9">
        <v>3.4670000000000001</v>
      </c>
      <c r="EZ17" s="9">
        <v>1.891</v>
      </c>
      <c r="FA17" s="9">
        <v>1.5760000000000001</v>
      </c>
      <c r="FB17" s="9">
        <v>0</v>
      </c>
      <c r="FC17" s="9">
        <v>0</v>
      </c>
      <c r="FD17" s="9">
        <v>0</v>
      </c>
      <c r="FE17" s="9">
        <v>35.128999999999998</v>
      </c>
      <c r="FF17" s="9">
        <v>13.67</v>
      </c>
      <c r="FG17" s="9">
        <v>21.46</v>
      </c>
      <c r="FH17" s="9">
        <v>213.33500000000001</v>
      </c>
      <c r="FI17" s="9">
        <v>93.85</v>
      </c>
      <c r="FJ17" s="9">
        <v>119.48399999999999</v>
      </c>
      <c r="FK17" s="9">
        <v>21.488</v>
      </c>
      <c r="FL17" s="9">
        <v>11.807</v>
      </c>
      <c r="FM17" s="9">
        <v>9.6820000000000004</v>
      </c>
      <c r="FN17" s="9">
        <v>191.846</v>
      </c>
      <c r="FO17" s="9">
        <v>82.043999999999997</v>
      </c>
      <c r="FP17" s="9">
        <v>109.80200000000001</v>
      </c>
      <c r="FQ17" s="9">
        <v>23.163</v>
      </c>
      <c r="FR17" s="9">
        <v>12.215</v>
      </c>
      <c r="FS17" s="9">
        <v>10.948</v>
      </c>
      <c r="FT17" s="9">
        <v>203.399</v>
      </c>
      <c r="FU17" s="9">
        <v>86.129000000000005</v>
      </c>
      <c r="FV17" s="9">
        <v>117.271</v>
      </c>
      <c r="FW17" s="9">
        <v>195.31299999999999</v>
      </c>
      <c r="FX17" s="9">
        <v>83.935000000000002</v>
      </c>
      <c r="FY17" s="9">
        <v>111.378</v>
      </c>
      <c r="FZ17" s="9">
        <v>1179.4069999999999</v>
      </c>
      <c r="GA17" s="9">
        <v>622.20100000000002</v>
      </c>
      <c r="GB17" s="9">
        <v>557.20600000000002</v>
      </c>
      <c r="GC17" s="9">
        <v>739.01199999999994</v>
      </c>
      <c r="GD17" s="9">
        <v>431.786</v>
      </c>
      <c r="GE17" s="9">
        <v>307.22699999999998</v>
      </c>
      <c r="GF17" s="9">
        <v>440.39499999999998</v>
      </c>
      <c r="GG17" s="9">
        <v>190.41499999999999</v>
      </c>
      <c r="GH17" s="9">
        <v>249.97900000000001</v>
      </c>
      <c r="GI17" s="9">
        <v>308.52699999999999</v>
      </c>
      <c r="GJ17" s="9">
        <v>170.83699999999999</v>
      </c>
      <c r="GK17" s="9">
        <v>137.69</v>
      </c>
      <c r="GL17" s="9">
        <v>51.926000000000002</v>
      </c>
      <c r="GM17" s="9">
        <v>30.154</v>
      </c>
      <c r="GN17" s="9">
        <v>21.771000000000001</v>
      </c>
      <c r="GO17" s="9">
        <v>17.513000000000002</v>
      </c>
      <c r="GP17" s="9">
        <v>13.074999999999999</v>
      </c>
      <c r="GQ17" s="9">
        <v>4.4379999999999997</v>
      </c>
      <c r="GR17" s="9">
        <v>11.741</v>
      </c>
      <c r="GS17" s="9">
        <v>7.7489999999999997</v>
      </c>
      <c r="GT17" s="9">
        <v>3.992</v>
      </c>
      <c r="GU17" s="9">
        <v>5.7729999999999997</v>
      </c>
      <c r="GV17" s="9">
        <v>5.3259999999999996</v>
      </c>
      <c r="GW17" s="9">
        <v>0.44700000000000001</v>
      </c>
      <c r="GX17" s="9">
        <v>34.411999999999999</v>
      </c>
      <c r="GY17" s="9">
        <v>17.079000000000001</v>
      </c>
      <c r="GZ17" s="9">
        <v>17.332999999999998</v>
      </c>
      <c r="HA17" s="9">
        <v>285.74200000000002</v>
      </c>
      <c r="HB17" s="9">
        <v>154.66499999999999</v>
      </c>
      <c r="HC17" s="9">
        <v>131.077</v>
      </c>
      <c r="HD17" s="9">
        <v>88.438000000000002</v>
      </c>
      <c r="HE17" s="9">
        <v>60.345999999999997</v>
      </c>
      <c r="HF17" s="9">
        <v>28.091999999999999</v>
      </c>
      <c r="HG17" s="9">
        <v>197.304</v>
      </c>
      <c r="HH17" s="9">
        <v>94.319000000000003</v>
      </c>
      <c r="HI17" s="9">
        <v>102.985</v>
      </c>
      <c r="HJ17" s="9">
        <v>101.91500000000001</v>
      </c>
      <c r="HK17" s="9">
        <v>71.22</v>
      </c>
      <c r="HL17" s="9">
        <v>30.695</v>
      </c>
      <c r="HM17" s="9">
        <v>206.61199999999999</v>
      </c>
      <c r="HN17" s="9">
        <v>99.617000000000004</v>
      </c>
      <c r="HO17" s="9">
        <v>106.995</v>
      </c>
      <c r="HP17" s="9">
        <v>209.04499999999999</v>
      </c>
      <c r="HQ17" s="9">
        <v>102.068</v>
      </c>
      <c r="HR17" s="9">
        <v>106.977</v>
      </c>
      <c r="HS17" s="9">
        <v>2693.5320000000002</v>
      </c>
      <c r="HT17" s="9">
        <v>1478.4169999999999</v>
      </c>
      <c r="HU17" s="9">
        <v>1215.115</v>
      </c>
      <c r="HV17" s="9">
        <v>2126.0419999999999</v>
      </c>
      <c r="HW17" s="9">
        <v>1318.6089999999999</v>
      </c>
      <c r="HX17" s="9">
        <v>807.43299999999999</v>
      </c>
      <c r="HY17" s="9">
        <v>567.49</v>
      </c>
      <c r="HZ17" s="9">
        <v>159.80799999999999</v>
      </c>
      <c r="IA17" s="9">
        <v>407.68200000000002</v>
      </c>
      <c r="IB17" s="9">
        <v>412.149</v>
      </c>
      <c r="IC17" s="9">
        <v>239.71700000000001</v>
      </c>
      <c r="ID17" s="9">
        <v>172.43199999999999</v>
      </c>
      <c r="IE17" s="9">
        <v>77.442999999999998</v>
      </c>
      <c r="IF17" s="9">
        <v>41.027000000000001</v>
      </c>
      <c r="IG17" s="9">
        <v>36.417000000000002</v>
      </c>
      <c r="IH17" s="9">
        <v>45.536999999999999</v>
      </c>
      <c r="II17" s="9">
        <v>31.062000000000001</v>
      </c>
      <c r="IJ17" s="9">
        <v>14.474</v>
      </c>
      <c r="IK17" s="9">
        <v>21.620999999999999</v>
      </c>
      <c r="IL17" s="9">
        <v>12.635</v>
      </c>
      <c r="IM17" s="9">
        <v>8.9860000000000007</v>
      </c>
      <c r="IN17" s="9">
        <v>23.916</v>
      </c>
      <c r="IO17" s="9">
        <v>18.428000000000001</v>
      </c>
      <c r="IP17" s="9">
        <v>5.4880000000000004</v>
      </c>
      <c r="IQ17" s="9">
        <v>31.905999999999999</v>
      </c>
    </row>
    <row r="18" spans="1:251">
      <c r="A18" s="10">
        <v>42036</v>
      </c>
      <c r="B18" s="9">
        <v>11724.132</v>
      </c>
      <c r="C18" s="9">
        <v>6334.1059999999998</v>
      </c>
      <c r="D18" s="9">
        <v>5390.0259999999998</v>
      </c>
      <c r="E18" s="9">
        <v>8152.7749999999996</v>
      </c>
      <c r="F18" s="9">
        <v>5249.8059999999996</v>
      </c>
      <c r="G18" s="9">
        <v>2902.9690000000001</v>
      </c>
      <c r="H18" s="9">
        <v>3571.357</v>
      </c>
      <c r="I18" s="9">
        <v>1084.3</v>
      </c>
      <c r="J18" s="9">
        <v>2487.0569999999998</v>
      </c>
      <c r="K18" s="9">
        <v>1759.6289999999999</v>
      </c>
      <c r="L18" s="9">
        <v>942.21699999999998</v>
      </c>
      <c r="M18" s="9">
        <v>817.41200000000003</v>
      </c>
      <c r="N18" s="9">
        <v>369.24900000000002</v>
      </c>
      <c r="O18" s="9">
        <v>205.024</v>
      </c>
      <c r="P18" s="9">
        <v>164.22499999999999</v>
      </c>
      <c r="Q18" s="9">
        <v>144.45599999999999</v>
      </c>
      <c r="R18" s="9">
        <v>110.839</v>
      </c>
      <c r="S18" s="9">
        <v>33.616999999999997</v>
      </c>
      <c r="T18" s="9">
        <v>78.594999999999999</v>
      </c>
      <c r="U18" s="9">
        <v>59.872</v>
      </c>
      <c r="V18" s="9">
        <v>18.722000000000001</v>
      </c>
      <c r="W18" s="9">
        <v>65.861000000000004</v>
      </c>
      <c r="X18" s="9">
        <v>50.966999999999999</v>
      </c>
      <c r="Y18" s="9">
        <v>14.894</v>
      </c>
      <c r="Z18" s="9">
        <v>224.79300000000001</v>
      </c>
      <c r="AA18" s="9">
        <v>94.183999999999997</v>
      </c>
      <c r="AB18" s="9">
        <v>130.60900000000001</v>
      </c>
      <c r="AC18" s="9">
        <v>1550.954</v>
      </c>
      <c r="AD18" s="9">
        <v>823.779</v>
      </c>
      <c r="AE18" s="9">
        <v>727.17499999999995</v>
      </c>
      <c r="AF18" s="9">
        <v>584.11599999999999</v>
      </c>
      <c r="AG18" s="9">
        <v>445.45100000000002</v>
      </c>
      <c r="AH18" s="9">
        <v>138.66499999999999</v>
      </c>
      <c r="AI18" s="9">
        <v>966.83799999999997</v>
      </c>
      <c r="AJ18" s="9">
        <v>378.32799999999997</v>
      </c>
      <c r="AK18" s="9">
        <v>588.51</v>
      </c>
      <c r="AL18" s="9">
        <v>692.34900000000005</v>
      </c>
      <c r="AM18" s="9">
        <v>528.33000000000004</v>
      </c>
      <c r="AN18" s="9">
        <v>164.01900000000001</v>
      </c>
      <c r="AO18" s="9">
        <v>1067.28</v>
      </c>
      <c r="AP18" s="9">
        <v>413.887</v>
      </c>
      <c r="AQ18" s="9">
        <v>653.39300000000003</v>
      </c>
      <c r="AR18" s="9">
        <v>1045.433</v>
      </c>
      <c r="AS18" s="9">
        <v>438.20100000000002</v>
      </c>
      <c r="AT18" s="9">
        <v>607.23199999999997</v>
      </c>
      <c r="AU18" s="9">
        <v>11300.955</v>
      </c>
      <c r="AV18" s="9">
        <v>6064.0190000000002</v>
      </c>
      <c r="AW18" s="9">
        <v>5236.9350000000004</v>
      </c>
      <c r="AX18" s="9">
        <v>7971.076</v>
      </c>
      <c r="AY18" s="9">
        <v>5106.5360000000001</v>
      </c>
      <c r="AZ18" s="9">
        <v>2864.54</v>
      </c>
      <c r="BA18" s="9">
        <v>3329.8789999999999</v>
      </c>
      <c r="BB18" s="9">
        <v>957.48299999999995</v>
      </c>
      <c r="BC18" s="9">
        <v>2372.395</v>
      </c>
      <c r="BD18" s="9">
        <v>1715.86</v>
      </c>
      <c r="BE18" s="9">
        <v>910.053</v>
      </c>
      <c r="BF18" s="9">
        <v>805.80700000000002</v>
      </c>
      <c r="BG18" s="9">
        <v>341.05799999999999</v>
      </c>
      <c r="BH18" s="9">
        <v>183.81800000000001</v>
      </c>
      <c r="BI18" s="9">
        <v>157.24</v>
      </c>
      <c r="BJ18" s="9">
        <v>137.22999999999999</v>
      </c>
      <c r="BK18" s="9">
        <v>103.88500000000001</v>
      </c>
      <c r="BL18" s="9">
        <v>33.344000000000001</v>
      </c>
      <c r="BM18" s="9">
        <v>73.78</v>
      </c>
      <c r="BN18" s="9">
        <v>55.33</v>
      </c>
      <c r="BO18" s="9">
        <v>18.45</v>
      </c>
      <c r="BP18" s="9">
        <v>63.45</v>
      </c>
      <c r="BQ18" s="9">
        <v>48.555999999999997</v>
      </c>
      <c r="BR18" s="9">
        <v>14.894</v>
      </c>
      <c r="BS18" s="9">
        <v>203.828</v>
      </c>
      <c r="BT18" s="9">
        <v>79.932000000000002</v>
      </c>
      <c r="BU18" s="9">
        <v>123.896</v>
      </c>
      <c r="BV18" s="9">
        <v>1528.627</v>
      </c>
      <c r="BW18" s="9">
        <v>808.90599999999995</v>
      </c>
      <c r="BX18" s="9">
        <v>719.72199999999998</v>
      </c>
      <c r="BY18" s="9">
        <v>581.37599999999998</v>
      </c>
      <c r="BZ18" s="9">
        <v>443.10700000000003</v>
      </c>
      <c r="CA18" s="9">
        <v>138.268</v>
      </c>
      <c r="CB18" s="9">
        <v>947.25199999999995</v>
      </c>
      <c r="CC18" s="9">
        <v>365.798</v>
      </c>
      <c r="CD18" s="9">
        <v>581.45399999999995</v>
      </c>
      <c r="CE18" s="9">
        <v>683.39499999999998</v>
      </c>
      <c r="CF18" s="9">
        <v>520.04600000000005</v>
      </c>
      <c r="CG18" s="9">
        <v>163.35</v>
      </c>
      <c r="CH18" s="9">
        <v>1032.4639999999999</v>
      </c>
      <c r="CI18" s="9">
        <v>390.00700000000001</v>
      </c>
      <c r="CJ18" s="9">
        <v>642.45699999999999</v>
      </c>
      <c r="CK18" s="9">
        <v>1021.032</v>
      </c>
      <c r="CL18" s="9">
        <v>421.12799999999999</v>
      </c>
      <c r="CM18" s="9">
        <v>599.904</v>
      </c>
      <c r="CN18" s="9">
        <v>1840.289</v>
      </c>
      <c r="CO18" s="9">
        <v>943.62800000000004</v>
      </c>
      <c r="CP18" s="9">
        <v>896.66099999999994</v>
      </c>
      <c r="CQ18" s="9">
        <v>900.00800000000004</v>
      </c>
      <c r="CR18" s="9">
        <v>533.76800000000003</v>
      </c>
      <c r="CS18" s="9">
        <v>366.24</v>
      </c>
      <c r="CT18" s="9">
        <v>940.28099999999995</v>
      </c>
      <c r="CU18" s="9">
        <v>409.86</v>
      </c>
      <c r="CV18" s="9">
        <v>530.42100000000005</v>
      </c>
      <c r="CW18" s="9">
        <v>487.55500000000001</v>
      </c>
      <c r="CX18" s="9">
        <v>249.73</v>
      </c>
      <c r="CY18" s="9">
        <v>237.82499999999999</v>
      </c>
      <c r="CZ18" s="9">
        <v>83.72</v>
      </c>
      <c r="DA18" s="9">
        <v>40.567</v>
      </c>
      <c r="DB18" s="9">
        <v>43.152999999999999</v>
      </c>
      <c r="DC18" s="9">
        <v>17.695</v>
      </c>
      <c r="DD18" s="9">
        <v>11.571999999999999</v>
      </c>
      <c r="DE18" s="9">
        <v>6.1239999999999997</v>
      </c>
      <c r="DF18" s="9">
        <v>13.353999999999999</v>
      </c>
      <c r="DG18" s="9">
        <v>8.02</v>
      </c>
      <c r="DH18" s="9">
        <v>5.3339999999999996</v>
      </c>
      <c r="DI18" s="9">
        <v>4.3419999999999996</v>
      </c>
      <c r="DJ18" s="9">
        <v>3.552</v>
      </c>
      <c r="DK18" s="9">
        <v>0.79</v>
      </c>
      <c r="DL18" s="9">
        <v>66.024000000000001</v>
      </c>
      <c r="DM18" s="9">
        <v>28.995000000000001</v>
      </c>
      <c r="DN18" s="9">
        <v>37.029000000000003</v>
      </c>
      <c r="DO18" s="9">
        <v>449.60599999999999</v>
      </c>
      <c r="DP18" s="9">
        <v>233.07400000000001</v>
      </c>
      <c r="DQ18" s="9">
        <v>216.53200000000001</v>
      </c>
      <c r="DR18" s="9">
        <v>106.22</v>
      </c>
      <c r="DS18" s="9">
        <v>73.12</v>
      </c>
      <c r="DT18" s="9">
        <v>33.1</v>
      </c>
      <c r="DU18" s="9">
        <v>343.38600000000002</v>
      </c>
      <c r="DV18" s="9">
        <v>159.95400000000001</v>
      </c>
      <c r="DW18" s="9">
        <v>183.43199999999999</v>
      </c>
      <c r="DX18" s="9">
        <v>117.39700000000001</v>
      </c>
      <c r="DY18" s="9">
        <v>80.710999999999999</v>
      </c>
      <c r="DZ18" s="9">
        <v>36.686</v>
      </c>
      <c r="EA18" s="9">
        <v>370.15800000000002</v>
      </c>
      <c r="EB18" s="9">
        <v>169.01900000000001</v>
      </c>
      <c r="EC18" s="9">
        <v>201.14</v>
      </c>
      <c r="ED18" s="9">
        <v>356.73899999999998</v>
      </c>
      <c r="EE18" s="9">
        <v>167.97399999999999</v>
      </c>
      <c r="EF18" s="9">
        <v>188.76599999999999</v>
      </c>
      <c r="EG18" s="9">
        <v>658.42899999999997</v>
      </c>
      <c r="EH18" s="9">
        <v>324.41199999999998</v>
      </c>
      <c r="EI18" s="9">
        <v>334.017</v>
      </c>
      <c r="EJ18" s="9">
        <v>173.39099999999999</v>
      </c>
      <c r="EK18" s="9">
        <v>115.001</v>
      </c>
      <c r="EL18" s="9">
        <v>58.39</v>
      </c>
      <c r="EM18" s="9">
        <v>485.03800000000001</v>
      </c>
      <c r="EN18" s="9">
        <v>209.41</v>
      </c>
      <c r="EO18" s="9">
        <v>275.62799999999999</v>
      </c>
      <c r="EP18" s="9">
        <v>206.53399999999999</v>
      </c>
      <c r="EQ18" s="9">
        <v>94.649000000000001</v>
      </c>
      <c r="ER18" s="9">
        <v>111.88500000000001</v>
      </c>
      <c r="ES18" s="9">
        <v>45.158999999999999</v>
      </c>
      <c r="ET18" s="9">
        <v>21.468</v>
      </c>
      <c r="EU18" s="9">
        <v>23.692</v>
      </c>
      <c r="EV18" s="9">
        <v>4.3239999999999998</v>
      </c>
      <c r="EW18" s="9">
        <v>3.218</v>
      </c>
      <c r="EX18" s="9">
        <v>1.105</v>
      </c>
      <c r="EY18" s="9">
        <v>3.2290000000000001</v>
      </c>
      <c r="EZ18" s="9">
        <v>2.1230000000000002</v>
      </c>
      <c r="FA18" s="9">
        <v>1.105</v>
      </c>
      <c r="FB18" s="9">
        <v>1.095</v>
      </c>
      <c r="FC18" s="9">
        <v>1.095</v>
      </c>
      <c r="FD18" s="9">
        <v>0</v>
      </c>
      <c r="FE18" s="9">
        <v>40.835999999999999</v>
      </c>
      <c r="FF18" s="9">
        <v>18.25</v>
      </c>
      <c r="FG18" s="9">
        <v>22.585999999999999</v>
      </c>
      <c r="FH18" s="9">
        <v>185.65299999999999</v>
      </c>
      <c r="FI18" s="9">
        <v>86.215000000000003</v>
      </c>
      <c r="FJ18" s="9">
        <v>99.438000000000002</v>
      </c>
      <c r="FK18" s="9">
        <v>19.91</v>
      </c>
      <c r="FL18" s="9">
        <v>11.346</v>
      </c>
      <c r="FM18" s="9">
        <v>8.5630000000000006</v>
      </c>
      <c r="FN18" s="9">
        <v>165.744</v>
      </c>
      <c r="FO18" s="9">
        <v>74.869</v>
      </c>
      <c r="FP18" s="9">
        <v>90.875</v>
      </c>
      <c r="FQ18" s="9">
        <v>21.875</v>
      </c>
      <c r="FR18" s="9">
        <v>13.311999999999999</v>
      </c>
      <c r="FS18" s="9">
        <v>8.5630000000000006</v>
      </c>
      <c r="FT18" s="9">
        <v>184.66</v>
      </c>
      <c r="FU18" s="9">
        <v>81.337999999999994</v>
      </c>
      <c r="FV18" s="9">
        <v>103.322</v>
      </c>
      <c r="FW18" s="9">
        <v>168.97200000000001</v>
      </c>
      <c r="FX18" s="9">
        <v>76.992000000000004</v>
      </c>
      <c r="FY18" s="9">
        <v>91.98</v>
      </c>
      <c r="FZ18" s="9">
        <v>1181.8599999999999</v>
      </c>
      <c r="GA18" s="9">
        <v>619.21600000000001</v>
      </c>
      <c r="GB18" s="9">
        <v>562.64300000000003</v>
      </c>
      <c r="GC18" s="9">
        <v>726.61699999999996</v>
      </c>
      <c r="GD18" s="9">
        <v>418.767</v>
      </c>
      <c r="GE18" s="9">
        <v>307.85000000000002</v>
      </c>
      <c r="GF18" s="9">
        <v>455.24299999999999</v>
      </c>
      <c r="GG18" s="9">
        <v>200.45</v>
      </c>
      <c r="GH18" s="9">
        <v>254.79300000000001</v>
      </c>
      <c r="GI18" s="9">
        <v>281.02100000000002</v>
      </c>
      <c r="GJ18" s="9">
        <v>155.08099999999999</v>
      </c>
      <c r="GK18" s="9">
        <v>125.94</v>
      </c>
      <c r="GL18" s="9">
        <v>38.56</v>
      </c>
      <c r="GM18" s="9">
        <v>19.099</v>
      </c>
      <c r="GN18" s="9">
        <v>19.460999999999999</v>
      </c>
      <c r="GO18" s="9">
        <v>13.372</v>
      </c>
      <c r="GP18" s="9">
        <v>8.3539999999999992</v>
      </c>
      <c r="GQ18" s="9">
        <v>5.0179999999999998</v>
      </c>
      <c r="GR18" s="9">
        <v>10.125</v>
      </c>
      <c r="GS18" s="9">
        <v>5.8970000000000002</v>
      </c>
      <c r="GT18" s="9">
        <v>4.2279999999999998</v>
      </c>
      <c r="GU18" s="9">
        <v>3.2469999999999999</v>
      </c>
      <c r="GV18" s="9">
        <v>2.4569999999999999</v>
      </c>
      <c r="GW18" s="9">
        <v>0.79</v>
      </c>
      <c r="GX18" s="9">
        <v>25.187999999999999</v>
      </c>
      <c r="GY18" s="9">
        <v>10.744999999999999</v>
      </c>
      <c r="GZ18" s="9">
        <v>14.443</v>
      </c>
      <c r="HA18" s="9">
        <v>263.95299999999997</v>
      </c>
      <c r="HB18" s="9">
        <v>146.85900000000001</v>
      </c>
      <c r="HC18" s="9">
        <v>117.09399999999999</v>
      </c>
      <c r="HD18" s="9">
        <v>86.31</v>
      </c>
      <c r="HE18" s="9">
        <v>61.774000000000001</v>
      </c>
      <c r="HF18" s="9">
        <v>24.536999999999999</v>
      </c>
      <c r="HG18" s="9">
        <v>177.642</v>
      </c>
      <c r="HH18" s="9">
        <v>85.084999999999994</v>
      </c>
      <c r="HI18" s="9">
        <v>92.557000000000002</v>
      </c>
      <c r="HJ18" s="9">
        <v>95.522000000000006</v>
      </c>
      <c r="HK18" s="9">
        <v>67.399000000000001</v>
      </c>
      <c r="HL18" s="9">
        <v>28.122</v>
      </c>
      <c r="HM18" s="9">
        <v>185.499</v>
      </c>
      <c r="HN18" s="9">
        <v>87.680999999999997</v>
      </c>
      <c r="HO18" s="9">
        <v>97.817999999999998</v>
      </c>
      <c r="HP18" s="9">
        <v>187.767</v>
      </c>
      <c r="HQ18" s="9">
        <v>90.981999999999999</v>
      </c>
      <c r="HR18" s="9">
        <v>96.784999999999997</v>
      </c>
      <c r="HS18" s="9">
        <v>2766.28</v>
      </c>
      <c r="HT18" s="9">
        <v>1505.925</v>
      </c>
      <c r="HU18" s="9">
        <v>1260.355</v>
      </c>
      <c r="HV18" s="9">
        <v>2157.6170000000002</v>
      </c>
      <c r="HW18" s="9">
        <v>1339.5060000000001</v>
      </c>
      <c r="HX18" s="9">
        <v>818.11099999999999</v>
      </c>
      <c r="HY18" s="9">
        <v>608.66300000000001</v>
      </c>
      <c r="HZ18" s="9">
        <v>166.41900000000001</v>
      </c>
      <c r="IA18" s="9">
        <v>442.24400000000003</v>
      </c>
      <c r="IB18" s="9">
        <v>396.19600000000003</v>
      </c>
      <c r="IC18" s="9">
        <v>237.054</v>
      </c>
      <c r="ID18" s="9">
        <v>159.143</v>
      </c>
      <c r="IE18" s="9">
        <v>65.23</v>
      </c>
      <c r="IF18" s="9">
        <v>36.991</v>
      </c>
      <c r="IG18" s="9">
        <v>28.239000000000001</v>
      </c>
      <c r="IH18" s="9">
        <v>32.732999999999997</v>
      </c>
      <c r="II18" s="9">
        <v>25.472000000000001</v>
      </c>
      <c r="IJ18" s="9">
        <v>7.2610000000000001</v>
      </c>
      <c r="IK18" s="9">
        <v>17.3</v>
      </c>
      <c r="IL18" s="9">
        <v>15.603</v>
      </c>
      <c r="IM18" s="9">
        <v>1.6970000000000001</v>
      </c>
      <c r="IN18" s="9">
        <v>15.432</v>
      </c>
      <c r="IO18" s="9">
        <v>9.8689999999999998</v>
      </c>
      <c r="IP18" s="9">
        <v>5.5629999999999997</v>
      </c>
      <c r="IQ18" s="9">
        <v>32.497</v>
      </c>
    </row>
    <row r="19" spans="1:251">
      <c r="A19" s="10">
        <v>42064</v>
      </c>
      <c r="B19" s="9">
        <v>11698.200999999999</v>
      </c>
      <c r="C19" s="9">
        <v>6324.7910000000002</v>
      </c>
      <c r="D19" s="9">
        <v>5373.41</v>
      </c>
      <c r="E19" s="9">
        <v>8076.9759999999997</v>
      </c>
      <c r="F19" s="9">
        <v>5221.0730000000003</v>
      </c>
      <c r="G19" s="9">
        <v>2855.9029999999998</v>
      </c>
      <c r="H19" s="9">
        <v>3621.2249999999999</v>
      </c>
      <c r="I19" s="9">
        <v>1103.7170000000001</v>
      </c>
      <c r="J19" s="9">
        <v>2517.5070000000001</v>
      </c>
      <c r="K19" s="9">
        <v>1708.2170000000001</v>
      </c>
      <c r="L19" s="9">
        <v>901.81899999999996</v>
      </c>
      <c r="M19" s="9">
        <v>806.39800000000002</v>
      </c>
      <c r="N19" s="9">
        <v>313.15499999999997</v>
      </c>
      <c r="O19" s="9">
        <v>180.999</v>
      </c>
      <c r="P19" s="9">
        <v>132.15600000000001</v>
      </c>
      <c r="Q19" s="9">
        <v>126.63200000000001</v>
      </c>
      <c r="R19" s="9">
        <v>98.917000000000002</v>
      </c>
      <c r="S19" s="9">
        <v>27.715</v>
      </c>
      <c r="T19" s="9">
        <v>67.063000000000002</v>
      </c>
      <c r="U19" s="9">
        <v>50.514000000000003</v>
      </c>
      <c r="V19" s="9">
        <v>16.548999999999999</v>
      </c>
      <c r="W19" s="9">
        <v>59.569000000000003</v>
      </c>
      <c r="X19" s="9">
        <v>48.402999999999999</v>
      </c>
      <c r="Y19" s="9">
        <v>11.166</v>
      </c>
      <c r="Z19" s="9">
        <v>186.524</v>
      </c>
      <c r="AA19" s="9">
        <v>82.081999999999994</v>
      </c>
      <c r="AB19" s="9">
        <v>104.44199999999999</v>
      </c>
      <c r="AC19" s="9">
        <v>1529.204</v>
      </c>
      <c r="AD19" s="9">
        <v>793.84699999999998</v>
      </c>
      <c r="AE19" s="9">
        <v>735.35699999999997</v>
      </c>
      <c r="AF19" s="9">
        <v>588.84400000000005</v>
      </c>
      <c r="AG19" s="9">
        <v>448.06099999999998</v>
      </c>
      <c r="AH19" s="9">
        <v>140.78399999999999</v>
      </c>
      <c r="AI19" s="9">
        <v>940.36</v>
      </c>
      <c r="AJ19" s="9">
        <v>345.786</v>
      </c>
      <c r="AK19" s="9">
        <v>594.57299999999998</v>
      </c>
      <c r="AL19" s="9">
        <v>684.41700000000003</v>
      </c>
      <c r="AM19" s="9">
        <v>522.79399999999998</v>
      </c>
      <c r="AN19" s="9">
        <v>161.62299999999999</v>
      </c>
      <c r="AO19" s="9">
        <v>1023.8</v>
      </c>
      <c r="AP19" s="9">
        <v>379.02499999999998</v>
      </c>
      <c r="AQ19" s="9">
        <v>644.77499999999998</v>
      </c>
      <c r="AR19" s="9">
        <v>1007.422</v>
      </c>
      <c r="AS19" s="9">
        <v>396.3</v>
      </c>
      <c r="AT19" s="9">
        <v>611.12199999999996</v>
      </c>
      <c r="AU19" s="9">
        <v>11280.504999999999</v>
      </c>
      <c r="AV19" s="9">
        <v>6061.5320000000002</v>
      </c>
      <c r="AW19" s="9">
        <v>5218.973</v>
      </c>
      <c r="AX19" s="9">
        <v>7887.5540000000001</v>
      </c>
      <c r="AY19" s="9">
        <v>5077.6559999999999</v>
      </c>
      <c r="AZ19" s="9">
        <v>2809.8980000000001</v>
      </c>
      <c r="BA19" s="9">
        <v>3392.95</v>
      </c>
      <c r="BB19" s="9">
        <v>983.87599999999998</v>
      </c>
      <c r="BC19" s="9">
        <v>2409.0740000000001</v>
      </c>
      <c r="BD19" s="9">
        <v>1674.721</v>
      </c>
      <c r="BE19" s="9">
        <v>879.37900000000002</v>
      </c>
      <c r="BF19" s="9">
        <v>795.34199999999998</v>
      </c>
      <c r="BG19" s="9">
        <v>295.416</v>
      </c>
      <c r="BH19" s="9">
        <v>169.99199999999999</v>
      </c>
      <c r="BI19" s="9">
        <v>125.42400000000001</v>
      </c>
      <c r="BJ19" s="9">
        <v>121.226</v>
      </c>
      <c r="BK19" s="9">
        <v>94.765000000000001</v>
      </c>
      <c r="BL19" s="9">
        <v>26.460999999999999</v>
      </c>
      <c r="BM19" s="9">
        <v>63.892000000000003</v>
      </c>
      <c r="BN19" s="9">
        <v>48.192</v>
      </c>
      <c r="BO19" s="9">
        <v>15.699</v>
      </c>
      <c r="BP19" s="9">
        <v>57.334000000000003</v>
      </c>
      <c r="BQ19" s="9">
        <v>46.572000000000003</v>
      </c>
      <c r="BR19" s="9">
        <v>10.762</v>
      </c>
      <c r="BS19" s="9">
        <v>174.19</v>
      </c>
      <c r="BT19" s="9">
        <v>75.227000000000004</v>
      </c>
      <c r="BU19" s="9">
        <v>98.962999999999994</v>
      </c>
      <c r="BV19" s="9">
        <v>1508.596</v>
      </c>
      <c r="BW19" s="9">
        <v>778.79200000000003</v>
      </c>
      <c r="BX19" s="9">
        <v>729.80399999999997</v>
      </c>
      <c r="BY19" s="9">
        <v>583.81500000000005</v>
      </c>
      <c r="BZ19" s="9">
        <v>443.03100000000001</v>
      </c>
      <c r="CA19" s="9">
        <v>140.78399999999999</v>
      </c>
      <c r="CB19" s="9">
        <v>924.78099999999995</v>
      </c>
      <c r="CC19" s="9">
        <v>335.76100000000002</v>
      </c>
      <c r="CD19" s="9">
        <v>589.02</v>
      </c>
      <c r="CE19" s="9">
        <v>674.85400000000004</v>
      </c>
      <c r="CF19" s="9">
        <v>514.48400000000004</v>
      </c>
      <c r="CG19" s="9">
        <v>160.37</v>
      </c>
      <c r="CH19" s="9">
        <v>999.86699999999996</v>
      </c>
      <c r="CI19" s="9">
        <v>364.89499999999998</v>
      </c>
      <c r="CJ19" s="9">
        <v>634.97199999999998</v>
      </c>
      <c r="CK19" s="9">
        <v>988.673</v>
      </c>
      <c r="CL19" s="9">
        <v>383.95299999999997</v>
      </c>
      <c r="CM19" s="9">
        <v>604.72</v>
      </c>
      <c r="CN19" s="9">
        <v>1817.143</v>
      </c>
      <c r="CO19" s="9">
        <v>931.35799999999995</v>
      </c>
      <c r="CP19" s="9">
        <v>885.78499999999997</v>
      </c>
      <c r="CQ19" s="9">
        <v>860.40700000000004</v>
      </c>
      <c r="CR19" s="9">
        <v>521.38400000000001</v>
      </c>
      <c r="CS19" s="9">
        <v>339.02300000000002</v>
      </c>
      <c r="CT19" s="9">
        <v>956.73599999999999</v>
      </c>
      <c r="CU19" s="9">
        <v>409.97399999999999</v>
      </c>
      <c r="CV19" s="9">
        <v>546.76199999999994</v>
      </c>
      <c r="CW19" s="9">
        <v>475.85700000000003</v>
      </c>
      <c r="CX19" s="9">
        <v>236.63399999999999</v>
      </c>
      <c r="CY19" s="9">
        <v>239.22300000000001</v>
      </c>
      <c r="CZ19" s="9">
        <v>74.745999999999995</v>
      </c>
      <c r="DA19" s="9">
        <v>45.234000000000002</v>
      </c>
      <c r="DB19" s="9">
        <v>29.512</v>
      </c>
      <c r="DC19" s="9">
        <v>14.5</v>
      </c>
      <c r="DD19" s="9">
        <v>12.085000000000001</v>
      </c>
      <c r="DE19" s="9">
        <v>2.415</v>
      </c>
      <c r="DF19" s="9">
        <v>9.1820000000000004</v>
      </c>
      <c r="DG19" s="9">
        <v>7.2460000000000004</v>
      </c>
      <c r="DH19" s="9">
        <v>1.9359999999999999</v>
      </c>
      <c r="DI19" s="9">
        <v>5.3179999999999996</v>
      </c>
      <c r="DJ19" s="9">
        <v>4.8380000000000001</v>
      </c>
      <c r="DK19" s="9">
        <v>0.48</v>
      </c>
      <c r="DL19" s="9">
        <v>60.246000000000002</v>
      </c>
      <c r="DM19" s="9">
        <v>33.149000000000001</v>
      </c>
      <c r="DN19" s="9">
        <v>27.097000000000001</v>
      </c>
      <c r="DO19" s="9">
        <v>446.24200000000002</v>
      </c>
      <c r="DP19" s="9">
        <v>217.59100000000001</v>
      </c>
      <c r="DQ19" s="9">
        <v>228.65100000000001</v>
      </c>
      <c r="DR19" s="9">
        <v>105.93899999999999</v>
      </c>
      <c r="DS19" s="9">
        <v>69.337000000000003</v>
      </c>
      <c r="DT19" s="9">
        <v>36.601999999999997</v>
      </c>
      <c r="DU19" s="9">
        <v>340.303</v>
      </c>
      <c r="DV19" s="9">
        <v>148.25399999999999</v>
      </c>
      <c r="DW19" s="9">
        <v>192.04900000000001</v>
      </c>
      <c r="DX19" s="9">
        <v>113.29600000000001</v>
      </c>
      <c r="DY19" s="9">
        <v>76.025999999999996</v>
      </c>
      <c r="DZ19" s="9">
        <v>37.270000000000003</v>
      </c>
      <c r="EA19" s="9">
        <v>362.56099999999998</v>
      </c>
      <c r="EB19" s="9">
        <v>160.608</v>
      </c>
      <c r="EC19" s="9">
        <v>201.953</v>
      </c>
      <c r="ED19" s="9">
        <v>349.48500000000001</v>
      </c>
      <c r="EE19" s="9">
        <v>155.501</v>
      </c>
      <c r="EF19" s="9">
        <v>193.98500000000001</v>
      </c>
      <c r="EG19" s="9">
        <v>644.37300000000005</v>
      </c>
      <c r="EH19" s="9">
        <v>318.95600000000002</v>
      </c>
      <c r="EI19" s="9">
        <v>325.41699999999997</v>
      </c>
      <c r="EJ19" s="9">
        <v>150.72300000000001</v>
      </c>
      <c r="EK19" s="9">
        <v>109.199</v>
      </c>
      <c r="EL19" s="9">
        <v>41.523000000000003</v>
      </c>
      <c r="EM19" s="9">
        <v>493.65100000000001</v>
      </c>
      <c r="EN19" s="9">
        <v>209.75700000000001</v>
      </c>
      <c r="EO19" s="9">
        <v>283.89400000000001</v>
      </c>
      <c r="EP19" s="9">
        <v>206.79400000000001</v>
      </c>
      <c r="EQ19" s="9">
        <v>93.599000000000004</v>
      </c>
      <c r="ER19" s="9">
        <v>113.19499999999999</v>
      </c>
      <c r="ES19" s="9">
        <v>33.826999999999998</v>
      </c>
      <c r="ET19" s="9">
        <v>18.875</v>
      </c>
      <c r="EU19" s="9">
        <v>14.951000000000001</v>
      </c>
      <c r="EV19" s="9">
        <v>2.1749999999999998</v>
      </c>
      <c r="EW19" s="9">
        <v>2.1749999999999998</v>
      </c>
      <c r="EX19" s="9">
        <v>0</v>
      </c>
      <c r="EY19" s="9">
        <v>0.73299999999999998</v>
      </c>
      <c r="EZ19" s="9">
        <v>0.73299999999999998</v>
      </c>
      <c r="FA19" s="9">
        <v>0</v>
      </c>
      <c r="FB19" s="9">
        <v>1.4419999999999999</v>
      </c>
      <c r="FC19" s="9">
        <v>1.4419999999999999</v>
      </c>
      <c r="FD19" s="9">
        <v>0</v>
      </c>
      <c r="FE19" s="9">
        <v>31.652000000000001</v>
      </c>
      <c r="FF19" s="9">
        <v>16.7</v>
      </c>
      <c r="FG19" s="9">
        <v>14.951000000000001</v>
      </c>
      <c r="FH19" s="9">
        <v>188.73400000000001</v>
      </c>
      <c r="FI19" s="9">
        <v>82.867000000000004</v>
      </c>
      <c r="FJ19" s="9">
        <v>105.867</v>
      </c>
      <c r="FK19" s="9">
        <v>20.026</v>
      </c>
      <c r="FL19" s="9">
        <v>13.208</v>
      </c>
      <c r="FM19" s="9">
        <v>6.8179999999999996</v>
      </c>
      <c r="FN19" s="9">
        <v>168.708</v>
      </c>
      <c r="FO19" s="9">
        <v>69.659000000000006</v>
      </c>
      <c r="FP19" s="9">
        <v>99.049000000000007</v>
      </c>
      <c r="FQ19" s="9">
        <v>21.79</v>
      </c>
      <c r="FR19" s="9">
        <v>14.971</v>
      </c>
      <c r="FS19" s="9">
        <v>6.8179999999999996</v>
      </c>
      <c r="FT19" s="9">
        <v>185.00399999999999</v>
      </c>
      <c r="FU19" s="9">
        <v>78.628</v>
      </c>
      <c r="FV19" s="9">
        <v>106.377</v>
      </c>
      <c r="FW19" s="9">
        <v>169.441</v>
      </c>
      <c r="FX19" s="9">
        <v>70.393000000000001</v>
      </c>
      <c r="FY19" s="9">
        <v>99.049000000000007</v>
      </c>
      <c r="FZ19" s="9">
        <v>1172.77</v>
      </c>
      <c r="GA19" s="9">
        <v>612.40200000000004</v>
      </c>
      <c r="GB19" s="9">
        <v>560.36800000000005</v>
      </c>
      <c r="GC19" s="9">
        <v>709.68499999999995</v>
      </c>
      <c r="GD19" s="9">
        <v>412.185</v>
      </c>
      <c r="GE19" s="9">
        <v>297.5</v>
      </c>
      <c r="GF19" s="9">
        <v>463.08499999999998</v>
      </c>
      <c r="GG19" s="9">
        <v>200.21700000000001</v>
      </c>
      <c r="GH19" s="9">
        <v>262.86799999999999</v>
      </c>
      <c r="GI19" s="9">
        <v>269.06400000000002</v>
      </c>
      <c r="GJ19" s="9">
        <v>143.035</v>
      </c>
      <c r="GK19" s="9">
        <v>126.02800000000001</v>
      </c>
      <c r="GL19" s="9">
        <v>40.918999999999997</v>
      </c>
      <c r="GM19" s="9">
        <v>26.358000000000001</v>
      </c>
      <c r="GN19" s="9">
        <v>14.561</v>
      </c>
      <c r="GO19" s="9">
        <v>12.324999999999999</v>
      </c>
      <c r="GP19" s="9">
        <v>9.91</v>
      </c>
      <c r="GQ19" s="9">
        <v>2.415</v>
      </c>
      <c r="GR19" s="9">
        <v>8.4489999999999998</v>
      </c>
      <c r="GS19" s="9">
        <v>6.5129999999999999</v>
      </c>
      <c r="GT19" s="9">
        <v>1.9359999999999999</v>
      </c>
      <c r="GU19" s="9">
        <v>3.8759999999999999</v>
      </c>
      <c r="GV19" s="9">
        <v>3.3959999999999999</v>
      </c>
      <c r="GW19" s="9">
        <v>0.48</v>
      </c>
      <c r="GX19" s="9">
        <v>28.594000000000001</v>
      </c>
      <c r="GY19" s="9">
        <v>16.449000000000002</v>
      </c>
      <c r="GZ19" s="9">
        <v>12.145</v>
      </c>
      <c r="HA19" s="9">
        <v>257.50799999999998</v>
      </c>
      <c r="HB19" s="9">
        <v>134.72399999999999</v>
      </c>
      <c r="HC19" s="9">
        <v>122.78400000000001</v>
      </c>
      <c r="HD19" s="9">
        <v>85.912000000000006</v>
      </c>
      <c r="HE19" s="9">
        <v>56.128999999999998</v>
      </c>
      <c r="HF19" s="9">
        <v>29.783000000000001</v>
      </c>
      <c r="HG19" s="9">
        <v>171.595</v>
      </c>
      <c r="HH19" s="9">
        <v>78.594999999999999</v>
      </c>
      <c r="HI19" s="9">
        <v>93</v>
      </c>
      <c r="HJ19" s="9">
        <v>91.507000000000005</v>
      </c>
      <c r="HK19" s="9">
        <v>61.055</v>
      </c>
      <c r="HL19" s="9">
        <v>30.452000000000002</v>
      </c>
      <c r="HM19" s="9">
        <v>177.55699999999999</v>
      </c>
      <c r="HN19" s="9">
        <v>81.98</v>
      </c>
      <c r="HO19" s="9">
        <v>95.576999999999998</v>
      </c>
      <c r="HP19" s="9">
        <v>180.04400000000001</v>
      </c>
      <c r="HQ19" s="9">
        <v>85.108000000000004</v>
      </c>
      <c r="HR19" s="9">
        <v>94.936000000000007</v>
      </c>
      <c r="HS19" s="9">
        <v>2763.8139999999999</v>
      </c>
      <c r="HT19" s="9">
        <v>1509.7940000000001</v>
      </c>
      <c r="HU19" s="9">
        <v>1254.02</v>
      </c>
      <c r="HV19" s="9">
        <v>2148.7179999999998</v>
      </c>
      <c r="HW19" s="9">
        <v>1337.645</v>
      </c>
      <c r="HX19" s="9">
        <v>811.07299999999998</v>
      </c>
      <c r="HY19" s="9">
        <v>615.096</v>
      </c>
      <c r="HZ19" s="9">
        <v>172.149</v>
      </c>
      <c r="IA19" s="9">
        <v>442.94600000000003</v>
      </c>
      <c r="IB19" s="9">
        <v>380.745</v>
      </c>
      <c r="IC19" s="9">
        <v>226.36</v>
      </c>
      <c r="ID19" s="9">
        <v>154.38499999999999</v>
      </c>
      <c r="IE19" s="9">
        <v>58.814</v>
      </c>
      <c r="IF19" s="9">
        <v>36.223999999999997</v>
      </c>
      <c r="IG19" s="9">
        <v>22.59</v>
      </c>
      <c r="IH19" s="9">
        <v>27.481999999999999</v>
      </c>
      <c r="II19" s="9">
        <v>22.567</v>
      </c>
      <c r="IJ19" s="9">
        <v>4.915</v>
      </c>
      <c r="IK19" s="9">
        <v>14.680999999999999</v>
      </c>
      <c r="IL19" s="9">
        <v>11.739000000000001</v>
      </c>
      <c r="IM19" s="9">
        <v>2.9409999999999998</v>
      </c>
      <c r="IN19" s="9">
        <v>12.801</v>
      </c>
      <c r="IO19" s="9">
        <v>10.827999999999999</v>
      </c>
      <c r="IP19" s="9">
        <v>1.9730000000000001</v>
      </c>
      <c r="IQ19" s="9">
        <v>31.332000000000001</v>
      </c>
    </row>
    <row r="20" spans="1:251">
      <c r="A20" s="10">
        <v>42095</v>
      </c>
      <c r="B20" s="9">
        <v>11711.507</v>
      </c>
      <c r="C20" s="9">
        <v>6320.027</v>
      </c>
      <c r="D20" s="9">
        <v>5391.4809999999998</v>
      </c>
      <c r="E20" s="9">
        <v>8057.65</v>
      </c>
      <c r="F20" s="9">
        <v>5175.8819999999996</v>
      </c>
      <c r="G20" s="9">
        <v>2881.768</v>
      </c>
      <c r="H20" s="9">
        <v>3653.857</v>
      </c>
      <c r="I20" s="9">
        <v>1144.145</v>
      </c>
      <c r="J20" s="9">
        <v>2509.7130000000002</v>
      </c>
      <c r="K20" s="9">
        <v>1718.127</v>
      </c>
      <c r="L20" s="9">
        <v>928.822</v>
      </c>
      <c r="M20" s="9">
        <v>789.30600000000004</v>
      </c>
      <c r="N20" s="9">
        <v>276.71800000000002</v>
      </c>
      <c r="O20" s="9">
        <v>154.58000000000001</v>
      </c>
      <c r="P20" s="9">
        <v>122.13800000000001</v>
      </c>
      <c r="Q20" s="9">
        <v>74.843000000000004</v>
      </c>
      <c r="R20" s="9">
        <v>58.052</v>
      </c>
      <c r="S20" s="9">
        <v>16.791</v>
      </c>
      <c r="T20" s="9">
        <v>51.253</v>
      </c>
      <c r="U20" s="9">
        <v>39.459000000000003</v>
      </c>
      <c r="V20" s="9">
        <v>11.795</v>
      </c>
      <c r="W20" s="9">
        <v>23.59</v>
      </c>
      <c r="X20" s="9">
        <v>18.593</v>
      </c>
      <c r="Y20" s="9">
        <v>4.9969999999999999</v>
      </c>
      <c r="Z20" s="9">
        <v>201.875</v>
      </c>
      <c r="AA20" s="9">
        <v>96.528000000000006</v>
      </c>
      <c r="AB20" s="9">
        <v>105.34699999999999</v>
      </c>
      <c r="AC20" s="9">
        <v>1576.62</v>
      </c>
      <c r="AD20" s="9">
        <v>851.52300000000002</v>
      </c>
      <c r="AE20" s="9">
        <v>725.09699999999998</v>
      </c>
      <c r="AF20" s="9">
        <v>612.54</v>
      </c>
      <c r="AG20" s="9">
        <v>470.31900000000002</v>
      </c>
      <c r="AH20" s="9">
        <v>142.221</v>
      </c>
      <c r="AI20" s="9">
        <v>964.08</v>
      </c>
      <c r="AJ20" s="9">
        <v>381.20499999999998</v>
      </c>
      <c r="AK20" s="9">
        <v>582.87599999999998</v>
      </c>
      <c r="AL20" s="9">
        <v>663.95</v>
      </c>
      <c r="AM20" s="9">
        <v>508.89499999999998</v>
      </c>
      <c r="AN20" s="9">
        <v>155.05600000000001</v>
      </c>
      <c r="AO20" s="9">
        <v>1054.1769999999999</v>
      </c>
      <c r="AP20" s="9">
        <v>419.92700000000002</v>
      </c>
      <c r="AQ20" s="9">
        <v>634.25</v>
      </c>
      <c r="AR20" s="9">
        <v>1015.3339999999999</v>
      </c>
      <c r="AS20" s="9">
        <v>420.66300000000001</v>
      </c>
      <c r="AT20" s="9">
        <v>594.66999999999996</v>
      </c>
      <c r="AU20" s="9">
        <v>11297.947</v>
      </c>
      <c r="AV20" s="9">
        <v>6051.0709999999999</v>
      </c>
      <c r="AW20" s="9">
        <v>5246.8760000000002</v>
      </c>
      <c r="AX20" s="9">
        <v>7874.9369999999999</v>
      </c>
      <c r="AY20" s="9">
        <v>5035.2470000000003</v>
      </c>
      <c r="AZ20" s="9">
        <v>2839.69</v>
      </c>
      <c r="BA20" s="9">
        <v>3423.01</v>
      </c>
      <c r="BB20" s="9">
        <v>1015.824</v>
      </c>
      <c r="BC20" s="9">
        <v>2407.1860000000001</v>
      </c>
      <c r="BD20" s="9">
        <v>1683.184</v>
      </c>
      <c r="BE20" s="9">
        <v>905.58299999999997</v>
      </c>
      <c r="BF20" s="9">
        <v>777.601</v>
      </c>
      <c r="BG20" s="9">
        <v>258.96199999999999</v>
      </c>
      <c r="BH20" s="9">
        <v>142.86500000000001</v>
      </c>
      <c r="BI20" s="9">
        <v>116.098</v>
      </c>
      <c r="BJ20" s="9">
        <v>72.707999999999998</v>
      </c>
      <c r="BK20" s="9">
        <v>55.917000000000002</v>
      </c>
      <c r="BL20" s="9">
        <v>16.791</v>
      </c>
      <c r="BM20" s="9">
        <v>49.41</v>
      </c>
      <c r="BN20" s="9">
        <v>37.615000000000002</v>
      </c>
      <c r="BO20" s="9">
        <v>11.795</v>
      </c>
      <c r="BP20" s="9">
        <v>23.297999999999998</v>
      </c>
      <c r="BQ20" s="9">
        <v>18.302</v>
      </c>
      <c r="BR20" s="9">
        <v>4.9969999999999999</v>
      </c>
      <c r="BS20" s="9">
        <v>186.25399999999999</v>
      </c>
      <c r="BT20" s="9">
        <v>86.947999999999993</v>
      </c>
      <c r="BU20" s="9">
        <v>99.305999999999997</v>
      </c>
      <c r="BV20" s="9">
        <v>1554.8009999999999</v>
      </c>
      <c r="BW20" s="9">
        <v>837.19899999999996</v>
      </c>
      <c r="BX20" s="9">
        <v>717.60199999999998</v>
      </c>
      <c r="BY20" s="9">
        <v>608.78899999999999</v>
      </c>
      <c r="BZ20" s="9">
        <v>467.34199999999998</v>
      </c>
      <c r="CA20" s="9">
        <v>141.447</v>
      </c>
      <c r="CB20" s="9">
        <v>946.01199999999994</v>
      </c>
      <c r="CC20" s="9">
        <v>369.85700000000003</v>
      </c>
      <c r="CD20" s="9">
        <v>576.15499999999997</v>
      </c>
      <c r="CE20" s="9">
        <v>658.06500000000005</v>
      </c>
      <c r="CF20" s="9">
        <v>503.78300000000002</v>
      </c>
      <c r="CG20" s="9">
        <v>154.28200000000001</v>
      </c>
      <c r="CH20" s="9">
        <v>1025.1189999999999</v>
      </c>
      <c r="CI20" s="9">
        <v>401.8</v>
      </c>
      <c r="CJ20" s="9">
        <v>623.32000000000005</v>
      </c>
      <c r="CK20" s="9">
        <v>995.42200000000003</v>
      </c>
      <c r="CL20" s="9">
        <v>407.47199999999998</v>
      </c>
      <c r="CM20" s="9">
        <v>587.95000000000005</v>
      </c>
      <c r="CN20" s="9">
        <v>1828.2550000000001</v>
      </c>
      <c r="CO20" s="9">
        <v>924.72</v>
      </c>
      <c r="CP20" s="9">
        <v>903.53499999999997</v>
      </c>
      <c r="CQ20" s="9">
        <v>868.76</v>
      </c>
      <c r="CR20" s="9">
        <v>512.10599999999999</v>
      </c>
      <c r="CS20" s="9">
        <v>356.654</v>
      </c>
      <c r="CT20" s="9">
        <v>959.495</v>
      </c>
      <c r="CU20" s="9">
        <v>412.61399999999998</v>
      </c>
      <c r="CV20" s="9">
        <v>546.88099999999997</v>
      </c>
      <c r="CW20" s="9">
        <v>471.32799999999997</v>
      </c>
      <c r="CX20" s="9">
        <v>239.79</v>
      </c>
      <c r="CY20" s="9">
        <v>231.53899999999999</v>
      </c>
      <c r="CZ20" s="9">
        <v>72.543999999999997</v>
      </c>
      <c r="DA20" s="9">
        <v>39.027999999999999</v>
      </c>
      <c r="DB20" s="9">
        <v>33.515999999999998</v>
      </c>
      <c r="DC20" s="9">
        <v>9.1769999999999996</v>
      </c>
      <c r="DD20" s="9">
        <v>6.3220000000000001</v>
      </c>
      <c r="DE20" s="9">
        <v>2.855</v>
      </c>
      <c r="DF20" s="9">
        <v>9.1769999999999996</v>
      </c>
      <c r="DG20" s="9">
        <v>6.3220000000000001</v>
      </c>
      <c r="DH20" s="9">
        <v>2.855</v>
      </c>
      <c r="DI20" s="9">
        <v>0</v>
      </c>
      <c r="DJ20" s="9">
        <v>0</v>
      </c>
      <c r="DK20" s="9">
        <v>0</v>
      </c>
      <c r="DL20" s="9">
        <v>63.366999999999997</v>
      </c>
      <c r="DM20" s="9">
        <v>32.706000000000003</v>
      </c>
      <c r="DN20" s="9">
        <v>30.66</v>
      </c>
      <c r="DO20" s="9">
        <v>435.98</v>
      </c>
      <c r="DP20" s="9">
        <v>223.01900000000001</v>
      </c>
      <c r="DQ20" s="9">
        <v>212.96</v>
      </c>
      <c r="DR20" s="9">
        <v>110.102</v>
      </c>
      <c r="DS20" s="9">
        <v>75.831999999999994</v>
      </c>
      <c r="DT20" s="9">
        <v>34.270000000000003</v>
      </c>
      <c r="DU20" s="9">
        <v>325.87799999999999</v>
      </c>
      <c r="DV20" s="9">
        <v>147.18700000000001</v>
      </c>
      <c r="DW20" s="9">
        <v>178.69</v>
      </c>
      <c r="DX20" s="9">
        <v>115.477</v>
      </c>
      <c r="DY20" s="9">
        <v>79.281000000000006</v>
      </c>
      <c r="DZ20" s="9">
        <v>36.195999999999998</v>
      </c>
      <c r="EA20" s="9">
        <v>355.851</v>
      </c>
      <c r="EB20" s="9">
        <v>160.50899999999999</v>
      </c>
      <c r="EC20" s="9">
        <v>195.34200000000001</v>
      </c>
      <c r="ED20" s="9">
        <v>335.05500000000001</v>
      </c>
      <c r="EE20" s="9">
        <v>153.50899999999999</v>
      </c>
      <c r="EF20" s="9">
        <v>181.54599999999999</v>
      </c>
      <c r="EG20" s="9">
        <v>643.18200000000002</v>
      </c>
      <c r="EH20" s="9">
        <v>306.75299999999999</v>
      </c>
      <c r="EI20" s="9">
        <v>336.42899999999997</v>
      </c>
      <c r="EJ20" s="9">
        <v>163.29400000000001</v>
      </c>
      <c r="EK20" s="9">
        <v>111.52200000000001</v>
      </c>
      <c r="EL20" s="9">
        <v>51.771999999999998</v>
      </c>
      <c r="EM20" s="9">
        <v>479.88799999999998</v>
      </c>
      <c r="EN20" s="9">
        <v>195.23099999999999</v>
      </c>
      <c r="EO20" s="9">
        <v>284.65699999999998</v>
      </c>
      <c r="EP20" s="9">
        <v>194.20500000000001</v>
      </c>
      <c r="EQ20" s="9">
        <v>85.843999999999994</v>
      </c>
      <c r="ER20" s="9">
        <v>108.36</v>
      </c>
      <c r="ES20" s="9">
        <v>38.082999999999998</v>
      </c>
      <c r="ET20" s="9">
        <v>18.222999999999999</v>
      </c>
      <c r="EU20" s="9">
        <v>19.859000000000002</v>
      </c>
      <c r="EV20" s="9">
        <v>1.504</v>
      </c>
      <c r="EW20" s="9">
        <v>1.0629999999999999</v>
      </c>
      <c r="EX20" s="9">
        <v>0.44</v>
      </c>
      <c r="EY20" s="9">
        <v>1.504</v>
      </c>
      <c r="EZ20" s="9">
        <v>1.0629999999999999</v>
      </c>
      <c r="FA20" s="9">
        <v>0.44</v>
      </c>
      <c r="FB20" s="9">
        <v>0</v>
      </c>
      <c r="FC20" s="9">
        <v>0</v>
      </c>
      <c r="FD20" s="9">
        <v>0</v>
      </c>
      <c r="FE20" s="9">
        <v>36.579000000000001</v>
      </c>
      <c r="FF20" s="9">
        <v>17.16</v>
      </c>
      <c r="FG20" s="9">
        <v>19.419</v>
      </c>
      <c r="FH20" s="9">
        <v>175.98599999999999</v>
      </c>
      <c r="FI20" s="9">
        <v>77.364000000000004</v>
      </c>
      <c r="FJ20" s="9">
        <v>98.622</v>
      </c>
      <c r="FK20" s="9">
        <v>22.609000000000002</v>
      </c>
      <c r="FL20" s="9">
        <v>15.285</v>
      </c>
      <c r="FM20" s="9">
        <v>7.3239999999999998</v>
      </c>
      <c r="FN20" s="9">
        <v>153.376</v>
      </c>
      <c r="FO20" s="9">
        <v>62.079000000000001</v>
      </c>
      <c r="FP20" s="9">
        <v>91.298000000000002</v>
      </c>
      <c r="FQ20" s="9">
        <v>22.969000000000001</v>
      </c>
      <c r="FR20" s="9">
        <v>15.645</v>
      </c>
      <c r="FS20" s="9">
        <v>7.3239999999999998</v>
      </c>
      <c r="FT20" s="9">
        <v>171.23599999999999</v>
      </c>
      <c r="FU20" s="9">
        <v>70.2</v>
      </c>
      <c r="FV20" s="9">
        <v>101.036</v>
      </c>
      <c r="FW20" s="9">
        <v>154.88</v>
      </c>
      <c r="FX20" s="9">
        <v>63.142000000000003</v>
      </c>
      <c r="FY20" s="9">
        <v>91.738</v>
      </c>
      <c r="FZ20" s="9">
        <v>1185.0730000000001</v>
      </c>
      <c r="GA20" s="9">
        <v>617.96699999999998</v>
      </c>
      <c r="GB20" s="9">
        <v>567.10500000000002</v>
      </c>
      <c r="GC20" s="9">
        <v>705.46600000000001</v>
      </c>
      <c r="GD20" s="9">
        <v>400.584</v>
      </c>
      <c r="GE20" s="9">
        <v>304.88200000000001</v>
      </c>
      <c r="GF20" s="9">
        <v>479.60700000000003</v>
      </c>
      <c r="GG20" s="9">
        <v>217.38300000000001</v>
      </c>
      <c r="GH20" s="9">
        <v>262.22399999999999</v>
      </c>
      <c r="GI20" s="9">
        <v>277.12400000000002</v>
      </c>
      <c r="GJ20" s="9">
        <v>153.946</v>
      </c>
      <c r="GK20" s="9">
        <v>123.178</v>
      </c>
      <c r="GL20" s="9">
        <v>34.460999999999999</v>
      </c>
      <c r="GM20" s="9">
        <v>20.805</v>
      </c>
      <c r="GN20" s="9">
        <v>13.657</v>
      </c>
      <c r="GO20" s="9">
        <v>7.6740000000000004</v>
      </c>
      <c r="GP20" s="9">
        <v>5.258</v>
      </c>
      <c r="GQ20" s="9">
        <v>2.415</v>
      </c>
      <c r="GR20" s="9">
        <v>7.6740000000000004</v>
      </c>
      <c r="GS20" s="9">
        <v>5.258</v>
      </c>
      <c r="GT20" s="9">
        <v>2.415</v>
      </c>
      <c r="GU20" s="9">
        <v>0</v>
      </c>
      <c r="GV20" s="9">
        <v>0</v>
      </c>
      <c r="GW20" s="9">
        <v>0</v>
      </c>
      <c r="GX20" s="9">
        <v>26.788</v>
      </c>
      <c r="GY20" s="9">
        <v>15.545999999999999</v>
      </c>
      <c r="GZ20" s="9">
        <v>11.241</v>
      </c>
      <c r="HA20" s="9">
        <v>259.99400000000003</v>
      </c>
      <c r="HB20" s="9">
        <v>145.65600000000001</v>
      </c>
      <c r="HC20" s="9">
        <v>114.33799999999999</v>
      </c>
      <c r="HD20" s="9">
        <v>87.492999999999995</v>
      </c>
      <c r="HE20" s="9">
        <v>60.546999999999997</v>
      </c>
      <c r="HF20" s="9">
        <v>26.945</v>
      </c>
      <c r="HG20" s="9">
        <v>172.501</v>
      </c>
      <c r="HH20" s="9">
        <v>85.108999999999995</v>
      </c>
      <c r="HI20" s="9">
        <v>87.393000000000001</v>
      </c>
      <c r="HJ20" s="9">
        <v>92.507999999999996</v>
      </c>
      <c r="HK20" s="9">
        <v>63.636000000000003</v>
      </c>
      <c r="HL20" s="9">
        <v>28.872</v>
      </c>
      <c r="HM20" s="9">
        <v>184.61600000000001</v>
      </c>
      <c r="HN20" s="9">
        <v>90.308999999999997</v>
      </c>
      <c r="HO20" s="9">
        <v>94.305999999999997</v>
      </c>
      <c r="HP20" s="9">
        <v>180.17500000000001</v>
      </c>
      <c r="HQ20" s="9">
        <v>90.367000000000004</v>
      </c>
      <c r="HR20" s="9">
        <v>89.808000000000007</v>
      </c>
      <c r="HS20" s="9">
        <v>2765.462</v>
      </c>
      <c r="HT20" s="9">
        <v>1509.2909999999999</v>
      </c>
      <c r="HU20" s="9">
        <v>1256.172</v>
      </c>
      <c r="HV20" s="9">
        <v>2132.1680000000001</v>
      </c>
      <c r="HW20" s="9">
        <v>1316.6949999999999</v>
      </c>
      <c r="HX20" s="9">
        <v>815.47199999999998</v>
      </c>
      <c r="HY20" s="9">
        <v>633.29499999999996</v>
      </c>
      <c r="HZ20" s="9">
        <v>192.595</v>
      </c>
      <c r="IA20" s="9">
        <v>440.69900000000001</v>
      </c>
      <c r="IB20" s="9">
        <v>393.26299999999998</v>
      </c>
      <c r="IC20" s="9">
        <v>237.06299999999999</v>
      </c>
      <c r="ID20" s="9">
        <v>156.20099999999999</v>
      </c>
      <c r="IE20" s="9">
        <v>52.441000000000003</v>
      </c>
      <c r="IF20" s="9">
        <v>29.48</v>
      </c>
      <c r="IG20" s="9">
        <v>22.960999999999999</v>
      </c>
      <c r="IH20" s="9">
        <v>17.462</v>
      </c>
      <c r="II20" s="9">
        <v>14.551</v>
      </c>
      <c r="IJ20" s="9">
        <v>2.911</v>
      </c>
      <c r="IK20" s="9">
        <v>10.798</v>
      </c>
      <c r="IL20" s="9">
        <v>9.032</v>
      </c>
      <c r="IM20" s="9">
        <v>1.766</v>
      </c>
      <c r="IN20" s="9">
        <v>6.6639999999999997</v>
      </c>
      <c r="IO20" s="9">
        <v>5.52</v>
      </c>
      <c r="IP20" s="9">
        <v>1.1439999999999999</v>
      </c>
      <c r="IQ20" s="9">
        <v>34.978999999999999</v>
      </c>
    </row>
    <row r="21" spans="1:251">
      <c r="A21" s="10">
        <v>42125</v>
      </c>
      <c r="B21" s="9">
        <v>11781.441000000001</v>
      </c>
      <c r="C21" s="9">
        <v>6343.299</v>
      </c>
      <c r="D21" s="9">
        <v>5438.1409999999996</v>
      </c>
      <c r="E21" s="9">
        <v>8109.0940000000001</v>
      </c>
      <c r="F21" s="9">
        <v>5198.5330000000004</v>
      </c>
      <c r="G21" s="9">
        <v>2910.5610000000001</v>
      </c>
      <c r="H21" s="9">
        <v>3672.3470000000002</v>
      </c>
      <c r="I21" s="9">
        <v>1144.7660000000001</v>
      </c>
      <c r="J21" s="9">
        <v>2527.5810000000001</v>
      </c>
      <c r="K21" s="9">
        <v>1795.0050000000001</v>
      </c>
      <c r="L21" s="9">
        <v>970.06600000000003</v>
      </c>
      <c r="M21" s="9">
        <v>824.93899999999996</v>
      </c>
      <c r="N21" s="9">
        <v>335.45800000000003</v>
      </c>
      <c r="O21" s="9">
        <v>200.84</v>
      </c>
      <c r="P21" s="9">
        <v>134.61799999999999</v>
      </c>
      <c r="Q21" s="9">
        <v>135.86099999999999</v>
      </c>
      <c r="R21" s="9">
        <v>109.14100000000001</v>
      </c>
      <c r="S21" s="9">
        <v>26.72</v>
      </c>
      <c r="T21" s="9">
        <v>73.019000000000005</v>
      </c>
      <c r="U21" s="9">
        <v>55.406999999999996</v>
      </c>
      <c r="V21" s="9">
        <v>17.611999999999998</v>
      </c>
      <c r="W21" s="9">
        <v>62.841999999999999</v>
      </c>
      <c r="X21" s="9">
        <v>53.734000000000002</v>
      </c>
      <c r="Y21" s="9">
        <v>9.1080000000000005</v>
      </c>
      <c r="Z21" s="9">
        <v>199.59700000000001</v>
      </c>
      <c r="AA21" s="9">
        <v>91.7</v>
      </c>
      <c r="AB21" s="9">
        <v>107.898</v>
      </c>
      <c r="AC21" s="9">
        <v>1603.847</v>
      </c>
      <c r="AD21" s="9">
        <v>861.64200000000005</v>
      </c>
      <c r="AE21" s="9">
        <v>742.20500000000004</v>
      </c>
      <c r="AF21" s="9">
        <v>643.37199999999996</v>
      </c>
      <c r="AG21" s="9">
        <v>492.06299999999999</v>
      </c>
      <c r="AH21" s="9">
        <v>151.309</v>
      </c>
      <c r="AI21" s="9">
        <v>960.47500000000002</v>
      </c>
      <c r="AJ21" s="9">
        <v>369.57900000000001</v>
      </c>
      <c r="AK21" s="9">
        <v>590.89599999999996</v>
      </c>
      <c r="AL21" s="9">
        <v>742.221</v>
      </c>
      <c r="AM21" s="9">
        <v>567.77200000000005</v>
      </c>
      <c r="AN21" s="9">
        <v>174.44900000000001</v>
      </c>
      <c r="AO21" s="9">
        <v>1052.7840000000001</v>
      </c>
      <c r="AP21" s="9">
        <v>402.29500000000002</v>
      </c>
      <c r="AQ21" s="9">
        <v>650.49</v>
      </c>
      <c r="AR21" s="9">
        <v>1033.4939999999999</v>
      </c>
      <c r="AS21" s="9">
        <v>424.98599999999999</v>
      </c>
      <c r="AT21" s="9">
        <v>608.50800000000004</v>
      </c>
      <c r="AU21" s="9">
        <v>11365.308000000001</v>
      </c>
      <c r="AV21" s="9">
        <v>6082.1530000000002</v>
      </c>
      <c r="AW21" s="9">
        <v>5283.1540000000005</v>
      </c>
      <c r="AX21" s="9">
        <v>7927.2089999999998</v>
      </c>
      <c r="AY21" s="9">
        <v>5061.152</v>
      </c>
      <c r="AZ21" s="9">
        <v>2866.0569999999998</v>
      </c>
      <c r="BA21" s="9">
        <v>3438.0990000000002</v>
      </c>
      <c r="BB21" s="9">
        <v>1021.002</v>
      </c>
      <c r="BC21" s="9">
        <v>2417.0970000000002</v>
      </c>
      <c r="BD21" s="9">
        <v>1755.9190000000001</v>
      </c>
      <c r="BE21" s="9">
        <v>946.303</v>
      </c>
      <c r="BF21" s="9">
        <v>809.61699999999996</v>
      </c>
      <c r="BG21" s="9">
        <v>314.18200000000002</v>
      </c>
      <c r="BH21" s="9">
        <v>187.96799999999999</v>
      </c>
      <c r="BI21" s="9">
        <v>126.214</v>
      </c>
      <c r="BJ21" s="9">
        <v>130.96700000000001</v>
      </c>
      <c r="BK21" s="9">
        <v>104.67100000000001</v>
      </c>
      <c r="BL21" s="9">
        <v>26.295999999999999</v>
      </c>
      <c r="BM21" s="9">
        <v>70.531000000000006</v>
      </c>
      <c r="BN21" s="9">
        <v>53.344000000000001</v>
      </c>
      <c r="BO21" s="9">
        <v>17.187999999999999</v>
      </c>
      <c r="BP21" s="9">
        <v>60.435000000000002</v>
      </c>
      <c r="BQ21" s="9">
        <v>51.326999999999998</v>
      </c>
      <c r="BR21" s="9">
        <v>9.1080000000000005</v>
      </c>
      <c r="BS21" s="9">
        <v>183.21600000000001</v>
      </c>
      <c r="BT21" s="9">
        <v>83.298000000000002</v>
      </c>
      <c r="BU21" s="9">
        <v>99.918000000000006</v>
      </c>
      <c r="BV21" s="9">
        <v>1580</v>
      </c>
      <c r="BW21" s="9">
        <v>846.21</v>
      </c>
      <c r="BX21" s="9">
        <v>733.79100000000005</v>
      </c>
      <c r="BY21" s="9">
        <v>637.88699999999994</v>
      </c>
      <c r="BZ21" s="9">
        <v>487.29899999999998</v>
      </c>
      <c r="CA21" s="9">
        <v>150.58699999999999</v>
      </c>
      <c r="CB21" s="9">
        <v>942.11400000000003</v>
      </c>
      <c r="CC21" s="9">
        <v>358.91</v>
      </c>
      <c r="CD21" s="9">
        <v>583.20299999999997</v>
      </c>
      <c r="CE21" s="9">
        <v>733.30799999999999</v>
      </c>
      <c r="CF21" s="9">
        <v>560.005</v>
      </c>
      <c r="CG21" s="9">
        <v>173.303</v>
      </c>
      <c r="CH21" s="9">
        <v>1022.611</v>
      </c>
      <c r="CI21" s="9">
        <v>386.298</v>
      </c>
      <c r="CJ21" s="9">
        <v>636.31299999999999</v>
      </c>
      <c r="CK21" s="9">
        <v>1012.645</v>
      </c>
      <c r="CL21" s="9">
        <v>412.25400000000002</v>
      </c>
      <c r="CM21" s="9">
        <v>600.39099999999996</v>
      </c>
      <c r="CN21" s="9">
        <v>1827.6559999999999</v>
      </c>
      <c r="CO21" s="9">
        <v>930.10699999999997</v>
      </c>
      <c r="CP21" s="9">
        <v>897.55</v>
      </c>
      <c r="CQ21" s="9">
        <v>837.20399999999995</v>
      </c>
      <c r="CR21" s="9">
        <v>500.358</v>
      </c>
      <c r="CS21" s="9">
        <v>336.846</v>
      </c>
      <c r="CT21" s="9">
        <v>990.452</v>
      </c>
      <c r="CU21" s="9">
        <v>429.74900000000002</v>
      </c>
      <c r="CV21" s="9">
        <v>560.70299999999997</v>
      </c>
      <c r="CW21" s="9">
        <v>482.34899999999999</v>
      </c>
      <c r="CX21" s="9">
        <v>247.57400000000001</v>
      </c>
      <c r="CY21" s="9">
        <v>234.77500000000001</v>
      </c>
      <c r="CZ21" s="9">
        <v>77.072000000000003</v>
      </c>
      <c r="DA21" s="9">
        <v>42.008000000000003</v>
      </c>
      <c r="DB21" s="9">
        <v>35.064</v>
      </c>
      <c r="DC21" s="9">
        <v>13.574</v>
      </c>
      <c r="DD21" s="9">
        <v>9.9309999999999992</v>
      </c>
      <c r="DE21" s="9">
        <v>3.6429999999999998</v>
      </c>
      <c r="DF21" s="9">
        <v>10.148</v>
      </c>
      <c r="DG21" s="9">
        <v>6.5049999999999999</v>
      </c>
      <c r="DH21" s="9">
        <v>3.6429999999999998</v>
      </c>
      <c r="DI21" s="9">
        <v>3.4260000000000002</v>
      </c>
      <c r="DJ21" s="9">
        <v>3.4260000000000002</v>
      </c>
      <c r="DK21" s="9">
        <v>0</v>
      </c>
      <c r="DL21" s="9">
        <v>63.497999999999998</v>
      </c>
      <c r="DM21" s="9">
        <v>32.076999999999998</v>
      </c>
      <c r="DN21" s="9">
        <v>31.420999999999999</v>
      </c>
      <c r="DO21" s="9">
        <v>444.55399999999997</v>
      </c>
      <c r="DP21" s="9">
        <v>228.36199999999999</v>
      </c>
      <c r="DQ21" s="9">
        <v>216.19200000000001</v>
      </c>
      <c r="DR21" s="9">
        <v>109.026</v>
      </c>
      <c r="DS21" s="9">
        <v>78.582999999999998</v>
      </c>
      <c r="DT21" s="9">
        <v>30.443000000000001</v>
      </c>
      <c r="DU21" s="9">
        <v>335.52800000000002</v>
      </c>
      <c r="DV21" s="9">
        <v>149.779</v>
      </c>
      <c r="DW21" s="9">
        <v>185.749</v>
      </c>
      <c r="DX21" s="9">
        <v>119.13</v>
      </c>
      <c r="DY21" s="9">
        <v>85.742000000000004</v>
      </c>
      <c r="DZ21" s="9">
        <v>33.387999999999998</v>
      </c>
      <c r="EA21" s="9">
        <v>363.22</v>
      </c>
      <c r="EB21" s="9">
        <v>161.83199999999999</v>
      </c>
      <c r="EC21" s="9">
        <v>201.387</v>
      </c>
      <c r="ED21" s="9">
        <v>345.67599999999999</v>
      </c>
      <c r="EE21" s="9">
        <v>156.28399999999999</v>
      </c>
      <c r="EF21" s="9">
        <v>189.392</v>
      </c>
      <c r="EG21" s="9">
        <v>638.31799999999998</v>
      </c>
      <c r="EH21" s="9">
        <v>305.71699999999998</v>
      </c>
      <c r="EI21" s="9">
        <v>332.601</v>
      </c>
      <c r="EJ21" s="9">
        <v>152.09200000000001</v>
      </c>
      <c r="EK21" s="9">
        <v>102.88800000000001</v>
      </c>
      <c r="EL21" s="9">
        <v>49.204000000000001</v>
      </c>
      <c r="EM21" s="9">
        <v>486.226</v>
      </c>
      <c r="EN21" s="9">
        <v>202.828</v>
      </c>
      <c r="EO21" s="9">
        <v>283.39800000000002</v>
      </c>
      <c r="EP21" s="9">
        <v>200.17099999999999</v>
      </c>
      <c r="EQ21" s="9">
        <v>93.033000000000001</v>
      </c>
      <c r="ER21" s="9">
        <v>107.139</v>
      </c>
      <c r="ES21" s="9">
        <v>35.5</v>
      </c>
      <c r="ET21" s="9">
        <v>17.39</v>
      </c>
      <c r="EU21" s="9">
        <v>18.11</v>
      </c>
      <c r="EV21" s="9">
        <v>3.2010000000000001</v>
      </c>
      <c r="EW21" s="9">
        <v>2.6120000000000001</v>
      </c>
      <c r="EX21" s="9">
        <v>0.58899999999999997</v>
      </c>
      <c r="EY21" s="9">
        <v>2.2690000000000001</v>
      </c>
      <c r="EZ21" s="9">
        <v>1.68</v>
      </c>
      <c r="FA21" s="9">
        <v>0.58899999999999997</v>
      </c>
      <c r="FB21" s="9">
        <v>0.93200000000000005</v>
      </c>
      <c r="FC21" s="9">
        <v>0.93200000000000005</v>
      </c>
      <c r="FD21" s="9">
        <v>0</v>
      </c>
      <c r="FE21" s="9">
        <v>32.298999999999999</v>
      </c>
      <c r="FF21" s="9">
        <v>14.778</v>
      </c>
      <c r="FG21" s="9">
        <v>17.521000000000001</v>
      </c>
      <c r="FH21" s="9">
        <v>178.43700000000001</v>
      </c>
      <c r="FI21" s="9">
        <v>81.858000000000004</v>
      </c>
      <c r="FJ21" s="9">
        <v>96.578999999999994</v>
      </c>
      <c r="FK21" s="9">
        <v>19.974</v>
      </c>
      <c r="FL21" s="9">
        <v>13.715</v>
      </c>
      <c r="FM21" s="9">
        <v>6.2590000000000003</v>
      </c>
      <c r="FN21" s="9">
        <v>158.46299999999999</v>
      </c>
      <c r="FO21" s="9">
        <v>68.143000000000001</v>
      </c>
      <c r="FP21" s="9">
        <v>90.32</v>
      </c>
      <c r="FQ21" s="9">
        <v>22.603999999999999</v>
      </c>
      <c r="FR21" s="9">
        <v>15.756</v>
      </c>
      <c r="FS21" s="9">
        <v>6.8479999999999999</v>
      </c>
      <c r="FT21" s="9">
        <v>177.56700000000001</v>
      </c>
      <c r="FU21" s="9">
        <v>77.277000000000001</v>
      </c>
      <c r="FV21" s="9">
        <v>100.29</v>
      </c>
      <c r="FW21" s="9">
        <v>160.732</v>
      </c>
      <c r="FX21" s="9">
        <v>69.822000000000003</v>
      </c>
      <c r="FY21" s="9">
        <v>90.909000000000006</v>
      </c>
      <c r="FZ21" s="9">
        <v>1189.338</v>
      </c>
      <c r="GA21" s="9">
        <v>624.39</v>
      </c>
      <c r="GB21" s="9">
        <v>564.94799999999998</v>
      </c>
      <c r="GC21" s="9">
        <v>685.11199999999997</v>
      </c>
      <c r="GD21" s="9">
        <v>397.46899999999999</v>
      </c>
      <c r="GE21" s="9">
        <v>287.64299999999997</v>
      </c>
      <c r="GF21" s="9">
        <v>504.226</v>
      </c>
      <c r="GG21" s="9">
        <v>226.92099999999999</v>
      </c>
      <c r="GH21" s="9">
        <v>277.30500000000001</v>
      </c>
      <c r="GI21" s="9">
        <v>282.178</v>
      </c>
      <c r="GJ21" s="9">
        <v>154.541</v>
      </c>
      <c r="GK21" s="9">
        <v>127.637</v>
      </c>
      <c r="GL21" s="9">
        <v>41.572000000000003</v>
      </c>
      <c r="GM21" s="9">
        <v>24.617999999999999</v>
      </c>
      <c r="GN21" s="9">
        <v>16.954000000000001</v>
      </c>
      <c r="GO21" s="9">
        <v>10.372999999999999</v>
      </c>
      <c r="GP21" s="9">
        <v>7.319</v>
      </c>
      <c r="GQ21" s="9">
        <v>3.0539999999999998</v>
      </c>
      <c r="GR21" s="9">
        <v>7.8789999999999996</v>
      </c>
      <c r="GS21" s="9">
        <v>4.8250000000000002</v>
      </c>
      <c r="GT21" s="9">
        <v>3.0539999999999998</v>
      </c>
      <c r="GU21" s="9">
        <v>2.4940000000000002</v>
      </c>
      <c r="GV21" s="9">
        <v>2.4940000000000002</v>
      </c>
      <c r="GW21" s="9">
        <v>0</v>
      </c>
      <c r="GX21" s="9">
        <v>31.199000000000002</v>
      </c>
      <c r="GY21" s="9">
        <v>17.298999999999999</v>
      </c>
      <c r="GZ21" s="9">
        <v>13.9</v>
      </c>
      <c r="HA21" s="9">
        <v>266.11700000000002</v>
      </c>
      <c r="HB21" s="9">
        <v>146.505</v>
      </c>
      <c r="HC21" s="9">
        <v>119.61199999999999</v>
      </c>
      <c r="HD21" s="9">
        <v>89.052000000000007</v>
      </c>
      <c r="HE21" s="9">
        <v>64.867999999999995</v>
      </c>
      <c r="HF21" s="9">
        <v>24.184000000000001</v>
      </c>
      <c r="HG21" s="9">
        <v>177.065</v>
      </c>
      <c r="HH21" s="9">
        <v>81.635999999999996</v>
      </c>
      <c r="HI21" s="9">
        <v>95.429000000000002</v>
      </c>
      <c r="HJ21" s="9">
        <v>96.525000000000006</v>
      </c>
      <c r="HK21" s="9">
        <v>69.986000000000004</v>
      </c>
      <c r="HL21" s="9">
        <v>26.54</v>
      </c>
      <c r="HM21" s="9">
        <v>185.65199999999999</v>
      </c>
      <c r="HN21" s="9">
        <v>84.555000000000007</v>
      </c>
      <c r="HO21" s="9">
        <v>101.09699999999999</v>
      </c>
      <c r="HP21" s="9">
        <v>184.94399999999999</v>
      </c>
      <c r="HQ21" s="9">
        <v>86.462000000000003</v>
      </c>
      <c r="HR21" s="9">
        <v>98.481999999999999</v>
      </c>
      <c r="HS21" s="9">
        <v>2784.6109999999999</v>
      </c>
      <c r="HT21" s="9">
        <v>1525.575</v>
      </c>
      <c r="HU21" s="9">
        <v>1259.0360000000001</v>
      </c>
      <c r="HV21" s="9">
        <v>2158.067</v>
      </c>
      <c r="HW21" s="9">
        <v>1336.2809999999999</v>
      </c>
      <c r="HX21" s="9">
        <v>821.78599999999994</v>
      </c>
      <c r="HY21" s="9">
        <v>626.54399999999998</v>
      </c>
      <c r="HZ21" s="9">
        <v>189.29400000000001</v>
      </c>
      <c r="IA21" s="9">
        <v>437.25</v>
      </c>
      <c r="IB21" s="9">
        <v>395.91399999999999</v>
      </c>
      <c r="IC21" s="9">
        <v>240.78899999999999</v>
      </c>
      <c r="ID21" s="9">
        <v>155.125</v>
      </c>
      <c r="IE21" s="9">
        <v>66.938999999999993</v>
      </c>
      <c r="IF21" s="9">
        <v>44.673999999999999</v>
      </c>
      <c r="IG21" s="9">
        <v>22.265000000000001</v>
      </c>
      <c r="IH21" s="9">
        <v>34.433999999999997</v>
      </c>
      <c r="II21" s="9">
        <v>28.486000000000001</v>
      </c>
      <c r="IJ21" s="9">
        <v>5.9480000000000004</v>
      </c>
      <c r="IK21" s="9">
        <v>16.731999999999999</v>
      </c>
      <c r="IL21" s="9">
        <v>14.362</v>
      </c>
      <c r="IM21" s="9">
        <v>2.37</v>
      </c>
      <c r="IN21" s="9">
        <v>17.701000000000001</v>
      </c>
      <c r="IO21" s="9">
        <v>14.124000000000001</v>
      </c>
      <c r="IP21" s="9">
        <v>3.5779999999999998</v>
      </c>
      <c r="IQ21" s="9">
        <v>32.505000000000003</v>
      </c>
    </row>
    <row r="22" spans="1:251">
      <c r="A22" s="10">
        <v>42156</v>
      </c>
      <c r="B22" s="9">
        <v>11752.901</v>
      </c>
      <c r="C22" s="9">
        <v>6316.6859999999997</v>
      </c>
      <c r="D22" s="9">
        <v>5436.2160000000003</v>
      </c>
      <c r="E22" s="9">
        <v>8085.3209999999999</v>
      </c>
      <c r="F22" s="9">
        <v>5174.2889999999998</v>
      </c>
      <c r="G22" s="9">
        <v>2911.0320000000002</v>
      </c>
      <c r="H22" s="9">
        <v>3667.58</v>
      </c>
      <c r="I22" s="9">
        <v>1142.3969999999999</v>
      </c>
      <c r="J22" s="9">
        <v>2525.1840000000002</v>
      </c>
      <c r="K22" s="9">
        <v>1796.4570000000001</v>
      </c>
      <c r="L22" s="9">
        <v>970.53300000000002</v>
      </c>
      <c r="M22" s="9">
        <v>825.92499999999995</v>
      </c>
      <c r="N22" s="9">
        <v>312.11</v>
      </c>
      <c r="O22" s="9">
        <v>184.48500000000001</v>
      </c>
      <c r="P22" s="9">
        <v>127.625</v>
      </c>
      <c r="Q22" s="9">
        <v>121.438</v>
      </c>
      <c r="R22" s="9">
        <v>97.063000000000002</v>
      </c>
      <c r="S22" s="9">
        <v>24.373999999999999</v>
      </c>
      <c r="T22" s="9">
        <v>69.305999999999997</v>
      </c>
      <c r="U22" s="9">
        <v>52.027000000000001</v>
      </c>
      <c r="V22" s="9">
        <v>17.28</v>
      </c>
      <c r="W22" s="9">
        <v>52.131</v>
      </c>
      <c r="X22" s="9">
        <v>45.036999999999999</v>
      </c>
      <c r="Y22" s="9">
        <v>7.0940000000000003</v>
      </c>
      <c r="Z22" s="9">
        <v>190.672</v>
      </c>
      <c r="AA22" s="9">
        <v>87.421999999999997</v>
      </c>
      <c r="AB22" s="9">
        <v>103.251</v>
      </c>
      <c r="AC22" s="9">
        <v>1619.373</v>
      </c>
      <c r="AD22" s="9">
        <v>865.02200000000005</v>
      </c>
      <c r="AE22" s="9">
        <v>754.351</v>
      </c>
      <c r="AF22" s="9">
        <v>639.24900000000002</v>
      </c>
      <c r="AG22" s="9">
        <v>483.90800000000002</v>
      </c>
      <c r="AH22" s="9">
        <v>155.34100000000001</v>
      </c>
      <c r="AI22" s="9">
        <v>980.12400000000002</v>
      </c>
      <c r="AJ22" s="9">
        <v>381.11399999999998</v>
      </c>
      <c r="AK22" s="9">
        <v>599.01</v>
      </c>
      <c r="AL22" s="9">
        <v>729.774</v>
      </c>
      <c r="AM22" s="9">
        <v>555.44899999999996</v>
      </c>
      <c r="AN22" s="9">
        <v>174.32499999999999</v>
      </c>
      <c r="AO22" s="9">
        <v>1066.683</v>
      </c>
      <c r="AP22" s="9">
        <v>415.084</v>
      </c>
      <c r="AQ22" s="9">
        <v>651.59900000000005</v>
      </c>
      <c r="AR22" s="9">
        <v>1049.43</v>
      </c>
      <c r="AS22" s="9">
        <v>433.14100000000002</v>
      </c>
      <c r="AT22" s="9">
        <v>616.29</v>
      </c>
      <c r="AU22" s="9">
        <v>11328.114</v>
      </c>
      <c r="AV22" s="9">
        <v>6050.5690000000004</v>
      </c>
      <c r="AW22" s="9">
        <v>5277.5450000000001</v>
      </c>
      <c r="AX22" s="9">
        <v>7897.7929999999997</v>
      </c>
      <c r="AY22" s="9">
        <v>5036.1819999999998</v>
      </c>
      <c r="AZ22" s="9">
        <v>2861.61</v>
      </c>
      <c r="BA22" s="9">
        <v>3430.3220000000001</v>
      </c>
      <c r="BB22" s="9">
        <v>1014.3869999999999</v>
      </c>
      <c r="BC22" s="9">
        <v>2415.9349999999999</v>
      </c>
      <c r="BD22" s="9">
        <v>1760.653</v>
      </c>
      <c r="BE22" s="9">
        <v>947.68700000000001</v>
      </c>
      <c r="BF22" s="9">
        <v>812.96600000000001</v>
      </c>
      <c r="BG22" s="9">
        <v>296.05799999999999</v>
      </c>
      <c r="BH22" s="9">
        <v>174.01300000000001</v>
      </c>
      <c r="BI22" s="9">
        <v>122.045</v>
      </c>
      <c r="BJ22" s="9">
        <v>118.142</v>
      </c>
      <c r="BK22" s="9">
        <v>93.768000000000001</v>
      </c>
      <c r="BL22" s="9">
        <v>24.373999999999999</v>
      </c>
      <c r="BM22" s="9">
        <v>67.049000000000007</v>
      </c>
      <c r="BN22" s="9">
        <v>49.768999999999998</v>
      </c>
      <c r="BO22" s="9">
        <v>17.28</v>
      </c>
      <c r="BP22" s="9">
        <v>51.093000000000004</v>
      </c>
      <c r="BQ22" s="9">
        <v>43.999000000000002</v>
      </c>
      <c r="BR22" s="9">
        <v>7.0940000000000003</v>
      </c>
      <c r="BS22" s="9">
        <v>177.916</v>
      </c>
      <c r="BT22" s="9">
        <v>80.245000000000005</v>
      </c>
      <c r="BU22" s="9">
        <v>97.671000000000006</v>
      </c>
      <c r="BV22" s="9">
        <v>1596.3330000000001</v>
      </c>
      <c r="BW22" s="9">
        <v>850.79100000000005</v>
      </c>
      <c r="BX22" s="9">
        <v>745.54200000000003</v>
      </c>
      <c r="BY22" s="9">
        <v>635.42100000000005</v>
      </c>
      <c r="BZ22" s="9">
        <v>481.03899999999999</v>
      </c>
      <c r="CA22" s="9">
        <v>154.381</v>
      </c>
      <c r="CB22" s="9">
        <v>960.91200000000003</v>
      </c>
      <c r="CC22" s="9">
        <v>369.75099999999998</v>
      </c>
      <c r="CD22" s="9">
        <v>591.16099999999994</v>
      </c>
      <c r="CE22" s="9">
        <v>723.13300000000004</v>
      </c>
      <c r="CF22" s="9">
        <v>549.76800000000003</v>
      </c>
      <c r="CG22" s="9">
        <v>173.36500000000001</v>
      </c>
      <c r="CH22" s="9">
        <v>1037.519</v>
      </c>
      <c r="CI22" s="9">
        <v>397.91800000000001</v>
      </c>
      <c r="CJ22" s="9">
        <v>639.601</v>
      </c>
      <c r="CK22" s="9">
        <v>1027.961</v>
      </c>
      <c r="CL22" s="9">
        <v>419.52</v>
      </c>
      <c r="CM22" s="9">
        <v>608.44100000000003</v>
      </c>
      <c r="CN22" s="9">
        <v>1819.2919999999999</v>
      </c>
      <c r="CO22" s="9">
        <v>918.37900000000002</v>
      </c>
      <c r="CP22" s="9">
        <v>900.91300000000001</v>
      </c>
      <c r="CQ22" s="9">
        <v>851.71900000000005</v>
      </c>
      <c r="CR22" s="9">
        <v>498.66899999999998</v>
      </c>
      <c r="CS22" s="9">
        <v>353.04899999999998</v>
      </c>
      <c r="CT22" s="9">
        <v>967.57299999999998</v>
      </c>
      <c r="CU22" s="9">
        <v>419.71</v>
      </c>
      <c r="CV22" s="9">
        <v>547.86300000000006</v>
      </c>
      <c r="CW22" s="9">
        <v>489.75299999999999</v>
      </c>
      <c r="CX22" s="9">
        <v>248.024</v>
      </c>
      <c r="CY22" s="9">
        <v>241.73</v>
      </c>
      <c r="CZ22" s="9">
        <v>64.75</v>
      </c>
      <c r="DA22" s="9">
        <v>34.07</v>
      </c>
      <c r="DB22" s="9">
        <v>30.68</v>
      </c>
      <c r="DC22" s="9">
        <v>8.36</v>
      </c>
      <c r="DD22" s="9">
        <v>7.173</v>
      </c>
      <c r="DE22" s="9">
        <v>1.1870000000000001</v>
      </c>
      <c r="DF22" s="9">
        <v>5.2729999999999997</v>
      </c>
      <c r="DG22" s="9">
        <v>4.0869999999999997</v>
      </c>
      <c r="DH22" s="9">
        <v>1.1870000000000001</v>
      </c>
      <c r="DI22" s="9">
        <v>3.0870000000000002</v>
      </c>
      <c r="DJ22" s="9">
        <v>3.0870000000000002</v>
      </c>
      <c r="DK22" s="9">
        <v>0</v>
      </c>
      <c r="DL22" s="9">
        <v>56.39</v>
      </c>
      <c r="DM22" s="9">
        <v>26.896999999999998</v>
      </c>
      <c r="DN22" s="9">
        <v>29.492999999999999</v>
      </c>
      <c r="DO22" s="9">
        <v>460.68799999999999</v>
      </c>
      <c r="DP22" s="9">
        <v>233.28100000000001</v>
      </c>
      <c r="DQ22" s="9">
        <v>227.40600000000001</v>
      </c>
      <c r="DR22" s="9">
        <v>116.087</v>
      </c>
      <c r="DS22" s="9">
        <v>81.177999999999997</v>
      </c>
      <c r="DT22" s="9">
        <v>34.908999999999999</v>
      </c>
      <c r="DU22" s="9">
        <v>344.601</v>
      </c>
      <c r="DV22" s="9">
        <v>152.10400000000001</v>
      </c>
      <c r="DW22" s="9">
        <v>192.49700000000001</v>
      </c>
      <c r="DX22" s="9">
        <v>122.20699999999999</v>
      </c>
      <c r="DY22" s="9">
        <v>87.013999999999996</v>
      </c>
      <c r="DZ22" s="9">
        <v>35.192</v>
      </c>
      <c r="EA22" s="9">
        <v>367.54599999999999</v>
      </c>
      <c r="EB22" s="9">
        <v>161.00899999999999</v>
      </c>
      <c r="EC22" s="9">
        <v>206.53700000000001</v>
      </c>
      <c r="ED22" s="9">
        <v>349.87400000000002</v>
      </c>
      <c r="EE22" s="9">
        <v>156.19</v>
      </c>
      <c r="EF22" s="9">
        <v>193.684</v>
      </c>
      <c r="EG22" s="9">
        <v>629.29999999999995</v>
      </c>
      <c r="EH22" s="9">
        <v>297.88099999999997</v>
      </c>
      <c r="EI22" s="9">
        <v>331.41800000000001</v>
      </c>
      <c r="EJ22" s="9">
        <v>155.99299999999999</v>
      </c>
      <c r="EK22" s="9">
        <v>101.907</v>
      </c>
      <c r="EL22" s="9">
        <v>54.085999999999999</v>
      </c>
      <c r="EM22" s="9">
        <v>473.30599999999998</v>
      </c>
      <c r="EN22" s="9">
        <v>195.97399999999999</v>
      </c>
      <c r="EO22" s="9">
        <v>277.33199999999999</v>
      </c>
      <c r="EP22" s="9">
        <v>199.85499999999999</v>
      </c>
      <c r="EQ22" s="9">
        <v>89.32</v>
      </c>
      <c r="ER22" s="9">
        <v>110.53400000000001</v>
      </c>
      <c r="ES22" s="9">
        <v>24.378</v>
      </c>
      <c r="ET22" s="9">
        <v>12.202999999999999</v>
      </c>
      <c r="EU22" s="9">
        <v>12.175000000000001</v>
      </c>
      <c r="EV22" s="9">
        <v>1.129</v>
      </c>
      <c r="EW22" s="9">
        <v>0.93400000000000005</v>
      </c>
      <c r="EX22" s="9">
        <v>0.19400000000000001</v>
      </c>
      <c r="EY22" s="9">
        <v>1.052</v>
      </c>
      <c r="EZ22" s="9">
        <v>0.85699999999999998</v>
      </c>
      <c r="FA22" s="9">
        <v>0.19400000000000001</v>
      </c>
      <c r="FB22" s="9">
        <v>7.6999999999999999E-2</v>
      </c>
      <c r="FC22" s="9">
        <v>7.6999999999999999E-2</v>
      </c>
      <c r="FD22" s="9">
        <v>0</v>
      </c>
      <c r="FE22" s="9">
        <v>23.248999999999999</v>
      </c>
      <c r="FF22" s="9">
        <v>11.269</v>
      </c>
      <c r="FG22" s="9">
        <v>11.981</v>
      </c>
      <c r="FH22" s="9">
        <v>188.82499999999999</v>
      </c>
      <c r="FI22" s="9">
        <v>83.850999999999999</v>
      </c>
      <c r="FJ22" s="9">
        <v>104.974</v>
      </c>
      <c r="FK22" s="9">
        <v>24.809000000000001</v>
      </c>
      <c r="FL22" s="9">
        <v>16.940000000000001</v>
      </c>
      <c r="FM22" s="9">
        <v>7.8689999999999998</v>
      </c>
      <c r="FN22" s="9">
        <v>164.01599999999999</v>
      </c>
      <c r="FO22" s="9">
        <v>66.911000000000001</v>
      </c>
      <c r="FP22" s="9">
        <v>97.105000000000004</v>
      </c>
      <c r="FQ22" s="9">
        <v>25.7</v>
      </c>
      <c r="FR22" s="9">
        <v>17.637</v>
      </c>
      <c r="FS22" s="9">
        <v>8.0630000000000006</v>
      </c>
      <c r="FT22" s="9">
        <v>174.155</v>
      </c>
      <c r="FU22" s="9">
        <v>71.683999999999997</v>
      </c>
      <c r="FV22" s="9">
        <v>102.471</v>
      </c>
      <c r="FW22" s="9">
        <v>165.06800000000001</v>
      </c>
      <c r="FX22" s="9">
        <v>67.768000000000001</v>
      </c>
      <c r="FY22" s="9">
        <v>97.299000000000007</v>
      </c>
      <c r="FZ22" s="9">
        <v>1189.992</v>
      </c>
      <c r="GA22" s="9">
        <v>620.49800000000005</v>
      </c>
      <c r="GB22" s="9">
        <v>569.49400000000003</v>
      </c>
      <c r="GC22" s="9">
        <v>695.72500000000002</v>
      </c>
      <c r="GD22" s="9">
        <v>396.762</v>
      </c>
      <c r="GE22" s="9">
        <v>298.96300000000002</v>
      </c>
      <c r="GF22" s="9">
        <v>494.267</v>
      </c>
      <c r="GG22" s="9">
        <v>223.73599999999999</v>
      </c>
      <c r="GH22" s="9">
        <v>270.53100000000001</v>
      </c>
      <c r="GI22" s="9">
        <v>289.89800000000002</v>
      </c>
      <c r="GJ22" s="9">
        <v>158.703</v>
      </c>
      <c r="GK22" s="9">
        <v>131.19499999999999</v>
      </c>
      <c r="GL22" s="9">
        <v>40.372999999999998</v>
      </c>
      <c r="GM22" s="9">
        <v>21.867000000000001</v>
      </c>
      <c r="GN22" s="9">
        <v>18.504999999999999</v>
      </c>
      <c r="GO22" s="9">
        <v>7.2320000000000002</v>
      </c>
      <c r="GP22" s="9">
        <v>6.2389999999999999</v>
      </c>
      <c r="GQ22" s="9">
        <v>0.99299999999999999</v>
      </c>
      <c r="GR22" s="9">
        <v>4.2220000000000004</v>
      </c>
      <c r="GS22" s="9">
        <v>3.2290000000000001</v>
      </c>
      <c r="GT22" s="9">
        <v>0.99299999999999999</v>
      </c>
      <c r="GU22" s="9">
        <v>3.01</v>
      </c>
      <c r="GV22" s="9">
        <v>3.01</v>
      </c>
      <c r="GW22" s="9">
        <v>0</v>
      </c>
      <c r="GX22" s="9">
        <v>33.140999999999998</v>
      </c>
      <c r="GY22" s="9">
        <v>15.628</v>
      </c>
      <c r="GZ22" s="9">
        <v>17.513000000000002</v>
      </c>
      <c r="HA22" s="9">
        <v>271.86200000000002</v>
      </c>
      <c r="HB22" s="9">
        <v>149.43</v>
      </c>
      <c r="HC22" s="9">
        <v>122.432</v>
      </c>
      <c r="HD22" s="9">
        <v>91.278000000000006</v>
      </c>
      <c r="HE22" s="9">
        <v>64.236999999999995</v>
      </c>
      <c r="HF22" s="9">
        <v>27.04</v>
      </c>
      <c r="HG22" s="9">
        <v>180.58500000000001</v>
      </c>
      <c r="HH22" s="9">
        <v>85.192999999999998</v>
      </c>
      <c r="HI22" s="9">
        <v>95.391999999999996</v>
      </c>
      <c r="HJ22" s="9">
        <v>96.507000000000005</v>
      </c>
      <c r="HK22" s="9">
        <v>69.378</v>
      </c>
      <c r="HL22" s="9">
        <v>27.129000000000001</v>
      </c>
      <c r="HM22" s="9">
        <v>193.39099999999999</v>
      </c>
      <c r="HN22" s="9">
        <v>89.325999999999993</v>
      </c>
      <c r="HO22" s="9">
        <v>104.066</v>
      </c>
      <c r="HP22" s="9">
        <v>184.80699999999999</v>
      </c>
      <c r="HQ22" s="9">
        <v>88.421999999999997</v>
      </c>
      <c r="HR22" s="9">
        <v>96.385000000000005</v>
      </c>
      <c r="HS22" s="9">
        <v>2774.2919999999999</v>
      </c>
      <c r="HT22" s="9">
        <v>1509.64</v>
      </c>
      <c r="HU22" s="9">
        <v>1264.652</v>
      </c>
      <c r="HV22" s="9">
        <v>2150.8969999999999</v>
      </c>
      <c r="HW22" s="9">
        <v>1321.5530000000001</v>
      </c>
      <c r="HX22" s="9">
        <v>829.34400000000005</v>
      </c>
      <c r="HY22" s="9">
        <v>623.39499999999998</v>
      </c>
      <c r="HZ22" s="9">
        <v>188.08699999999999</v>
      </c>
      <c r="IA22" s="9">
        <v>435.30799999999999</v>
      </c>
      <c r="IB22" s="9">
        <v>395.12400000000002</v>
      </c>
      <c r="IC22" s="9">
        <v>251.28299999999999</v>
      </c>
      <c r="ID22" s="9">
        <v>143.84100000000001</v>
      </c>
      <c r="IE22" s="9">
        <v>55.856999999999999</v>
      </c>
      <c r="IF22" s="9">
        <v>36.003999999999998</v>
      </c>
      <c r="IG22" s="9">
        <v>19.853000000000002</v>
      </c>
      <c r="IH22" s="9">
        <v>27.89</v>
      </c>
      <c r="II22" s="9">
        <v>21.841000000000001</v>
      </c>
      <c r="IJ22" s="9">
        <v>6.0490000000000004</v>
      </c>
      <c r="IK22" s="9">
        <v>14.666</v>
      </c>
      <c r="IL22" s="9">
        <v>11.069000000000001</v>
      </c>
      <c r="IM22" s="9">
        <v>3.597</v>
      </c>
      <c r="IN22" s="9">
        <v>13.223000000000001</v>
      </c>
      <c r="IO22" s="9">
        <v>10.771000000000001</v>
      </c>
      <c r="IP22" s="9">
        <v>2.452</v>
      </c>
      <c r="IQ22" s="9">
        <v>27.966999999999999</v>
      </c>
    </row>
    <row r="23" spans="1:251">
      <c r="A23" s="10">
        <v>42186</v>
      </c>
      <c r="B23" s="9">
        <v>11759.912</v>
      </c>
      <c r="C23" s="9">
        <v>6323.73</v>
      </c>
      <c r="D23" s="9">
        <v>5436.1819999999998</v>
      </c>
      <c r="E23" s="9">
        <v>8147.5069999999996</v>
      </c>
      <c r="F23" s="9">
        <v>5209.5150000000003</v>
      </c>
      <c r="G23" s="9">
        <v>2937.991</v>
      </c>
      <c r="H23" s="9">
        <v>3612.4059999999999</v>
      </c>
      <c r="I23" s="9">
        <v>1114.2149999999999</v>
      </c>
      <c r="J23" s="9">
        <v>2498.19</v>
      </c>
      <c r="K23" s="9">
        <v>1797.752</v>
      </c>
      <c r="L23" s="9">
        <v>975.56500000000005</v>
      </c>
      <c r="M23" s="9">
        <v>822.18700000000001</v>
      </c>
      <c r="N23" s="9">
        <v>337.58</v>
      </c>
      <c r="O23" s="9">
        <v>192.02099999999999</v>
      </c>
      <c r="P23" s="9">
        <v>145.559</v>
      </c>
      <c r="Q23" s="9">
        <v>141.77600000000001</v>
      </c>
      <c r="R23" s="9">
        <v>106.015</v>
      </c>
      <c r="S23" s="9">
        <v>35.761000000000003</v>
      </c>
      <c r="T23" s="9">
        <v>80.885999999999996</v>
      </c>
      <c r="U23" s="9">
        <v>60.274999999999999</v>
      </c>
      <c r="V23" s="9">
        <v>20.611000000000001</v>
      </c>
      <c r="W23" s="9">
        <v>60.89</v>
      </c>
      <c r="X23" s="9">
        <v>45.74</v>
      </c>
      <c r="Y23" s="9">
        <v>15.15</v>
      </c>
      <c r="Z23" s="9">
        <v>195.804</v>
      </c>
      <c r="AA23" s="9">
        <v>86.006</v>
      </c>
      <c r="AB23" s="9">
        <v>109.79900000000001</v>
      </c>
      <c r="AC23" s="9">
        <v>1614.1130000000001</v>
      </c>
      <c r="AD23" s="9">
        <v>869.96299999999997</v>
      </c>
      <c r="AE23" s="9">
        <v>744.15099999999995</v>
      </c>
      <c r="AF23" s="9">
        <v>624.57000000000005</v>
      </c>
      <c r="AG23" s="9">
        <v>471.67</v>
      </c>
      <c r="AH23" s="9">
        <v>152.899</v>
      </c>
      <c r="AI23" s="9">
        <v>989.54399999999998</v>
      </c>
      <c r="AJ23" s="9">
        <v>398.29199999999997</v>
      </c>
      <c r="AK23" s="9">
        <v>591.25099999999998</v>
      </c>
      <c r="AL23" s="9">
        <v>729.28899999999999</v>
      </c>
      <c r="AM23" s="9">
        <v>546.596</v>
      </c>
      <c r="AN23" s="9">
        <v>182.69300000000001</v>
      </c>
      <c r="AO23" s="9">
        <v>1068.463</v>
      </c>
      <c r="AP23" s="9">
        <v>428.96899999999999</v>
      </c>
      <c r="AQ23" s="9">
        <v>639.49400000000003</v>
      </c>
      <c r="AR23" s="9">
        <v>1070.4290000000001</v>
      </c>
      <c r="AS23" s="9">
        <v>458.56799999999998</v>
      </c>
      <c r="AT23" s="9">
        <v>611.86199999999997</v>
      </c>
      <c r="AU23" s="9">
        <v>11340.759</v>
      </c>
      <c r="AV23" s="9">
        <v>6064.1239999999998</v>
      </c>
      <c r="AW23" s="9">
        <v>5276.6360000000004</v>
      </c>
      <c r="AX23" s="9">
        <v>7958.8209999999999</v>
      </c>
      <c r="AY23" s="9">
        <v>5074.4690000000001</v>
      </c>
      <c r="AZ23" s="9">
        <v>2884.3519999999999</v>
      </c>
      <c r="BA23" s="9">
        <v>3381.9389999999999</v>
      </c>
      <c r="BB23" s="9">
        <v>989.65499999999997</v>
      </c>
      <c r="BC23" s="9">
        <v>2392.2829999999999</v>
      </c>
      <c r="BD23" s="9">
        <v>1751.1369999999999</v>
      </c>
      <c r="BE23" s="9">
        <v>947.72</v>
      </c>
      <c r="BF23" s="9">
        <v>803.41600000000005</v>
      </c>
      <c r="BG23" s="9">
        <v>315.24299999999999</v>
      </c>
      <c r="BH23" s="9">
        <v>179.63200000000001</v>
      </c>
      <c r="BI23" s="9">
        <v>135.61099999999999</v>
      </c>
      <c r="BJ23" s="9">
        <v>136.53700000000001</v>
      </c>
      <c r="BK23" s="9">
        <v>101.137</v>
      </c>
      <c r="BL23" s="9">
        <v>35.4</v>
      </c>
      <c r="BM23" s="9">
        <v>78.415999999999997</v>
      </c>
      <c r="BN23" s="9">
        <v>57.863</v>
      </c>
      <c r="BO23" s="9">
        <v>20.553000000000001</v>
      </c>
      <c r="BP23" s="9">
        <v>58.121000000000002</v>
      </c>
      <c r="BQ23" s="9">
        <v>43.274000000000001</v>
      </c>
      <c r="BR23" s="9">
        <v>14.846</v>
      </c>
      <c r="BS23" s="9">
        <v>178.70699999999999</v>
      </c>
      <c r="BT23" s="9">
        <v>78.495000000000005</v>
      </c>
      <c r="BU23" s="9">
        <v>100.212</v>
      </c>
      <c r="BV23" s="9">
        <v>1582.828</v>
      </c>
      <c r="BW23" s="9">
        <v>850.11199999999997</v>
      </c>
      <c r="BX23" s="9">
        <v>732.71600000000001</v>
      </c>
      <c r="BY23" s="9">
        <v>620.84699999999998</v>
      </c>
      <c r="BZ23" s="9">
        <v>467.94799999999998</v>
      </c>
      <c r="CA23" s="9">
        <v>152.899</v>
      </c>
      <c r="CB23" s="9">
        <v>961.98</v>
      </c>
      <c r="CC23" s="9">
        <v>382.16300000000001</v>
      </c>
      <c r="CD23" s="9">
        <v>579.81700000000001</v>
      </c>
      <c r="CE23" s="9">
        <v>721.64300000000003</v>
      </c>
      <c r="CF23" s="9">
        <v>539.31100000000004</v>
      </c>
      <c r="CG23" s="9">
        <v>182.33199999999999</v>
      </c>
      <c r="CH23" s="9">
        <v>1029.4939999999999</v>
      </c>
      <c r="CI23" s="9">
        <v>408.40899999999999</v>
      </c>
      <c r="CJ23" s="9">
        <v>621.08399999999995</v>
      </c>
      <c r="CK23" s="9">
        <v>1040.396</v>
      </c>
      <c r="CL23" s="9">
        <v>440.02600000000001</v>
      </c>
      <c r="CM23" s="9">
        <v>600.37</v>
      </c>
      <c r="CN23" s="9">
        <v>1834.6959999999999</v>
      </c>
      <c r="CO23" s="9">
        <v>924.63400000000001</v>
      </c>
      <c r="CP23" s="9">
        <v>910.06299999999999</v>
      </c>
      <c r="CQ23" s="9">
        <v>889.52</v>
      </c>
      <c r="CR23" s="9">
        <v>523.99300000000005</v>
      </c>
      <c r="CS23" s="9">
        <v>365.52800000000002</v>
      </c>
      <c r="CT23" s="9">
        <v>945.17600000000004</v>
      </c>
      <c r="CU23" s="9">
        <v>400.64100000000002</v>
      </c>
      <c r="CV23" s="9">
        <v>544.53499999999997</v>
      </c>
      <c r="CW23" s="9">
        <v>479.66699999999997</v>
      </c>
      <c r="CX23" s="9">
        <v>249.13399999999999</v>
      </c>
      <c r="CY23" s="9">
        <v>230.53299999999999</v>
      </c>
      <c r="CZ23" s="9">
        <v>70.31</v>
      </c>
      <c r="DA23" s="9">
        <v>37.982999999999997</v>
      </c>
      <c r="DB23" s="9">
        <v>32.328000000000003</v>
      </c>
      <c r="DC23" s="9">
        <v>20.117000000000001</v>
      </c>
      <c r="DD23" s="9">
        <v>13.138999999999999</v>
      </c>
      <c r="DE23" s="9">
        <v>6.9779999999999998</v>
      </c>
      <c r="DF23" s="9">
        <v>14.287000000000001</v>
      </c>
      <c r="DG23" s="9">
        <v>9.1270000000000007</v>
      </c>
      <c r="DH23" s="9">
        <v>5.16</v>
      </c>
      <c r="DI23" s="9">
        <v>5.8289999999999997</v>
      </c>
      <c r="DJ23" s="9">
        <v>4.0119999999999996</v>
      </c>
      <c r="DK23" s="9">
        <v>1.8169999999999999</v>
      </c>
      <c r="DL23" s="9">
        <v>50.194000000000003</v>
      </c>
      <c r="DM23" s="9">
        <v>24.844000000000001</v>
      </c>
      <c r="DN23" s="9">
        <v>25.35</v>
      </c>
      <c r="DO23" s="9">
        <v>449.89100000000002</v>
      </c>
      <c r="DP23" s="9">
        <v>231.721</v>
      </c>
      <c r="DQ23" s="9">
        <v>218.17</v>
      </c>
      <c r="DR23" s="9">
        <v>116.30800000000001</v>
      </c>
      <c r="DS23" s="9">
        <v>75.668999999999997</v>
      </c>
      <c r="DT23" s="9">
        <v>40.639000000000003</v>
      </c>
      <c r="DU23" s="9">
        <v>333.58300000000003</v>
      </c>
      <c r="DV23" s="9">
        <v>156.05199999999999</v>
      </c>
      <c r="DW23" s="9">
        <v>177.53100000000001</v>
      </c>
      <c r="DX23" s="9">
        <v>129.054</v>
      </c>
      <c r="DY23" s="9">
        <v>83.561000000000007</v>
      </c>
      <c r="DZ23" s="9">
        <v>45.493000000000002</v>
      </c>
      <c r="EA23" s="9">
        <v>350.613</v>
      </c>
      <c r="EB23" s="9">
        <v>165.57300000000001</v>
      </c>
      <c r="EC23" s="9">
        <v>185.04</v>
      </c>
      <c r="ED23" s="9">
        <v>347.87</v>
      </c>
      <c r="EE23" s="9">
        <v>165.179</v>
      </c>
      <c r="EF23" s="9">
        <v>182.691</v>
      </c>
      <c r="EG23" s="9">
        <v>644.28700000000003</v>
      </c>
      <c r="EH23" s="9">
        <v>305.71100000000001</v>
      </c>
      <c r="EI23" s="9">
        <v>338.57600000000002</v>
      </c>
      <c r="EJ23" s="9">
        <v>171.57499999999999</v>
      </c>
      <c r="EK23" s="9">
        <v>110.83499999999999</v>
      </c>
      <c r="EL23" s="9">
        <v>60.74</v>
      </c>
      <c r="EM23" s="9">
        <v>472.71199999999999</v>
      </c>
      <c r="EN23" s="9">
        <v>194.876</v>
      </c>
      <c r="EO23" s="9">
        <v>277.83600000000001</v>
      </c>
      <c r="EP23" s="9">
        <v>205.74799999999999</v>
      </c>
      <c r="EQ23" s="9">
        <v>93.218999999999994</v>
      </c>
      <c r="ER23" s="9">
        <v>112.529</v>
      </c>
      <c r="ES23" s="9">
        <v>33.530999999999999</v>
      </c>
      <c r="ET23" s="9">
        <v>16.792000000000002</v>
      </c>
      <c r="EU23" s="9">
        <v>16.739000000000001</v>
      </c>
      <c r="EV23" s="9">
        <v>5.8620000000000001</v>
      </c>
      <c r="EW23" s="9">
        <v>3.9689999999999999</v>
      </c>
      <c r="EX23" s="9">
        <v>1.893</v>
      </c>
      <c r="EY23" s="9">
        <v>4.4080000000000004</v>
      </c>
      <c r="EZ23" s="9">
        <v>2.9540000000000002</v>
      </c>
      <c r="FA23" s="9">
        <v>1.454</v>
      </c>
      <c r="FB23" s="9">
        <v>1.4550000000000001</v>
      </c>
      <c r="FC23" s="9">
        <v>1.0149999999999999</v>
      </c>
      <c r="FD23" s="9">
        <v>0.439</v>
      </c>
      <c r="FE23" s="9">
        <v>27.669</v>
      </c>
      <c r="FF23" s="9">
        <v>12.823</v>
      </c>
      <c r="FG23" s="9">
        <v>14.846</v>
      </c>
      <c r="FH23" s="9">
        <v>190.10499999999999</v>
      </c>
      <c r="FI23" s="9">
        <v>84.016000000000005</v>
      </c>
      <c r="FJ23" s="9">
        <v>106.089</v>
      </c>
      <c r="FK23" s="9">
        <v>27.957000000000001</v>
      </c>
      <c r="FL23" s="9">
        <v>13.944000000000001</v>
      </c>
      <c r="FM23" s="9">
        <v>14.013</v>
      </c>
      <c r="FN23" s="9">
        <v>162.14699999999999</v>
      </c>
      <c r="FO23" s="9">
        <v>70.070999999999998</v>
      </c>
      <c r="FP23" s="9">
        <v>92.075999999999993</v>
      </c>
      <c r="FQ23" s="9">
        <v>31.09</v>
      </c>
      <c r="FR23" s="9">
        <v>16.093</v>
      </c>
      <c r="FS23" s="9">
        <v>14.997</v>
      </c>
      <c r="FT23" s="9">
        <v>174.65799999999999</v>
      </c>
      <c r="FU23" s="9">
        <v>77.126000000000005</v>
      </c>
      <c r="FV23" s="9">
        <v>97.531000000000006</v>
      </c>
      <c r="FW23" s="9">
        <v>166.55500000000001</v>
      </c>
      <c r="FX23" s="9">
        <v>73.025000000000006</v>
      </c>
      <c r="FY23" s="9">
        <v>93.53</v>
      </c>
      <c r="FZ23" s="9">
        <v>1190.4090000000001</v>
      </c>
      <c r="GA23" s="9">
        <v>618.92200000000003</v>
      </c>
      <c r="GB23" s="9">
        <v>571.48699999999997</v>
      </c>
      <c r="GC23" s="9">
        <v>717.94500000000005</v>
      </c>
      <c r="GD23" s="9">
        <v>413.15699999999998</v>
      </c>
      <c r="GE23" s="9">
        <v>304.78800000000001</v>
      </c>
      <c r="GF23" s="9">
        <v>472.464</v>
      </c>
      <c r="GG23" s="9">
        <v>205.76499999999999</v>
      </c>
      <c r="GH23" s="9">
        <v>266.69900000000001</v>
      </c>
      <c r="GI23" s="9">
        <v>273.91899999999998</v>
      </c>
      <c r="GJ23" s="9">
        <v>155.91499999999999</v>
      </c>
      <c r="GK23" s="9">
        <v>118.004</v>
      </c>
      <c r="GL23" s="9">
        <v>36.779000000000003</v>
      </c>
      <c r="GM23" s="9">
        <v>21.19</v>
      </c>
      <c r="GN23" s="9">
        <v>15.589</v>
      </c>
      <c r="GO23" s="9">
        <v>14.254</v>
      </c>
      <c r="GP23" s="9">
        <v>9.17</v>
      </c>
      <c r="GQ23" s="9">
        <v>5.0839999999999996</v>
      </c>
      <c r="GR23" s="9">
        <v>9.8800000000000008</v>
      </c>
      <c r="GS23" s="9">
        <v>6.173</v>
      </c>
      <c r="GT23" s="9">
        <v>3.7069999999999999</v>
      </c>
      <c r="GU23" s="9">
        <v>4.3739999999999997</v>
      </c>
      <c r="GV23" s="9">
        <v>2.9969999999999999</v>
      </c>
      <c r="GW23" s="9">
        <v>1.3779999999999999</v>
      </c>
      <c r="GX23" s="9">
        <v>22.524999999999999</v>
      </c>
      <c r="GY23" s="9">
        <v>12.02</v>
      </c>
      <c r="GZ23" s="9">
        <v>10.505000000000001</v>
      </c>
      <c r="HA23" s="9">
        <v>259.786</v>
      </c>
      <c r="HB23" s="9">
        <v>147.70500000000001</v>
      </c>
      <c r="HC23" s="9">
        <v>112.081</v>
      </c>
      <c r="HD23" s="9">
        <v>88.350999999999999</v>
      </c>
      <c r="HE23" s="9">
        <v>61.725000000000001</v>
      </c>
      <c r="HF23" s="9">
        <v>26.626000000000001</v>
      </c>
      <c r="HG23" s="9">
        <v>171.435</v>
      </c>
      <c r="HH23" s="9">
        <v>85.98</v>
      </c>
      <c r="HI23" s="9">
        <v>85.454999999999998</v>
      </c>
      <c r="HJ23" s="9">
        <v>97.963999999999999</v>
      </c>
      <c r="HK23" s="9">
        <v>67.468000000000004</v>
      </c>
      <c r="HL23" s="9">
        <v>30.495000000000001</v>
      </c>
      <c r="HM23" s="9">
        <v>175.95500000000001</v>
      </c>
      <c r="HN23" s="9">
        <v>88.445999999999998</v>
      </c>
      <c r="HO23" s="9">
        <v>87.509</v>
      </c>
      <c r="HP23" s="9">
        <v>181.315</v>
      </c>
      <c r="HQ23" s="9">
        <v>92.153999999999996</v>
      </c>
      <c r="HR23" s="9">
        <v>89.161000000000001</v>
      </c>
      <c r="HS23" s="9">
        <v>2762.9870000000001</v>
      </c>
      <c r="HT23" s="9">
        <v>1516.3520000000001</v>
      </c>
      <c r="HU23" s="9">
        <v>1246.635</v>
      </c>
      <c r="HV23" s="9">
        <v>2156.7750000000001</v>
      </c>
      <c r="HW23" s="9">
        <v>1332.3240000000001</v>
      </c>
      <c r="HX23" s="9">
        <v>824.45100000000002</v>
      </c>
      <c r="HY23" s="9">
        <v>606.21199999999999</v>
      </c>
      <c r="HZ23" s="9">
        <v>184.02699999999999</v>
      </c>
      <c r="IA23" s="9">
        <v>422.18400000000003</v>
      </c>
      <c r="IB23" s="9">
        <v>396.68799999999999</v>
      </c>
      <c r="IC23" s="9">
        <v>248.15</v>
      </c>
      <c r="ID23" s="9">
        <v>148.53800000000001</v>
      </c>
      <c r="IE23" s="9">
        <v>63.554000000000002</v>
      </c>
      <c r="IF23" s="9">
        <v>41.881</v>
      </c>
      <c r="IG23" s="9">
        <v>21.672999999999998</v>
      </c>
      <c r="IH23" s="9">
        <v>32.932000000000002</v>
      </c>
      <c r="II23" s="9">
        <v>25.78</v>
      </c>
      <c r="IJ23" s="9">
        <v>7.1520000000000001</v>
      </c>
      <c r="IK23" s="9">
        <v>15.898999999999999</v>
      </c>
      <c r="IL23" s="9">
        <v>13.263999999999999</v>
      </c>
      <c r="IM23" s="9">
        <v>2.6349999999999998</v>
      </c>
      <c r="IN23" s="9">
        <v>17.033000000000001</v>
      </c>
      <c r="IO23" s="9">
        <v>12.516</v>
      </c>
      <c r="IP23" s="9">
        <v>4.5170000000000003</v>
      </c>
      <c r="IQ23" s="9">
        <v>30.623000000000001</v>
      </c>
    </row>
    <row r="24" spans="1:251">
      <c r="A24" s="10">
        <v>42217</v>
      </c>
      <c r="B24" s="9">
        <v>11702.630999999999</v>
      </c>
      <c r="C24" s="9">
        <v>6276.4790000000003</v>
      </c>
      <c r="D24" s="9">
        <v>5426.152</v>
      </c>
      <c r="E24" s="9">
        <v>8051.7510000000002</v>
      </c>
      <c r="F24" s="9">
        <v>5165.0420000000004</v>
      </c>
      <c r="G24" s="9">
        <v>2886.71</v>
      </c>
      <c r="H24" s="9">
        <v>3650.88</v>
      </c>
      <c r="I24" s="9">
        <v>1111.4380000000001</v>
      </c>
      <c r="J24" s="9">
        <v>2539.442</v>
      </c>
      <c r="K24" s="9">
        <v>1739.4649999999999</v>
      </c>
      <c r="L24" s="9">
        <v>924.75300000000004</v>
      </c>
      <c r="M24" s="9">
        <v>814.71199999999999</v>
      </c>
      <c r="N24" s="9">
        <v>321.64999999999998</v>
      </c>
      <c r="O24" s="9">
        <v>183.941</v>
      </c>
      <c r="P24" s="9">
        <v>137.71</v>
      </c>
      <c r="Q24" s="9">
        <v>118.7</v>
      </c>
      <c r="R24" s="9">
        <v>99.465999999999994</v>
      </c>
      <c r="S24" s="9">
        <v>19.234000000000002</v>
      </c>
      <c r="T24" s="9">
        <v>56.347999999999999</v>
      </c>
      <c r="U24" s="9">
        <v>43.728000000000002</v>
      </c>
      <c r="V24" s="9">
        <v>12.619</v>
      </c>
      <c r="W24" s="9">
        <v>62.351999999999997</v>
      </c>
      <c r="X24" s="9">
        <v>55.738</v>
      </c>
      <c r="Y24" s="9">
        <v>6.6139999999999999</v>
      </c>
      <c r="Z24" s="9">
        <v>202.95</v>
      </c>
      <c r="AA24" s="9">
        <v>84.474000000000004</v>
      </c>
      <c r="AB24" s="9">
        <v>118.476</v>
      </c>
      <c r="AC24" s="9">
        <v>1563.154</v>
      </c>
      <c r="AD24" s="9">
        <v>818.33299999999997</v>
      </c>
      <c r="AE24" s="9">
        <v>744.822</v>
      </c>
      <c r="AF24" s="9">
        <v>596.73099999999999</v>
      </c>
      <c r="AG24" s="9">
        <v>445.91</v>
      </c>
      <c r="AH24" s="9">
        <v>150.821</v>
      </c>
      <c r="AI24" s="9">
        <v>966.423</v>
      </c>
      <c r="AJ24" s="9">
        <v>372.42200000000003</v>
      </c>
      <c r="AK24" s="9">
        <v>594.00099999999998</v>
      </c>
      <c r="AL24" s="9">
        <v>685.09400000000005</v>
      </c>
      <c r="AM24" s="9">
        <v>518.92600000000004</v>
      </c>
      <c r="AN24" s="9">
        <v>166.16800000000001</v>
      </c>
      <c r="AO24" s="9">
        <v>1054.3710000000001</v>
      </c>
      <c r="AP24" s="9">
        <v>405.827</v>
      </c>
      <c r="AQ24" s="9">
        <v>648.54399999999998</v>
      </c>
      <c r="AR24" s="9">
        <v>1022.771</v>
      </c>
      <c r="AS24" s="9">
        <v>416.15</v>
      </c>
      <c r="AT24" s="9">
        <v>606.62</v>
      </c>
      <c r="AU24" s="9">
        <v>11270.535</v>
      </c>
      <c r="AV24" s="9">
        <v>6010.1180000000004</v>
      </c>
      <c r="AW24" s="9">
        <v>5260.4170000000004</v>
      </c>
      <c r="AX24" s="9">
        <v>7856.9070000000002</v>
      </c>
      <c r="AY24" s="9">
        <v>5025.2939999999999</v>
      </c>
      <c r="AZ24" s="9">
        <v>2831.6129999999998</v>
      </c>
      <c r="BA24" s="9">
        <v>3413.6289999999999</v>
      </c>
      <c r="BB24" s="9">
        <v>984.82399999999996</v>
      </c>
      <c r="BC24" s="9">
        <v>2428.8040000000001</v>
      </c>
      <c r="BD24" s="9">
        <v>1699.3979999999999</v>
      </c>
      <c r="BE24" s="9">
        <v>899.596</v>
      </c>
      <c r="BF24" s="9">
        <v>799.80200000000002</v>
      </c>
      <c r="BG24" s="9">
        <v>302.51</v>
      </c>
      <c r="BH24" s="9">
        <v>173.334</v>
      </c>
      <c r="BI24" s="9">
        <v>129.17599999999999</v>
      </c>
      <c r="BJ24" s="9">
        <v>114.81399999999999</v>
      </c>
      <c r="BK24" s="9">
        <v>96.384</v>
      </c>
      <c r="BL24" s="9">
        <v>18.43</v>
      </c>
      <c r="BM24" s="9">
        <v>54.598999999999997</v>
      </c>
      <c r="BN24" s="9">
        <v>42.539000000000001</v>
      </c>
      <c r="BO24" s="9">
        <v>12.06</v>
      </c>
      <c r="BP24" s="9">
        <v>60.215000000000003</v>
      </c>
      <c r="BQ24" s="9">
        <v>53.845999999999997</v>
      </c>
      <c r="BR24" s="9">
        <v>6.3689999999999998</v>
      </c>
      <c r="BS24" s="9">
        <v>187.696</v>
      </c>
      <c r="BT24" s="9">
        <v>76.948999999999998</v>
      </c>
      <c r="BU24" s="9">
        <v>110.746</v>
      </c>
      <c r="BV24" s="9">
        <v>1537.82</v>
      </c>
      <c r="BW24" s="9">
        <v>801.80100000000004</v>
      </c>
      <c r="BX24" s="9">
        <v>736.01900000000001</v>
      </c>
      <c r="BY24" s="9">
        <v>594.13900000000001</v>
      </c>
      <c r="BZ24" s="9">
        <v>443.85500000000002</v>
      </c>
      <c r="CA24" s="9">
        <v>150.28399999999999</v>
      </c>
      <c r="CB24" s="9">
        <v>943.68100000000004</v>
      </c>
      <c r="CC24" s="9">
        <v>357.94600000000003</v>
      </c>
      <c r="CD24" s="9">
        <v>585.73500000000001</v>
      </c>
      <c r="CE24" s="9">
        <v>678.61500000000001</v>
      </c>
      <c r="CF24" s="9">
        <v>513.78800000000001</v>
      </c>
      <c r="CG24" s="9">
        <v>164.827</v>
      </c>
      <c r="CH24" s="9">
        <v>1020.783</v>
      </c>
      <c r="CI24" s="9">
        <v>385.80799999999999</v>
      </c>
      <c r="CJ24" s="9">
        <v>634.97400000000005</v>
      </c>
      <c r="CK24" s="9">
        <v>998.28099999999995</v>
      </c>
      <c r="CL24" s="9">
        <v>400.48500000000001</v>
      </c>
      <c r="CM24" s="9">
        <v>597.79600000000005</v>
      </c>
      <c r="CN24" s="9">
        <v>1770.579</v>
      </c>
      <c r="CO24" s="9">
        <v>892.79499999999996</v>
      </c>
      <c r="CP24" s="9">
        <v>877.78399999999999</v>
      </c>
      <c r="CQ24" s="9">
        <v>819.80100000000004</v>
      </c>
      <c r="CR24" s="9">
        <v>494.45</v>
      </c>
      <c r="CS24" s="9">
        <v>325.351</v>
      </c>
      <c r="CT24" s="9">
        <v>950.77800000000002</v>
      </c>
      <c r="CU24" s="9">
        <v>398.34500000000003</v>
      </c>
      <c r="CV24" s="9">
        <v>552.43299999999999</v>
      </c>
      <c r="CW24" s="9">
        <v>448.45299999999997</v>
      </c>
      <c r="CX24" s="9">
        <v>225.517</v>
      </c>
      <c r="CY24" s="9">
        <v>222.93600000000001</v>
      </c>
      <c r="CZ24" s="9">
        <v>74.176000000000002</v>
      </c>
      <c r="DA24" s="9">
        <v>38.673999999999999</v>
      </c>
      <c r="DB24" s="9">
        <v>35.502000000000002</v>
      </c>
      <c r="DC24" s="9">
        <v>13.686</v>
      </c>
      <c r="DD24" s="9">
        <v>11.631</v>
      </c>
      <c r="DE24" s="9">
        <v>2.0550000000000002</v>
      </c>
      <c r="DF24" s="9">
        <v>9.0670000000000002</v>
      </c>
      <c r="DG24" s="9">
        <v>7.6029999999999998</v>
      </c>
      <c r="DH24" s="9">
        <v>1.464</v>
      </c>
      <c r="DI24" s="9">
        <v>4.6189999999999998</v>
      </c>
      <c r="DJ24" s="9">
        <v>4.0279999999999996</v>
      </c>
      <c r="DK24" s="9">
        <v>0.59</v>
      </c>
      <c r="DL24" s="9">
        <v>60.491</v>
      </c>
      <c r="DM24" s="9">
        <v>27.042999999999999</v>
      </c>
      <c r="DN24" s="9">
        <v>33.447000000000003</v>
      </c>
      <c r="DO24" s="9">
        <v>419.24900000000002</v>
      </c>
      <c r="DP24" s="9">
        <v>211.13399999999999</v>
      </c>
      <c r="DQ24" s="9">
        <v>208.11500000000001</v>
      </c>
      <c r="DR24" s="9">
        <v>99.626000000000005</v>
      </c>
      <c r="DS24" s="9">
        <v>67.863</v>
      </c>
      <c r="DT24" s="9">
        <v>31.763000000000002</v>
      </c>
      <c r="DU24" s="9">
        <v>319.62299999999999</v>
      </c>
      <c r="DV24" s="9">
        <v>143.27099999999999</v>
      </c>
      <c r="DW24" s="9">
        <v>176.352</v>
      </c>
      <c r="DX24" s="9">
        <v>108.294</v>
      </c>
      <c r="DY24" s="9">
        <v>74.924999999999997</v>
      </c>
      <c r="DZ24" s="9">
        <v>33.369999999999997</v>
      </c>
      <c r="EA24" s="9">
        <v>340.15899999999999</v>
      </c>
      <c r="EB24" s="9">
        <v>150.59200000000001</v>
      </c>
      <c r="EC24" s="9">
        <v>189.56700000000001</v>
      </c>
      <c r="ED24" s="9">
        <v>328.69</v>
      </c>
      <c r="EE24" s="9">
        <v>150.874</v>
      </c>
      <c r="EF24" s="9">
        <v>177.816</v>
      </c>
      <c r="EG24" s="9">
        <v>613.42100000000005</v>
      </c>
      <c r="EH24" s="9">
        <v>292.68099999999998</v>
      </c>
      <c r="EI24" s="9">
        <v>320.74</v>
      </c>
      <c r="EJ24" s="9">
        <v>144.90199999999999</v>
      </c>
      <c r="EK24" s="9">
        <v>96.114000000000004</v>
      </c>
      <c r="EL24" s="9">
        <v>48.787999999999997</v>
      </c>
      <c r="EM24" s="9">
        <v>468.52</v>
      </c>
      <c r="EN24" s="9">
        <v>196.56700000000001</v>
      </c>
      <c r="EO24" s="9">
        <v>271.952</v>
      </c>
      <c r="EP24" s="9">
        <v>192.791</v>
      </c>
      <c r="EQ24" s="9">
        <v>84.84</v>
      </c>
      <c r="ER24" s="9">
        <v>107.95099999999999</v>
      </c>
      <c r="ES24" s="9">
        <v>37.201000000000001</v>
      </c>
      <c r="ET24" s="9">
        <v>15.475</v>
      </c>
      <c r="EU24" s="9">
        <v>21.725999999999999</v>
      </c>
      <c r="EV24" s="9">
        <v>2.7719999999999998</v>
      </c>
      <c r="EW24" s="9">
        <v>2.1269999999999998</v>
      </c>
      <c r="EX24" s="9">
        <v>0.64500000000000002</v>
      </c>
      <c r="EY24" s="9">
        <v>2.21</v>
      </c>
      <c r="EZ24" s="9">
        <v>1.5640000000000001</v>
      </c>
      <c r="FA24" s="9">
        <v>0.64500000000000002</v>
      </c>
      <c r="FB24" s="9">
        <v>0.56299999999999994</v>
      </c>
      <c r="FC24" s="9">
        <v>0.56299999999999994</v>
      </c>
      <c r="FD24" s="9">
        <v>0</v>
      </c>
      <c r="FE24" s="9">
        <v>34.429000000000002</v>
      </c>
      <c r="FF24" s="9">
        <v>13.348000000000001</v>
      </c>
      <c r="FG24" s="9">
        <v>21.08</v>
      </c>
      <c r="FH24" s="9">
        <v>178.124</v>
      </c>
      <c r="FI24" s="9">
        <v>79.700999999999993</v>
      </c>
      <c r="FJ24" s="9">
        <v>98.423000000000002</v>
      </c>
      <c r="FK24" s="9">
        <v>18.518000000000001</v>
      </c>
      <c r="FL24" s="9">
        <v>11.398999999999999</v>
      </c>
      <c r="FM24" s="9">
        <v>7.1189999999999998</v>
      </c>
      <c r="FN24" s="9">
        <v>159.60599999999999</v>
      </c>
      <c r="FO24" s="9">
        <v>68.302000000000007</v>
      </c>
      <c r="FP24" s="9">
        <v>91.304000000000002</v>
      </c>
      <c r="FQ24" s="9">
        <v>20.373000000000001</v>
      </c>
      <c r="FR24" s="9">
        <v>13.057</v>
      </c>
      <c r="FS24" s="9">
        <v>7.3159999999999998</v>
      </c>
      <c r="FT24" s="9">
        <v>172.41800000000001</v>
      </c>
      <c r="FU24" s="9">
        <v>71.783000000000001</v>
      </c>
      <c r="FV24" s="9">
        <v>100.63500000000001</v>
      </c>
      <c r="FW24" s="9">
        <v>161.816</v>
      </c>
      <c r="FX24" s="9">
        <v>69.866</v>
      </c>
      <c r="FY24" s="9">
        <v>91.948999999999998</v>
      </c>
      <c r="FZ24" s="9">
        <v>1157.1579999999999</v>
      </c>
      <c r="GA24" s="9">
        <v>600.11400000000003</v>
      </c>
      <c r="GB24" s="9">
        <v>557.04399999999998</v>
      </c>
      <c r="GC24" s="9">
        <v>674.9</v>
      </c>
      <c r="GD24" s="9">
        <v>398.33600000000001</v>
      </c>
      <c r="GE24" s="9">
        <v>276.56299999999999</v>
      </c>
      <c r="GF24" s="9">
        <v>482.25799999999998</v>
      </c>
      <c r="GG24" s="9">
        <v>201.77699999999999</v>
      </c>
      <c r="GH24" s="9">
        <v>280.48099999999999</v>
      </c>
      <c r="GI24" s="9">
        <v>255.66200000000001</v>
      </c>
      <c r="GJ24" s="9">
        <v>140.67599999999999</v>
      </c>
      <c r="GK24" s="9">
        <v>114.986</v>
      </c>
      <c r="GL24" s="9">
        <v>36.975999999999999</v>
      </c>
      <c r="GM24" s="9">
        <v>23.199000000000002</v>
      </c>
      <c r="GN24" s="9">
        <v>13.776</v>
      </c>
      <c r="GO24" s="9">
        <v>10.914</v>
      </c>
      <c r="GP24" s="9">
        <v>9.5039999999999996</v>
      </c>
      <c r="GQ24" s="9">
        <v>1.41</v>
      </c>
      <c r="GR24" s="9">
        <v>6.8579999999999997</v>
      </c>
      <c r="GS24" s="9">
        <v>6.0389999999999997</v>
      </c>
      <c r="GT24" s="9">
        <v>0.81899999999999995</v>
      </c>
      <c r="GU24" s="9">
        <v>4.056</v>
      </c>
      <c r="GV24" s="9">
        <v>3.4660000000000002</v>
      </c>
      <c r="GW24" s="9">
        <v>0.59</v>
      </c>
      <c r="GX24" s="9">
        <v>26.062000000000001</v>
      </c>
      <c r="GY24" s="9">
        <v>13.695</v>
      </c>
      <c r="GZ24" s="9">
        <v>12.367000000000001</v>
      </c>
      <c r="HA24" s="9">
        <v>241.125</v>
      </c>
      <c r="HB24" s="9">
        <v>131.43299999999999</v>
      </c>
      <c r="HC24" s="9">
        <v>109.69199999999999</v>
      </c>
      <c r="HD24" s="9">
        <v>81.108000000000004</v>
      </c>
      <c r="HE24" s="9">
        <v>56.463999999999999</v>
      </c>
      <c r="HF24" s="9">
        <v>24.643999999999998</v>
      </c>
      <c r="HG24" s="9">
        <v>160.017</v>
      </c>
      <c r="HH24" s="9">
        <v>74.968999999999994</v>
      </c>
      <c r="HI24" s="9">
        <v>85.048000000000002</v>
      </c>
      <c r="HJ24" s="9">
        <v>87.921000000000006</v>
      </c>
      <c r="HK24" s="9">
        <v>61.866999999999997</v>
      </c>
      <c r="HL24" s="9">
        <v>26.053999999999998</v>
      </c>
      <c r="HM24" s="9">
        <v>167.74100000000001</v>
      </c>
      <c r="HN24" s="9">
        <v>78.808999999999997</v>
      </c>
      <c r="HO24" s="9">
        <v>88.932000000000002</v>
      </c>
      <c r="HP24" s="9">
        <v>166.875</v>
      </c>
      <c r="HQ24" s="9">
        <v>81.007999999999996</v>
      </c>
      <c r="HR24" s="9">
        <v>85.867000000000004</v>
      </c>
      <c r="HS24" s="9">
        <v>2755.942</v>
      </c>
      <c r="HT24" s="9">
        <v>1507.135</v>
      </c>
      <c r="HU24" s="9">
        <v>1248.807</v>
      </c>
      <c r="HV24" s="9">
        <v>2142.7640000000001</v>
      </c>
      <c r="HW24" s="9">
        <v>1327.204</v>
      </c>
      <c r="HX24" s="9">
        <v>815.56</v>
      </c>
      <c r="HY24" s="9">
        <v>613.178</v>
      </c>
      <c r="HZ24" s="9">
        <v>179.93100000000001</v>
      </c>
      <c r="IA24" s="9">
        <v>433.24700000000001</v>
      </c>
      <c r="IB24" s="9">
        <v>390.673</v>
      </c>
      <c r="IC24" s="9">
        <v>234.40199999999999</v>
      </c>
      <c r="ID24" s="9">
        <v>156.27099999999999</v>
      </c>
      <c r="IE24" s="9">
        <v>59.899000000000001</v>
      </c>
      <c r="IF24" s="9">
        <v>38.173999999999999</v>
      </c>
      <c r="IG24" s="9">
        <v>21.725000000000001</v>
      </c>
      <c r="IH24" s="9">
        <v>33.424999999999997</v>
      </c>
      <c r="II24" s="9">
        <v>26.786000000000001</v>
      </c>
      <c r="IJ24" s="9">
        <v>6.6379999999999999</v>
      </c>
      <c r="IK24" s="9">
        <v>15.872999999999999</v>
      </c>
      <c r="IL24" s="9">
        <v>11.81</v>
      </c>
      <c r="IM24" s="9">
        <v>4.0620000000000003</v>
      </c>
      <c r="IN24" s="9">
        <v>17.552</v>
      </c>
      <c r="IO24" s="9">
        <v>14.976000000000001</v>
      </c>
      <c r="IP24" s="9">
        <v>2.5760000000000001</v>
      </c>
      <c r="IQ24" s="9">
        <v>26.474</v>
      </c>
    </row>
    <row r="25" spans="1:251">
      <c r="A25" s="10">
        <v>42248</v>
      </c>
      <c r="B25" s="9">
        <v>11771.039000000001</v>
      </c>
      <c r="C25" s="9">
        <v>6310.4380000000001</v>
      </c>
      <c r="D25" s="9">
        <v>5460.6009999999997</v>
      </c>
      <c r="E25" s="9">
        <v>8107.5659999999998</v>
      </c>
      <c r="F25" s="9">
        <v>5177.9449999999997</v>
      </c>
      <c r="G25" s="9">
        <v>2929.6219999999998</v>
      </c>
      <c r="H25" s="9">
        <v>3663.4720000000002</v>
      </c>
      <c r="I25" s="9">
        <v>1132.4929999999999</v>
      </c>
      <c r="J25" s="9">
        <v>2530.9789999999998</v>
      </c>
      <c r="K25" s="9">
        <v>1771.9110000000001</v>
      </c>
      <c r="L25" s="9">
        <v>926.44</v>
      </c>
      <c r="M25" s="9">
        <v>845.471</v>
      </c>
      <c r="N25" s="9">
        <v>331.86900000000003</v>
      </c>
      <c r="O25" s="9">
        <v>186.34700000000001</v>
      </c>
      <c r="P25" s="9">
        <v>145.52099999999999</v>
      </c>
      <c r="Q25" s="9">
        <v>144.98099999999999</v>
      </c>
      <c r="R25" s="9">
        <v>110.17</v>
      </c>
      <c r="S25" s="9">
        <v>34.811</v>
      </c>
      <c r="T25" s="9">
        <v>61.494</v>
      </c>
      <c r="U25" s="9">
        <v>45.664999999999999</v>
      </c>
      <c r="V25" s="9">
        <v>15.83</v>
      </c>
      <c r="W25" s="9">
        <v>83.486999999999995</v>
      </c>
      <c r="X25" s="9">
        <v>64.504999999999995</v>
      </c>
      <c r="Y25" s="9">
        <v>18.981000000000002</v>
      </c>
      <c r="Z25" s="9">
        <v>186.88800000000001</v>
      </c>
      <c r="AA25" s="9">
        <v>76.177000000000007</v>
      </c>
      <c r="AB25" s="9">
        <v>110.71</v>
      </c>
      <c r="AC25" s="9">
        <v>1573.904</v>
      </c>
      <c r="AD25" s="9">
        <v>812.36699999999996</v>
      </c>
      <c r="AE25" s="9">
        <v>761.53800000000001</v>
      </c>
      <c r="AF25" s="9">
        <v>580.05600000000004</v>
      </c>
      <c r="AG25" s="9">
        <v>428.541</v>
      </c>
      <c r="AH25" s="9">
        <v>151.51400000000001</v>
      </c>
      <c r="AI25" s="9">
        <v>993.84799999999996</v>
      </c>
      <c r="AJ25" s="9">
        <v>383.82499999999999</v>
      </c>
      <c r="AK25" s="9">
        <v>610.02300000000002</v>
      </c>
      <c r="AL25" s="9">
        <v>689.29700000000003</v>
      </c>
      <c r="AM25" s="9">
        <v>511.14499999999998</v>
      </c>
      <c r="AN25" s="9">
        <v>178.15100000000001</v>
      </c>
      <c r="AO25" s="9">
        <v>1082.615</v>
      </c>
      <c r="AP25" s="9">
        <v>415.29500000000002</v>
      </c>
      <c r="AQ25" s="9">
        <v>667.32</v>
      </c>
      <c r="AR25" s="9">
        <v>1055.3430000000001</v>
      </c>
      <c r="AS25" s="9">
        <v>429.49</v>
      </c>
      <c r="AT25" s="9">
        <v>625.85299999999995</v>
      </c>
      <c r="AU25" s="9">
        <v>11331.579</v>
      </c>
      <c r="AV25" s="9">
        <v>6036.4110000000001</v>
      </c>
      <c r="AW25" s="9">
        <v>5295.1679999999997</v>
      </c>
      <c r="AX25" s="9">
        <v>7909.28</v>
      </c>
      <c r="AY25" s="9">
        <v>5033.0609999999997</v>
      </c>
      <c r="AZ25" s="9">
        <v>2876.2190000000001</v>
      </c>
      <c r="BA25" s="9">
        <v>3422.299</v>
      </c>
      <c r="BB25" s="9">
        <v>1003.35</v>
      </c>
      <c r="BC25" s="9">
        <v>2418.9490000000001</v>
      </c>
      <c r="BD25" s="9">
        <v>1732.713</v>
      </c>
      <c r="BE25" s="9">
        <v>904.23299999999995</v>
      </c>
      <c r="BF25" s="9">
        <v>828.47900000000004</v>
      </c>
      <c r="BG25" s="9">
        <v>315.07600000000002</v>
      </c>
      <c r="BH25" s="9">
        <v>176.21899999999999</v>
      </c>
      <c r="BI25" s="9">
        <v>138.857</v>
      </c>
      <c r="BJ25" s="9">
        <v>142.68700000000001</v>
      </c>
      <c r="BK25" s="9">
        <v>107.876</v>
      </c>
      <c r="BL25" s="9">
        <v>34.811</v>
      </c>
      <c r="BM25" s="9">
        <v>60.969000000000001</v>
      </c>
      <c r="BN25" s="9">
        <v>45.139000000000003</v>
      </c>
      <c r="BO25" s="9">
        <v>15.83</v>
      </c>
      <c r="BP25" s="9">
        <v>81.718000000000004</v>
      </c>
      <c r="BQ25" s="9">
        <v>62.737000000000002</v>
      </c>
      <c r="BR25" s="9">
        <v>18.981000000000002</v>
      </c>
      <c r="BS25" s="9">
        <v>172.38900000000001</v>
      </c>
      <c r="BT25" s="9">
        <v>68.343000000000004</v>
      </c>
      <c r="BU25" s="9">
        <v>104.04600000000001</v>
      </c>
      <c r="BV25" s="9">
        <v>1546.6510000000001</v>
      </c>
      <c r="BW25" s="9">
        <v>797.87599999999998</v>
      </c>
      <c r="BX25" s="9">
        <v>748.77499999999998</v>
      </c>
      <c r="BY25" s="9">
        <v>576.48699999999997</v>
      </c>
      <c r="BZ25" s="9">
        <v>426.42700000000002</v>
      </c>
      <c r="CA25" s="9">
        <v>150.06</v>
      </c>
      <c r="CB25" s="9">
        <v>970.16399999999999</v>
      </c>
      <c r="CC25" s="9">
        <v>371.44900000000001</v>
      </c>
      <c r="CD25" s="9">
        <v>598.71500000000003</v>
      </c>
      <c r="CE25" s="9">
        <v>683.85</v>
      </c>
      <c r="CF25" s="9">
        <v>507.15300000000002</v>
      </c>
      <c r="CG25" s="9">
        <v>176.697</v>
      </c>
      <c r="CH25" s="9">
        <v>1048.8630000000001</v>
      </c>
      <c r="CI25" s="9">
        <v>397.08</v>
      </c>
      <c r="CJ25" s="9">
        <v>651.78200000000004</v>
      </c>
      <c r="CK25" s="9">
        <v>1031.133</v>
      </c>
      <c r="CL25" s="9">
        <v>416.58800000000002</v>
      </c>
      <c r="CM25" s="9">
        <v>614.54499999999996</v>
      </c>
      <c r="CN25" s="9">
        <v>1812.26</v>
      </c>
      <c r="CO25" s="9">
        <v>918.07</v>
      </c>
      <c r="CP25" s="9">
        <v>894.19</v>
      </c>
      <c r="CQ25" s="9">
        <v>834.48599999999999</v>
      </c>
      <c r="CR25" s="9">
        <v>504.84800000000001</v>
      </c>
      <c r="CS25" s="9">
        <v>329.637</v>
      </c>
      <c r="CT25" s="9">
        <v>977.774</v>
      </c>
      <c r="CU25" s="9">
        <v>413.22199999999998</v>
      </c>
      <c r="CV25" s="9">
        <v>564.55200000000002</v>
      </c>
      <c r="CW25" s="9">
        <v>461.23200000000003</v>
      </c>
      <c r="CX25" s="9">
        <v>226.62100000000001</v>
      </c>
      <c r="CY25" s="9">
        <v>234.61099999999999</v>
      </c>
      <c r="CZ25" s="9">
        <v>63.924999999999997</v>
      </c>
      <c r="DA25" s="9">
        <v>29.733000000000001</v>
      </c>
      <c r="DB25" s="9">
        <v>34.192</v>
      </c>
      <c r="DC25" s="9">
        <v>12.599</v>
      </c>
      <c r="DD25" s="9">
        <v>8.9440000000000008</v>
      </c>
      <c r="DE25" s="9">
        <v>3.6549999999999998</v>
      </c>
      <c r="DF25" s="9">
        <v>6.2789999999999999</v>
      </c>
      <c r="DG25" s="9">
        <v>4.8550000000000004</v>
      </c>
      <c r="DH25" s="9">
        <v>1.425</v>
      </c>
      <c r="DI25" s="9">
        <v>6.32</v>
      </c>
      <c r="DJ25" s="9">
        <v>4.09</v>
      </c>
      <c r="DK25" s="9">
        <v>2.23</v>
      </c>
      <c r="DL25" s="9">
        <v>51.326000000000001</v>
      </c>
      <c r="DM25" s="9">
        <v>20.789000000000001</v>
      </c>
      <c r="DN25" s="9">
        <v>30.536999999999999</v>
      </c>
      <c r="DO25" s="9">
        <v>430.49599999999998</v>
      </c>
      <c r="DP25" s="9">
        <v>211.566</v>
      </c>
      <c r="DQ25" s="9">
        <v>218.93</v>
      </c>
      <c r="DR25" s="9">
        <v>99.225999999999999</v>
      </c>
      <c r="DS25" s="9">
        <v>65.688999999999993</v>
      </c>
      <c r="DT25" s="9">
        <v>33.536999999999999</v>
      </c>
      <c r="DU25" s="9">
        <v>331.27100000000002</v>
      </c>
      <c r="DV25" s="9">
        <v>145.87799999999999</v>
      </c>
      <c r="DW25" s="9">
        <v>185.393</v>
      </c>
      <c r="DX25" s="9">
        <v>105.834</v>
      </c>
      <c r="DY25" s="9">
        <v>71.143000000000001</v>
      </c>
      <c r="DZ25" s="9">
        <v>34.691000000000003</v>
      </c>
      <c r="EA25" s="9">
        <v>355.39800000000002</v>
      </c>
      <c r="EB25" s="9">
        <v>155.47800000000001</v>
      </c>
      <c r="EC25" s="9">
        <v>199.92</v>
      </c>
      <c r="ED25" s="9">
        <v>337.55</v>
      </c>
      <c r="EE25" s="9">
        <v>150.732</v>
      </c>
      <c r="EF25" s="9">
        <v>186.81800000000001</v>
      </c>
      <c r="EG25" s="9">
        <v>622.07500000000005</v>
      </c>
      <c r="EH25" s="9">
        <v>296.17099999999999</v>
      </c>
      <c r="EI25" s="9">
        <v>325.90499999999997</v>
      </c>
      <c r="EJ25" s="9">
        <v>144.40799999999999</v>
      </c>
      <c r="EK25" s="9">
        <v>96.653999999999996</v>
      </c>
      <c r="EL25" s="9">
        <v>47.753999999999998</v>
      </c>
      <c r="EM25" s="9">
        <v>477.66699999999997</v>
      </c>
      <c r="EN25" s="9">
        <v>199.517</v>
      </c>
      <c r="EO25" s="9">
        <v>278.15100000000001</v>
      </c>
      <c r="EP25" s="9">
        <v>199.512</v>
      </c>
      <c r="EQ25" s="9">
        <v>90.308999999999997</v>
      </c>
      <c r="ER25" s="9">
        <v>109.203</v>
      </c>
      <c r="ES25" s="9">
        <v>30.850999999999999</v>
      </c>
      <c r="ET25" s="9">
        <v>13.411</v>
      </c>
      <c r="EU25" s="9">
        <v>17.440000000000001</v>
      </c>
      <c r="EV25" s="9">
        <v>2.3260000000000001</v>
      </c>
      <c r="EW25" s="9">
        <v>1.6140000000000001</v>
      </c>
      <c r="EX25" s="9">
        <v>0.71199999999999997</v>
      </c>
      <c r="EY25" s="9">
        <v>1.611</v>
      </c>
      <c r="EZ25" s="9">
        <v>1.2829999999999999</v>
      </c>
      <c r="FA25" s="9">
        <v>0.32700000000000001</v>
      </c>
      <c r="FB25" s="9">
        <v>0.71599999999999997</v>
      </c>
      <c r="FC25" s="9">
        <v>0.33100000000000002</v>
      </c>
      <c r="FD25" s="9">
        <v>0.38400000000000001</v>
      </c>
      <c r="FE25" s="9">
        <v>28.524999999999999</v>
      </c>
      <c r="FF25" s="9">
        <v>11.797000000000001</v>
      </c>
      <c r="FG25" s="9">
        <v>16.728000000000002</v>
      </c>
      <c r="FH25" s="9">
        <v>181.73099999999999</v>
      </c>
      <c r="FI25" s="9">
        <v>83.078000000000003</v>
      </c>
      <c r="FJ25" s="9">
        <v>98.653000000000006</v>
      </c>
      <c r="FK25" s="9">
        <v>20.091000000000001</v>
      </c>
      <c r="FL25" s="9">
        <v>13.574999999999999</v>
      </c>
      <c r="FM25" s="9">
        <v>6.516</v>
      </c>
      <c r="FN25" s="9">
        <v>161.63999999999999</v>
      </c>
      <c r="FO25" s="9">
        <v>69.504000000000005</v>
      </c>
      <c r="FP25" s="9">
        <v>92.137</v>
      </c>
      <c r="FQ25" s="9">
        <v>21.791</v>
      </c>
      <c r="FR25" s="9">
        <v>14.946999999999999</v>
      </c>
      <c r="FS25" s="9">
        <v>6.8440000000000003</v>
      </c>
      <c r="FT25" s="9">
        <v>177.721</v>
      </c>
      <c r="FU25" s="9">
        <v>75.361999999999995</v>
      </c>
      <c r="FV25" s="9">
        <v>102.36</v>
      </c>
      <c r="FW25" s="9">
        <v>163.251</v>
      </c>
      <c r="FX25" s="9">
        <v>70.787000000000006</v>
      </c>
      <c r="FY25" s="9">
        <v>92.463999999999999</v>
      </c>
      <c r="FZ25" s="9">
        <v>1190.184</v>
      </c>
      <c r="GA25" s="9">
        <v>621.899</v>
      </c>
      <c r="GB25" s="9">
        <v>568.28499999999997</v>
      </c>
      <c r="GC25" s="9">
        <v>690.077</v>
      </c>
      <c r="GD25" s="9">
        <v>408.19400000000002</v>
      </c>
      <c r="GE25" s="9">
        <v>281.88299999999998</v>
      </c>
      <c r="GF25" s="9">
        <v>500.10700000000003</v>
      </c>
      <c r="GG25" s="9">
        <v>213.70500000000001</v>
      </c>
      <c r="GH25" s="9">
        <v>286.40199999999999</v>
      </c>
      <c r="GI25" s="9">
        <v>261.72000000000003</v>
      </c>
      <c r="GJ25" s="9">
        <v>136.31299999999999</v>
      </c>
      <c r="GK25" s="9">
        <v>125.408</v>
      </c>
      <c r="GL25" s="9">
        <v>33.073999999999998</v>
      </c>
      <c r="GM25" s="9">
        <v>16.321999999999999</v>
      </c>
      <c r="GN25" s="9">
        <v>16.751999999999999</v>
      </c>
      <c r="GO25" s="9">
        <v>10.273</v>
      </c>
      <c r="GP25" s="9">
        <v>7.33</v>
      </c>
      <c r="GQ25" s="9">
        <v>2.9430000000000001</v>
      </c>
      <c r="GR25" s="9">
        <v>4.6689999999999996</v>
      </c>
      <c r="GS25" s="9">
        <v>3.5710000000000002</v>
      </c>
      <c r="GT25" s="9">
        <v>1.097</v>
      </c>
      <c r="GU25" s="9">
        <v>5.6050000000000004</v>
      </c>
      <c r="GV25" s="9">
        <v>3.7589999999999999</v>
      </c>
      <c r="GW25" s="9">
        <v>1.8460000000000001</v>
      </c>
      <c r="GX25" s="9">
        <v>22.800999999999998</v>
      </c>
      <c r="GY25" s="9">
        <v>8.9920000000000009</v>
      </c>
      <c r="GZ25" s="9">
        <v>13.808</v>
      </c>
      <c r="HA25" s="9">
        <v>248.76499999999999</v>
      </c>
      <c r="HB25" s="9">
        <v>128.488</v>
      </c>
      <c r="HC25" s="9">
        <v>120.277</v>
      </c>
      <c r="HD25" s="9">
        <v>79.135000000000005</v>
      </c>
      <c r="HE25" s="9">
        <v>52.113999999999997</v>
      </c>
      <c r="HF25" s="9">
        <v>27.021000000000001</v>
      </c>
      <c r="HG25" s="9">
        <v>169.63</v>
      </c>
      <c r="HH25" s="9">
        <v>76.373999999999995</v>
      </c>
      <c r="HI25" s="9">
        <v>93.256</v>
      </c>
      <c r="HJ25" s="9">
        <v>84.043000000000006</v>
      </c>
      <c r="HK25" s="9">
        <v>56.195999999999998</v>
      </c>
      <c r="HL25" s="9">
        <v>27.847000000000001</v>
      </c>
      <c r="HM25" s="9">
        <v>177.67699999999999</v>
      </c>
      <c r="HN25" s="9">
        <v>80.117000000000004</v>
      </c>
      <c r="HO25" s="9">
        <v>97.56</v>
      </c>
      <c r="HP25" s="9">
        <v>174.29900000000001</v>
      </c>
      <c r="HQ25" s="9">
        <v>79.944999999999993</v>
      </c>
      <c r="HR25" s="9">
        <v>94.353999999999999</v>
      </c>
      <c r="HS25" s="9">
        <v>2764.2620000000002</v>
      </c>
      <c r="HT25" s="9">
        <v>1504.961</v>
      </c>
      <c r="HU25" s="9">
        <v>1259.3019999999999</v>
      </c>
      <c r="HV25" s="9">
        <v>2155.453</v>
      </c>
      <c r="HW25" s="9">
        <v>1332.5609999999999</v>
      </c>
      <c r="HX25" s="9">
        <v>822.89200000000005</v>
      </c>
      <c r="HY25" s="9">
        <v>608.80999999999995</v>
      </c>
      <c r="HZ25" s="9">
        <v>172.4</v>
      </c>
      <c r="IA25" s="9">
        <v>436.41</v>
      </c>
      <c r="IB25" s="9">
        <v>394.77100000000002</v>
      </c>
      <c r="IC25" s="9">
        <v>223.00399999999999</v>
      </c>
      <c r="ID25" s="9">
        <v>171.767</v>
      </c>
      <c r="IE25" s="9">
        <v>59.625</v>
      </c>
      <c r="IF25" s="9">
        <v>31.454999999999998</v>
      </c>
      <c r="IG25" s="9">
        <v>28.17</v>
      </c>
      <c r="IH25" s="9">
        <v>33.006999999999998</v>
      </c>
      <c r="II25" s="9">
        <v>22.207000000000001</v>
      </c>
      <c r="IJ25" s="9">
        <v>10.8</v>
      </c>
      <c r="IK25" s="9">
        <v>16.312000000000001</v>
      </c>
      <c r="IL25" s="9">
        <v>10.525</v>
      </c>
      <c r="IM25" s="9">
        <v>5.7869999999999999</v>
      </c>
      <c r="IN25" s="9">
        <v>16.695</v>
      </c>
      <c r="IO25" s="9">
        <v>11.682</v>
      </c>
      <c r="IP25" s="9">
        <v>5.0129999999999999</v>
      </c>
      <c r="IQ25" s="9">
        <v>26.617999999999999</v>
      </c>
    </row>
    <row r="26" spans="1:251">
      <c r="A26" s="10">
        <v>42278</v>
      </c>
      <c r="B26" s="9">
        <v>11865.776</v>
      </c>
      <c r="C26" s="9">
        <v>6357.9539999999997</v>
      </c>
      <c r="D26" s="9">
        <v>5507.8209999999999</v>
      </c>
      <c r="E26" s="9">
        <v>8142.3370000000004</v>
      </c>
      <c r="F26" s="9">
        <v>5221.1149999999998</v>
      </c>
      <c r="G26" s="9">
        <v>2921.221</v>
      </c>
      <c r="H26" s="9">
        <v>3723.4389999999999</v>
      </c>
      <c r="I26" s="9">
        <v>1136.8389999999999</v>
      </c>
      <c r="J26" s="9">
        <v>2586.6</v>
      </c>
      <c r="K26" s="9">
        <v>1745.1010000000001</v>
      </c>
      <c r="L26" s="9">
        <v>918.54</v>
      </c>
      <c r="M26" s="9">
        <v>826.56100000000004</v>
      </c>
      <c r="N26" s="9">
        <v>301.83</v>
      </c>
      <c r="O26" s="9">
        <v>167.66900000000001</v>
      </c>
      <c r="P26" s="9">
        <v>134.161</v>
      </c>
      <c r="Q26" s="9">
        <v>112.682</v>
      </c>
      <c r="R26" s="9">
        <v>82.947000000000003</v>
      </c>
      <c r="S26" s="9">
        <v>29.734999999999999</v>
      </c>
      <c r="T26" s="9">
        <v>64.518000000000001</v>
      </c>
      <c r="U26" s="9">
        <v>46.79</v>
      </c>
      <c r="V26" s="9">
        <v>17.728999999999999</v>
      </c>
      <c r="W26" s="9">
        <v>48.164000000000001</v>
      </c>
      <c r="X26" s="9">
        <v>36.156999999999996</v>
      </c>
      <c r="Y26" s="9">
        <v>12.007</v>
      </c>
      <c r="Z26" s="9">
        <v>189.148</v>
      </c>
      <c r="AA26" s="9">
        <v>84.721999999999994</v>
      </c>
      <c r="AB26" s="9">
        <v>104.426</v>
      </c>
      <c r="AC26" s="9">
        <v>1563.5070000000001</v>
      </c>
      <c r="AD26" s="9">
        <v>819.20799999999997</v>
      </c>
      <c r="AE26" s="9">
        <v>744.29899999999998</v>
      </c>
      <c r="AF26" s="9">
        <v>580.27800000000002</v>
      </c>
      <c r="AG26" s="9">
        <v>433.26900000000001</v>
      </c>
      <c r="AH26" s="9">
        <v>147.00899999999999</v>
      </c>
      <c r="AI26" s="9">
        <v>983.22900000000004</v>
      </c>
      <c r="AJ26" s="9">
        <v>385.93900000000002</v>
      </c>
      <c r="AK26" s="9">
        <v>597.29</v>
      </c>
      <c r="AL26" s="9">
        <v>664.67899999999997</v>
      </c>
      <c r="AM26" s="9">
        <v>494.69799999999998</v>
      </c>
      <c r="AN26" s="9">
        <v>169.98099999999999</v>
      </c>
      <c r="AO26" s="9">
        <v>1080.422</v>
      </c>
      <c r="AP26" s="9">
        <v>423.84199999999998</v>
      </c>
      <c r="AQ26" s="9">
        <v>656.58</v>
      </c>
      <c r="AR26" s="9">
        <v>1047.7470000000001</v>
      </c>
      <c r="AS26" s="9">
        <v>432.72899999999998</v>
      </c>
      <c r="AT26" s="9">
        <v>615.01900000000001</v>
      </c>
      <c r="AU26" s="9">
        <v>11418.44</v>
      </c>
      <c r="AV26" s="9">
        <v>6079.9520000000002</v>
      </c>
      <c r="AW26" s="9">
        <v>5338.4880000000003</v>
      </c>
      <c r="AX26" s="9">
        <v>7937.6779999999999</v>
      </c>
      <c r="AY26" s="9">
        <v>5071.7510000000002</v>
      </c>
      <c r="AZ26" s="9">
        <v>2865.9270000000001</v>
      </c>
      <c r="BA26" s="9">
        <v>3480.7620000000002</v>
      </c>
      <c r="BB26" s="9">
        <v>1008.202</v>
      </c>
      <c r="BC26" s="9">
        <v>2472.5610000000001</v>
      </c>
      <c r="BD26" s="9">
        <v>1702.5820000000001</v>
      </c>
      <c r="BE26" s="9">
        <v>890.95899999999995</v>
      </c>
      <c r="BF26" s="9">
        <v>811.62199999999996</v>
      </c>
      <c r="BG26" s="9">
        <v>282.33999999999997</v>
      </c>
      <c r="BH26" s="9">
        <v>153.876</v>
      </c>
      <c r="BI26" s="9">
        <v>128.464</v>
      </c>
      <c r="BJ26" s="9">
        <v>107.473</v>
      </c>
      <c r="BK26" s="9">
        <v>78.748999999999995</v>
      </c>
      <c r="BL26" s="9">
        <v>28.724</v>
      </c>
      <c r="BM26" s="9">
        <v>60.256999999999998</v>
      </c>
      <c r="BN26" s="9">
        <v>43.244</v>
      </c>
      <c r="BO26" s="9">
        <v>17.013000000000002</v>
      </c>
      <c r="BP26" s="9">
        <v>47.216000000000001</v>
      </c>
      <c r="BQ26" s="9">
        <v>35.505000000000003</v>
      </c>
      <c r="BR26" s="9">
        <v>11.711</v>
      </c>
      <c r="BS26" s="9">
        <v>174.86699999999999</v>
      </c>
      <c r="BT26" s="9">
        <v>75.126999999999995</v>
      </c>
      <c r="BU26" s="9">
        <v>99.74</v>
      </c>
      <c r="BV26" s="9">
        <v>1537.684</v>
      </c>
      <c r="BW26" s="9">
        <v>803.86400000000003</v>
      </c>
      <c r="BX26" s="9">
        <v>733.82</v>
      </c>
      <c r="BY26" s="9">
        <v>576.14499999999998</v>
      </c>
      <c r="BZ26" s="9">
        <v>429.87799999999999</v>
      </c>
      <c r="CA26" s="9">
        <v>146.267</v>
      </c>
      <c r="CB26" s="9">
        <v>961.53899999999999</v>
      </c>
      <c r="CC26" s="9">
        <v>373.98599999999999</v>
      </c>
      <c r="CD26" s="9">
        <v>587.553</v>
      </c>
      <c r="CE26" s="9">
        <v>655.65599999999995</v>
      </c>
      <c r="CF26" s="9">
        <v>487.428</v>
      </c>
      <c r="CG26" s="9">
        <v>168.22800000000001</v>
      </c>
      <c r="CH26" s="9">
        <v>1046.9259999999999</v>
      </c>
      <c r="CI26" s="9">
        <v>403.53199999999998</v>
      </c>
      <c r="CJ26" s="9">
        <v>643.39499999999998</v>
      </c>
      <c r="CK26" s="9">
        <v>1021.795</v>
      </c>
      <c r="CL26" s="9">
        <v>417.23</v>
      </c>
      <c r="CM26" s="9">
        <v>604.56600000000003</v>
      </c>
      <c r="CN26" s="9">
        <v>1839.1559999999999</v>
      </c>
      <c r="CO26" s="9">
        <v>934.98199999999997</v>
      </c>
      <c r="CP26" s="9">
        <v>904.17399999999998</v>
      </c>
      <c r="CQ26" s="9">
        <v>849.72699999999998</v>
      </c>
      <c r="CR26" s="9">
        <v>515.351</v>
      </c>
      <c r="CS26" s="9">
        <v>334.37599999999998</v>
      </c>
      <c r="CT26" s="9">
        <v>989.43</v>
      </c>
      <c r="CU26" s="9">
        <v>419.63200000000001</v>
      </c>
      <c r="CV26" s="9">
        <v>569.798</v>
      </c>
      <c r="CW26" s="9">
        <v>484.74900000000002</v>
      </c>
      <c r="CX26" s="9">
        <v>242.32400000000001</v>
      </c>
      <c r="CY26" s="9">
        <v>242.42599999999999</v>
      </c>
      <c r="CZ26" s="9">
        <v>65.953999999999994</v>
      </c>
      <c r="DA26" s="9">
        <v>31.870999999999999</v>
      </c>
      <c r="DB26" s="9">
        <v>34.082999999999998</v>
      </c>
      <c r="DC26" s="9">
        <v>9.0760000000000005</v>
      </c>
      <c r="DD26" s="9">
        <v>6.1470000000000002</v>
      </c>
      <c r="DE26" s="9">
        <v>2.9289999999999998</v>
      </c>
      <c r="DF26" s="9">
        <v>7.0359999999999996</v>
      </c>
      <c r="DG26" s="9">
        <v>5.2720000000000002</v>
      </c>
      <c r="DH26" s="9">
        <v>1.7649999999999999</v>
      </c>
      <c r="DI26" s="9">
        <v>2.04</v>
      </c>
      <c r="DJ26" s="9">
        <v>0.875</v>
      </c>
      <c r="DK26" s="9">
        <v>1.165</v>
      </c>
      <c r="DL26" s="9">
        <v>56.878</v>
      </c>
      <c r="DM26" s="9">
        <v>25.724</v>
      </c>
      <c r="DN26" s="9">
        <v>31.154</v>
      </c>
      <c r="DO26" s="9">
        <v>449.66300000000001</v>
      </c>
      <c r="DP26" s="9">
        <v>225.303</v>
      </c>
      <c r="DQ26" s="9">
        <v>224.36</v>
      </c>
      <c r="DR26" s="9">
        <v>108.60599999999999</v>
      </c>
      <c r="DS26" s="9">
        <v>71.543999999999997</v>
      </c>
      <c r="DT26" s="9">
        <v>37.061999999999998</v>
      </c>
      <c r="DU26" s="9">
        <v>341.05700000000002</v>
      </c>
      <c r="DV26" s="9">
        <v>153.75899999999999</v>
      </c>
      <c r="DW26" s="9">
        <v>187.298</v>
      </c>
      <c r="DX26" s="9">
        <v>114.673</v>
      </c>
      <c r="DY26" s="9">
        <v>75.852999999999994</v>
      </c>
      <c r="DZ26" s="9">
        <v>38.82</v>
      </c>
      <c r="EA26" s="9">
        <v>370.07600000000002</v>
      </c>
      <c r="EB26" s="9">
        <v>166.471</v>
      </c>
      <c r="EC26" s="9">
        <v>203.60499999999999</v>
      </c>
      <c r="ED26" s="9">
        <v>348.09300000000002</v>
      </c>
      <c r="EE26" s="9">
        <v>159.03100000000001</v>
      </c>
      <c r="EF26" s="9">
        <v>189.06299999999999</v>
      </c>
      <c r="EG26" s="9">
        <v>641.44899999999996</v>
      </c>
      <c r="EH26" s="9">
        <v>306.392</v>
      </c>
      <c r="EI26" s="9">
        <v>335.05599999999998</v>
      </c>
      <c r="EJ26" s="9">
        <v>144.41</v>
      </c>
      <c r="EK26" s="9">
        <v>97.182000000000002</v>
      </c>
      <c r="EL26" s="9">
        <v>47.228000000000002</v>
      </c>
      <c r="EM26" s="9">
        <v>497.03899999999999</v>
      </c>
      <c r="EN26" s="9">
        <v>209.21100000000001</v>
      </c>
      <c r="EO26" s="9">
        <v>287.82799999999997</v>
      </c>
      <c r="EP26" s="9">
        <v>197.63800000000001</v>
      </c>
      <c r="EQ26" s="9">
        <v>91.921999999999997</v>
      </c>
      <c r="ER26" s="9">
        <v>105.71599999999999</v>
      </c>
      <c r="ES26" s="9">
        <v>28.681000000000001</v>
      </c>
      <c r="ET26" s="9">
        <v>11.294</v>
      </c>
      <c r="EU26" s="9">
        <v>17.387</v>
      </c>
      <c r="EV26" s="9">
        <v>1.4490000000000001</v>
      </c>
      <c r="EW26" s="9">
        <v>1.371</v>
      </c>
      <c r="EX26" s="9">
        <v>7.8E-2</v>
      </c>
      <c r="EY26" s="9">
        <v>0.92700000000000005</v>
      </c>
      <c r="EZ26" s="9">
        <v>0.84899999999999998</v>
      </c>
      <c r="FA26" s="9">
        <v>7.8E-2</v>
      </c>
      <c r="FB26" s="9">
        <v>0.52200000000000002</v>
      </c>
      <c r="FC26" s="9">
        <v>0.52200000000000002</v>
      </c>
      <c r="FD26" s="9">
        <v>0</v>
      </c>
      <c r="FE26" s="9">
        <v>27.233000000000001</v>
      </c>
      <c r="FF26" s="9">
        <v>9.9239999999999995</v>
      </c>
      <c r="FG26" s="9">
        <v>17.309000000000001</v>
      </c>
      <c r="FH26" s="9">
        <v>181.47499999999999</v>
      </c>
      <c r="FI26" s="9">
        <v>85.608000000000004</v>
      </c>
      <c r="FJ26" s="9">
        <v>95.867000000000004</v>
      </c>
      <c r="FK26" s="9">
        <v>17.518999999999998</v>
      </c>
      <c r="FL26" s="9">
        <v>12.371</v>
      </c>
      <c r="FM26" s="9">
        <v>5.1479999999999997</v>
      </c>
      <c r="FN26" s="9">
        <v>163.95599999999999</v>
      </c>
      <c r="FO26" s="9">
        <v>73.236999999999995</v>
      </c>
      <c r="FP26" s="9">
        <v>90.718999999999994</v>
      </c>
      <c r="FQ26" s="9">
        <v>18.343</v>
      </c>
      <c r="FR26" s="9">
        <v>13.117000000000001</v>
      </c>
      <c r="FS26" s="9">
        <v>5.226</v>
      </c>
      <c r="FT26" s="9">
        <v>179.29499999999999</v>
      </c>
      <c r="FU26" s="9">
        <v>78.805000000000007</v>
      </c>
      <c r="FV26" s="9">
        <v>100.49</v>
      </c>
      <c r="FW26" s="9">
        <v>164.88300000000001</v>
      </c>
      <c r="FX26" s="9">
        <v>74.085999999999999</v>
      </c>
      <c r="FY26" s="9">
        <v>90.796999999999997</v>
      </c>
      <c r="FZ26" s="9">
        <v>1197.7080000000001</v>
      </c>
      <c r="GA26" s="9">
        <v>628.59</v>
      </c>
      <c r="GB26" s="9">
        <v>569.11800000000005</v>
      </c>
      <c r="GC26" s="9">
        <v>705.31700000000001</v>
      </c>
      <c r="GD26" s="9">
        <v>418.16899999999998</v>
      </c>
      <c r="GE26" s="9">
        <v>287.14800000000002</v>
      </c>
      <c r="GF26" s="9">
        <v>492.39100000000002</v>
      </c>
      <c r="GG26" s="9">
        <v>210.42099999999999</v>
      </c>
      <c r="GH26" s="9">
        <v>281.97000000000003</v>
      </c>
      <c r="GI26" s="9">
        <v>287.11099999999999</v>
      </c>
      <c r="GJ26" s="9">
        <v>150.40100000000001</v>
      </c>
      <c r="GK26" s="9">
        <v>136.71</v>
      </c>
      <c r="GL26" s="9">
        <v>37.273000000000003</v>
      </c>
      <c r="GM26" s="9">
        <v>20.577000000000002</v>
      </c>
      <c r="GN26" s="9">
        <v>16.696000000000002</v>
      </c>
      <c r="GO26" s="9">
        <v>7.6280000000000001</v>
      </c>
      <c r="GP26" s="9">
        <v>4.7759999999999998</v>
      </c>
      <c r="GQ26" s="9">
        <v>2.8519999999999999</v>
      </c>
      <c r="GR26" s="9">
        <v>6.109</v>
      </c>
      <c r="GS26" s="9">
        <v>4.423</v>
      </c>
      <c r="GT26" s="9">
        <v>1.6870000000000001</v>
      </c>
      <c r="GU26" s="9">
        <v>1.518</v>
      </c>
      <c r="GV26" s="9">
        <v>0.35299999999999998</v>
      </c>
      <c r="GW26" s="9">
        <v>1.165</v>
      </c>
      <c r="GX26" s="9">
        <v>29.645</v>
      </c>
      <c r="GY26" s="9">
        <v>15.801</v>
      </c>
      <c r="GZ26" s="9">
        <v>13.843999999999999</v>
      </c>
      <c r="HA26" s="9">
        <v>268.18799999999999</v>
      </c>
      <c r="HB26" s="9">
        <v>139.69499999999999</v>
      </c>
      <c r="HC26" s="9">
        <v>128.49299999999999</v>
      </c>
      <c r="HD26" s="9">
        <v>91.087000000000003</v>
      </c>
      <c r="HE26" s="9">
        <v>59.173000000000002</v>
      </c>
      <c r="HF26" s="9">
        <v>31.914000000000001</v>
      </c>
      <c r="HG26" s="9">
        <v>177.101</v>
      </c>
      <c r="HH26" s="9">
        <v>80.522000000000006</v>
      </c>
      <c r="HI26" s="9">
        <v>96.578999999999994</v>
      </c>
      <c r="HJ26" s="9">
        <v>96.33</v>
      </c>
      <c r="HK26" s="9">
        <v>62.735999999999997</v>
      </c>
      <c r="HL26" s="9">
        <v>33.594999999999999</v>
      </c>
      <c r="HM26" s="9">
        <v>190.78100000000001</v>
      </c>
      <c r="HN26" s="9">
        <v>87.665999999999997</v>
      </c>
      <c r="HO26" s="9">
        <v>103.11499999999999</v>
      </c>
      <c r="HP26" s="9">
        <v>183.21</v>
      </c>
      <c r="HQ26" s="9">
        <v>84.944000000000003</v>
      </c>
      <c r="HR26" s="9">
        <v>98.266000000000005</v>
      </c>
      <c r="HS26" s="9">
        <v>2775.5909999999999</v>
      </c>
      <c r="HT26" s="9">
        <v>1512</v>
      </c>
      <c r="HU26" s="9">
        <v>1263.5909999999999</v>
      </c>
      <c r="HV26" s="9">
        <v>2150.8470000000002</v>
      </c>
      <c r="HW26" s="9">
        <v>1337.5550000000001</v>
      </c>
      <c r="HX26" s="9">
        <v>813.29100000000005</v>
      </c>
      <c r="HY26" s="9">
        <v>624.745</v>
      </c>
      <c r="HZ26" s="9">
        <v>174.44499999999999</v>
      </c>
      <c r="IA26" s="9">
        <v>450.29899999999998</v>
      </c>
      <c r="IB26" s="9">
        <v>373.04500000000002</v>
      </c>
      <c r="IC26" s="9">
        <v>212.58099999999999</v>
      </c>
      <c r="ID26" s="9">
        <v>160.464</v>
      </c>
      <c r="IE26" s="9">
        <v>53.204999999999998</v>
      </c>
      <c r="IF26" s="9">
        <v>29.210999999999999</v>
      </c>
      <c r="IG26" s="9">
        <v>23.994</v>
      </c>
      <c r="IH26" s="9">
        <v>21.245000000000001</v>
      </c>
      <c r="II26" s="9">
        <v>14.747999999999999</v>
      </c>
      <c r="IJ26" s="9">
        <v>6.4960000000000004</v>
      </c>
      <c r="IK26" s="9">
        <v>10.026999999999999</v>
      </c>
      <c r="IL26" s="9">
        <v>7.9420000000000002</v>
      </c>
      <c r="IM26" s="9">
        <v>2.085</v>
      </c>
      <c r="IN26" s="9">
        <v>11.218</v>
      </c>
      <c r="IO26" s="9">
        <v>6.806</v>
      </c>
      <c r="IP26" s="9">
        <v>4.4109999999999996</v>
      </c>
      <c r="IQ26" s="9">
        <v>31.96</v>
      </c>
    </row>
    <row r="27" spans="1:251">
      <c r="A27" s="10">
        <v>42309</v>
      </c>
      <c r="B27" s="9">
        <v>11935.266</v>
      </c>
      <c r="C27" s="9">
        <v>6373.6959999999999</v>
      </c>
      <c r="D27" s="9">
        <v>5561.57</v>
      </c>
      <c r="E27" s="9">
        <v>8221.1149999999998</v>
      </c>
      <c r="F27" s="9">
        <v>5239.0339999999997</v>
      </c>
      <c r="G27" s="9">
        <v>2982.0819999999999</v>
      </c>
      <c r="H27" s="9">
        <v>3714.1509999999998</v>
      </c>
      <c r="I27" s="9">
        <v>1134.663</v>
      </c>
      <c r="J27" s="9">
        <v>2579.489</v>
      </c>
      <c r="K27" s="9">
        <v>1774.796</v>
      </c>
      <c r="L27" s="9">
        <v>919.35699999999997</v>
      </c>
      <c r="M27" s="9">
        <v>855.43899999999996</v>
      </c>
      <c r="N27" s="9">
        <v>309.995</v>
      </c>
      <c r="O27" s="9">
        <v>173.15299999999999</v>
      </c>
      <c r="P27" s="9">
        <v>136.84299999999999</v>
      </c>
      <c r="Q27" s="9">
        <v>125.67400000000001</v>
      </c>
      <c r="R27" s="9">
        <v>90.843999999999994</v>
      </c>
      <c r="S27" s="9">
        <v>34.83</v>
      </c>
      <c r="T27" s="9">
        <v>72.986000000000004</v>
      </c>
      <c r="U27" s="9">
        <v>53.081000000000003</v>
      </c>
      <c r="V27" s="9">
        <v>19.905000000000001</v>
      </c>
      <c r="W27" s="9">
        <v>52.688000000000002</v>
      </c>
      <c r="X27" s="9">
        <v>37.762999999999998</v>
      </c>
      <c r="Y27" s="9">
        <v>14.925000000000001</v>
      </c>
      <c r="Z27" s="9">
        <v>184.322</v>
      </c>
      <c r="AA27" s="9">
        <v>82.308999999999997</v>
      </c>
      <c r="AB27" s="9">
        <v>102.01300000000001</v>
      </c>
      <c r="AC27" s="9">
        <v>1606.876</v>
      </c>
      <c r="AD27" s="9">
        <v>825.43200000000002</v>
      </c>
      <c r="AE27" s="9">
        <v>781.44399999999996</v>
      </c>
      <c r="AF27" s="9">
        <v>584.05499999999995</v>
      </c>
      <c r="AG27" s="9">
        <v>425.43200000000002</v>
      </c>
      <c r="AH27" s="9">
        <v>158.62299999999999</v>
      </c>
      <c r="AI27" s="9">
        <v>1022.821</v>
      </c>
      <c r="AJ27" s="9">
        <v>400.00099999999998</v>
      </c>
      <c r="AK27" s="9">
        <v>622.82000000000005</v>
      </c>
      <c r="AL27" s="9">
        <v>675.96199999999999</v>
      </c>
      <c r="AM27" s="9">
        <v>490.39100000000002</v>
      </c>
      <c r="AN27" s="9">
        <v>185.571</v>
      </c>
      <c r="AO27" s="9">
        <v>1098.8340000000001</v>
      </c>
      <c r="AP27" s="9">
        <v>428.96600000000001</v>
      </c>
      <c r="AQ27" s="9">
        <v>669.86800000000005</v>
      </c>
      <c r="AR27" s="9">
        <v>1095.807</v>
      </c>
      <c r="AS27" s="9">
        <v>453.08199999999999</v>
      </c>
      <c r="AT27" s="9">
        <v>642.72500000000002</v>
      </c>
      <c r="AU27" s="9">
        <v>11472.169</v>
      </c>
      <c r="AV27" s="9">
        <v>6089.5110000000004</v>
      </c>
      <c r="AW27" s="9">
        <v>5382.6580000000004</v>
      </c>
      <c r="AX27" s="9">
        <v>8019.0889999999999</v>
      </c>
      <c r="AY27" s="9">
        <v>5093.616</v>
      </c>
      <c r="AZ27" s="9">
        <v>2925.4720000000002</v>
      </c>
      <c r="BA27" s="9">
        <v>3453.08</v>
      </c>
      <c r="BB27" s="9">
        <v>995.89400000000001</v>
      </c>
      <c r="BC27" s="9">
        <v>2457.1860000000001</v>
      </c>
      <c r="BD27" s="9">
        <v>1735.0740000000001</v>
      </c>
      <c r="BE27" s="9">
        <v>896.25900000000001</v>
      </c>
      <c r="BF27" s="9">
        <v>838.81500000000005</v>
      </c>
      <c r="BG27" s="9">
        <v>290.84300000000002</v>
      </c>
      <c r="BH27" s="9">
        <v>162.24</v>
      </c>
      <c r="BI27" s="9">
        <v>128.60300000000001</v>
      </c>
      <c r="BJ27" s="9">
        <v>120.64400000000001</v>
      </c>
      <c r="BK27" s="9">
        <v>87.394000000000005</v>
      </c>
      <c r="BL27" s="9">
        <v>33.25</v>
      </c>
      <c r="BM27" s="9">
        <v>68.941000000000003</v>
      </c>
      <c r="BN27" s="9">
        <v>50.615000000000002</v>
      </c>
      <c r="BO27" s="9">
        <v>18.324999999999999</v>
      </c>
      <c r="BP27" s="9">
        <v>51.703000000000003</v>
      </c>
      <c r="BQ27" s="9">
        <v>36.777999999999999</v>
      </c>
      <c r="BR27" s="9">
        <v>14.925000000000001</v>
      </c>
      <c r="BS27" s="9">
        <v>170.19900000000001</v>
      </c>
      <c r="BT27" s="9">
        <v>74.846000000000004</v>
      </c>
      <c r="BU27" s="9">
        <v>95.352999999999994</v>
      </c>
      <c r="BV27" s="9">
        <v>1582.569</v>
      </c>
      <c r="BW27" s="9">
        <v>810.49599999999998</v>
      </c>
      <c r="BX27" s="9">
        <v>772.07299999999998</v>
      </c>
      <c r="BY27" s="9">
        <v>578.654</v>
      </c>
      <c r="BZ27" s="9">
        <v>421.7</v>
      </c>
      <c r="CA27" s="9">
        <v>156.95400000000001</v>
      </c>
      <c r="CB27" s="9">
        <v>1003.914</v>
      </c>
      <c r="CC27" s="9">
        <v>388.79599999999999</v>
      </c>
      <c r="CD27" s="9">
        <v>615.11900000000003</v>
      </c>
      <c r="CE27" s="9">
        <v>665.798</v>
      </c>
      <c r="CF27" s="9">
        <v>483.476</v>
      </c>
      <c r="CG27" s="9">
        <v>182.32300000000001</v>
      </c>
      <c r="CH27" s="9">
        <v>1069.2760000000001</v>
      </c>
      <c r="CI27" s="9">
        <v>412.78300000000002</v>
      </c>
      <c r="CJ27" s="9">
        <v>656.49199999999996</v>
      </c>
      <c r="CK27" s="9">
        <v>1072.855</v>
      </c>
      <c r="CL27" s="9">
        <v>439.411</v>
      </c>
      <c r="CM27" s="9">
        <v>633.44399999999996</v>
      </c>
      <c r="CN27" s="9">
        <v>1852.5160000000001</v>
      </c>
      <c r="CO27" s="9">
        <v>930.00099999999998</v>
      </c>
      <c r="CP27" s="9">
        <v>922.51400000000001</v>
      </c>
      <c r="CQ27" s="9">
        <v>877.41800000000001</v>
      </c>
      <c r="CR27" s="9">
        <v>519.46900000000005</v>
      </c>
      <c r="CS27" s="9">
        <v>357.94900000000001</v>
      </c>
      <c r="CT27" s="9">
        <v>975.09799999999996</v>
      </c>
      <c r="CU27" s="9">
        <v>410.53300000000002</v>
      </c>
      <c r="CV27" s="9">
        <v>564.56500000000005</v>
      </c>
      <c r="CW27" s="9">
        <v>532.03499999999997</v>
      </c>
      <c r="CX27" s="9">
        <v>264.90100000000001</v>
      </c>
      <c r="CY27" s="9">
        <v>267.13400000000001</v>
      </c>
      <c r="CZ27" s="9">
        <v>68.021000000000001</v>
      </c>
      <c r="DA27" s="9">
        <v>36.234999999999999</v>
      </c>
      <c r="DB27" s="9">
        <v>31.786999999999999</v>
      </c>
      <c r="DC27" s="9">
        <v>16.079000000000001</v>
      </c>
      <c r="DD27" s="9">
        <v>11.224</v>
      </c>
      <c r="DE27" s="9">
        <v>4.8550000000000004</v>
      </c>
      <c r="DF27" s="9">
        <v>10.499000000000001</v>
      </c>
      <c r="DG27" s="9">
        <v>7.7960000000000003</v>
      </c>
      <c r="DH27" s="9">
        <v>2.7040000000000002</v>
      </c>
      <c r="DI27" s="9">
        <v>5.5789999999999997</v>
      </c>
      <c r="DJ27" s="9">
        <v>3.4279999999999999</v>
      </c>
      <c r="DK27" s="9">
        <v>2.1509999999999998</v>
      </c>
      <c r="DL27" s="9">
        <v>51.942999999999998</v>
      </c>
      <c r="DM27" s="9">
        <v>25.010999999999999</v>
      </c>
      <c r="DN27" s="9">
        <v>26.931999999999999</v>
      </c>
      <c r="DO27" s="9">
        <v>504.238</v>
      </c>
      <c r="DP27" s="9">
        <v>250.07499999999999</v>
      </c>
      <c r="DQ27" s="9">
        <v>254.16399999999999</v>
      </c>
      <c r="DR27" s="9">
        <v>114.29300000000001</v>
      </c>
      <c r="DS27" s="9">
        <v>75.349000000000004</v>
      </c>
      <c r="DT27" s="9">
        <v>38.944000000000003</v>
      </c>
      <c r="DU27" s="9">
        <v>389.94600000000003</v>
      </c>
      <c r="DV27" s="9">
        <v>174.72499999999999</v>
      </c>
      <c r="DW27" s="9">
        <v>215.22</v>
      </c>
      <c r="DX27" s="9">
        <v>126.217</v>
      </c>
      <c r="DY27" s="9">
        <v>83.953000000000003</v>
      </c>
      <c r="DZ27" s="9">
        <v>42.264000000000003</v>
      </c>
      <c r="EA27" s="9">
        <v>405.81799999999998</v>
      </c>
      <c r="EB27" s="9">
        <v>180.94800000000001</v>
      </c>
      <c r="EC27" s="9">
        <v>224.87</v>
      </c>
      <c r="ED27" s="9">
        <v>400.44499999999999</v>
      </c>
      <c r="EE27" s="9">
        <v>182.52099999999999</v>
      </c>
      <c r="EF27" s="9">
        <v>217.92400000000001</v>
      </c>
      <c r="EG27" s="9">
        <v>646.83600000000001</v>
      </c>
      <c r="EH27" s="9">
        <v>304.22699999999998</v>
      </c>
      <c r="EI27" s="9">
        <v>342.60899999999998</v>
      </c>
      <c r="EJ27" s="9">
        <v>161.05199999999999</v>
      </c>
      <c r="EK27" s="9">
        <v>105.354</v>
      </c>
      <c r="EL27" s="9">
        <v>55.698</v>
      </c>
      <c r="EM27" s="9">
        <v>485.78399999999999</v>
      </c>
      <c r="EN27" s="9">
        <v>198.87299999999999</v>
      </c>
      <c r="EO27" s="9">
        <v>286.911</v>
      </c>
      <c r="EP27" s="9">
        <v>224.44499999999999</v>
      </c>
      <c r="EQ27" s="9">
        <v>101.569</v>
      </c>
      <c r="ER27" s="9">
        <v>122.876</v>
      </c>
      <c r="ES27" s="9">
        <v>29.565999999999999</v>
      </c>
      <c r="ET27" s="9">
        <v>14.872999999999999</v>
      </c>
      <c r="EU27" s="9">
        <v>14.694000000000001</v>
      </c>
      <c r="EV27" s="9">
        <v>2.6389999999999998</v>
      </c>
      <c r="EW27" s="9">
        <v>2.3039999999999998</v>
      </c>
      <c r="EX27" s="9">
        <v>0.33500000000000002</v>
      </c>
      <c r="EY27" s="9">
        <v>1.867</v>
      </c>
      <c r="EZ27" s="9">
        <v>1.532</v>
      </c>
      <c r="FA27" s="9">
        <v>0.33500000000000002</v>
      </c>
      <c r="FB27" s="9">
        <v>0.77200000000000002</v>
      </c>
      <c r="FC27" s="9">
        <v>0.77200000000000002</v>
      </c>
      <c r="FD27" s="9">
        <v>0</v>
      </c>
      <c r="FE27" s="9">
        <v>26.927</v>
      </c>
      <c r="FF27" s="9">
        <v>12.569000000000001</v>
      </c>
      <c r="FG27" s="9">
        <v>14.358000000000001</v>
      </c>
      <c r="FH27" s="9">
        <v>212.70500000000001</v>
      </c>
      <c r="FI27" s="9">
        <v>94.751999999999995</v>
      </c>
      <c r="FJ27" s="9">
        <v>117.952</v>
      </c>
      <c r="FK27" s="9">
        <v>19.123999999999999</v>
      </c>
      <c r="FL27" s="9">
        <v>13.266</v>
      </c>
      <c r="FM27" s="9">
        <v>5.8579999999999997</v>
      </c>
      <c r="FN27" s="9">
        <v>193.58</v>
      </c>
      <c r="FO27" s="9">
        <v>81.486000000000004</v>
      </c>
      <c r="FP27" s="9">
        <v>112.09399999999999</v>
      </c>
      <c r="FQ27" s="9">
        <v>21.763999999999999</v>
      </c>
      <c r="FR27" s="9">
        <v>15.57</v>
      </c>
      <c r="FS27" s="9">
        <v>6.194</v>
      </c>
      <c r="FT27" s="9">
        <v>202.68100000000001</v>
      </c>
      <c r="FU27" s="9">
        <v>85.998999999999995</v>
      </c>
      <c r="FV27" s="9">
        <v>116.682</v>
      </c>
      <c r="FW27" s="9">
        <v>195.447</v>
      </c>
      <c r="FX27" s="9">
        <v>83.018000000000001</v>
      </c>
      <c r="FY27" s="9">
        <v>112.429</v>
      </c>
      <c r="FZ27" s="9">
        <v>1205.6790000000001</v>
      </c>
      <c r="GA27" s="9">
        <v>625.77499999999998</v>
      </c>
      <c r="GB27" s="9">
        <v>579.90499999999997</v>
      </c>
      <c r="GC27" s="9">
        <v>716.36500000000001</v>
      </c>
      <c r="GD27" s="9">
        <v>414.11399999999998</v>
      </c>
      <c r="GE27" s="9">
        <v>302.25099999999998</v>
      </c>
      <c r="GF27" s="9">
        <v>489.31400000000002</v>
      </c>
      <c r="GG27" s="9">
        <v>211.66</v>
      </c>
      <c r="GH27" s="9">
        <v>277.654</v>
      </c>
      <c r="GI27" s="9">
        <v>307.58999999999997</v>
      </c>
      <c r="GJ27" s="9">
        <v>163.33199999999999</v>
      </c>
      <c r="GK27" s="9">
        <v>144.25800000000001</v>
      </c>
      <c r="GL27" s="9">
        <v>38.454999999999998</v>
      </c>
      <c r="GM27" s="9">
        <v>21.361999999999998</v>
      </c>
      <c r="GN27" s="9">
        <v>17.093</v>
      </c>
      <c r="GO27" s="9">
        <v>13.439</v>
      </c>
      <c r="GP27" s="9">
        <v>8.92</v>
      </c>
      <c r="GQ27" s="9">
        <v>4.5199999999999996</v>
      </c>
      <c r="GR27" s="9">
        <v>8.6319999999999997</v>
      </c>
      <c r="GS27" s="9">
        <v>6.2640000000000002</v>
      </c>
      <c r="GT27" s="9">
        <v>2.3679999999999999</v>
      </c>
      <c r="GU27" s="9">
        <v>4.8070000000000004</v>
      </c>
      <c r="GV27" s="9">
        <v>2.6560000000000001</v>
      </c>
      <c r="GW27" s="9">
        <v>2.1509999999999998</v>
      </c>
      <c r="GX27" s="9">
        <v>25.015999999999998</v>
      </c>
      <c r="GY27" s="9">
        <v>12.442</v>
      </c>
      <c r="GZ27" s="9">
        <v>12.574</v>
      </c>
      <c r="HA27" s="9">
        <v>291.53399999999999</v>
      </c>
      <c r="HB27" s="9">
        <v>155.322</v>
      </c>
      <c r="HC27" s="9">
        <v>136.21100000000001</v>
      </c>
      <c r="HD27" s="9">
        <v>95.168000000000006</v>
      </c>
      <c r="HE27" s="9">
        <v>62.082999999999998</v>
      </c>
      <c r="HF27" s="9">
        <v>33.085000000000001</v>
      </c>
      <c r="HG27" s="9">
        <v>196.36500000000001</v>
      </c>
      <c r="HH27" s="9">
        <v>93.239000000000004</v>
      </c>
      <c r="HI27" s="9">
        <v>103.126</v>
      </c>
      <c r="HJ27" s="9">
        <v>104.453</v>
      </c>
      <c r="HK27" s="9">
        <v>68.382999999999996</v>
      </c>
      <c r="HL27" s="9">
        <v>36.070999999999998</v>
      </c>
      <c r="HM27" s="9">
        <v>203.136</v>
      </c>
      <c r="HN27" s="9">
        <v>94.948999999999998</v>
      </c>
      <c r="HO27" s="9">
        <v>108.187</v>
      </c>
      <c r="HP27" s="9">
        <v>204.99799999999999</v>
      </c>
      <c r="HQ27" s="9">
        <v>99.503</v>
      </c>
      <c r="HR27" s="9">
        <v>105.495</v>
      </c>
      <c r="HS27" s="9">
        <v>2782.1680000000001</v>
      </c>
      <c r="HT27" s="9">
        <v>1515.0119999999999</v>
      </c>
      <c r="HU27" s="9">
        <v>1267.1569999999999</v>
      </c>
      <c r="HV27" s="9">
        <v>2165.9369999999999</v>
      </c>
      <c r="HW27" s="9">
        <v>1338.82</v>
      </c>
      <c r="HX27" s="9">
        <v>827.11699999999996</v>
      </c>
      <c r="HY27" s="9">
        <v>616.23099999999999</v>
      </c>
      <c r="HZ27" s="9">
        <v>176.191</v>
      </c>
      <c r="IA27" s="9">
        <v>440.04</v>
      </c>
      <c r="IB27" s="9">
        <v>383.774</v>
      </c>
      <c r="IC27" s="9">
        <v>224.91399999999999</v>
      </c>
      <c r="ID27" s="9">
        <v>158.86000000000001</v>
      </c>
      <c r="IE27" s="9">
        <v>58.984000000000002</v>
      </c>
      <c r="IF27" s="9">
        <v>34.386000000000003</v>
      </c>
      <c r="IG27" s="9">
        <v>24.597999999999999</v>
      </c>
      <c r="IH27" s="9">
        <v>28.411999999999999</v>
      </c>
      <c r="II27" s="9">
        <v>20.53</v>
      </c>
      <c r="IJ27" s="9">
        <v>7.8819999999999997</v>
      </c>
      <c r="IK27" s="9">
        <v>15.82</v>
      </c>
      <c r="IL27" s="9">
        <v>12.502000000000001</v>
      </c>
      <c r="IM27" s="9">
        <v>3.3180000000000001</v>
      </c>
      <c r="IN27" s="9">
        <v>12.592000000000001</v>
      </c>
      <c r="IO27" s="9">
        <v>8.0280000000000005</v>
      </c>
      <c r="IP27" s="9">
        <v>4.5640000000000001</v>
      </c>
      <c r="IQ27" s="9">
        <v>30.571999999999999</v>
      </c>
    </row>
    <row r="28" spans="1:251">
      <c r="A28" s="10">
        <v>42339</v>
      </c>
      <c r="B28" s="9">
        <v>12025.029</v>
      </c>
      <c r="C28" s="9">
        <v>6435.2659999999996</v>
      </c>
      <c r="D28" s="9">
        <v>5589.7640000000001</v>
      </c>
      <c r="E28" s="9">
        <v>8348.99</v>
      </c>
      <c r="F28" s="9">
        <v>5315.817</v>
      </c>
      <c r="G28" s="9">
        <v>3033.1729999999998</v>
      </c>
      <c r="H28" s="9">
        <v>3676.0390000000002</v>
      </c>
      <c r="I28" s="9">
        <v>1119.4490000000001</v>
      </c>
      <c r="J28" s="9">
        <v>2556.5909999999999</v>
      </c>
      <c r="K28" s="9">
        <v>1838.376</v>
      </c>
      <c r="L28" s="9">
        <v>939.94500000000005</v>
      </c>
      <c r="M28" s="9">
        <v>898.43</v>
      </c>
      <c r="N28" s="9">
        <v>336.80799999999999</v>
      </c>
      <c r="O28" s="9">
        <v>183.99100000000001</v>
      </c>
      <c r="P28" s="9">
        <v>152.816</v>
      </c>
      <c r="Q28" s="9">
        <v>137.328</v>
      </c>
      <c r="R28" s="9">
        <v>101.075</v>
      </c>
      <c r="S28" s="9">
        <v>36.253</v>
      </c>
      <c r="T28" s="9">
        <v>69.338999999999999</v>
      </c>
      <c r="U28" s="9">
        <v>50.118000000000002</v>
      </c>
      <c r="V28" s="9">
        <v>19.221</v>
      </c>
      <c r="W28" s="9">
        <v>67.988</v>
      </c>
      <c r="X28" s="9">
        <v>50.957000000000001</v>
      </c>
      <c r="Y28" s="9">
        <v>17.030999999999999</v>
      </c>
      <c r="Z28" s="9">
        <v>199.48</v>
      </c>
      <c r="AA28" s="9">
        <v>82.915999999999997</v>
      </c>
      <c r="AB28" s="9">
        <v>116.56399999999999</v>
      </c>
      <c r="AC28" s="9">
        <v>1639.0540000000001</v>
      </c>
      <c r="AD28" s="9">
        <v>829.64</v>
      </c>
      <c r="AE28" s="9">
        <v>809.41399999999999</v>
      </c>
      <c r="AF28" s="9">
        <v>572.47900000000004</v>
      </c>
      <c r="AG28" s="9">
        <v>425.988</v>
      </c>
      <c r="AH28" s="9">
        <v>146.49100000000001</v>
      </c>
      <c r="AI28" s="9">
        <v>1066.575</v>
      </c>
      <c r="AJ28" s="9">
        <v>403.65199999999999</v>
      </c>
      <c r="AK28" s="9">
        <v>662.923</v>
      </c>
      <c r="AL28" s="9">
        <v>676.51700000000005</v>
      </c>
      <c r="AM28" s="9">
        <v>499.69900000000001</v>
      </c>
      <c r="AN28" s="9">
        <v>176.81899999999999</v>
      </c>
      <c r="AO28" s="9">
        <v>1161.8579999999999</v>
      </c>
      <c r="AP28" s="9">
        <v>440.24700000000001</v>
      </c>
      <c r="AQ28" s="9">
        <v>721.61199999999997</v>
      </c>
      <c r="AR28" s="9">
        <v>1135.914</v>
      </c>
      <c r="AS28" s="9">
        <v>453.77</v>
      </c>
      <c r="AT28" s="9">
        <v>682.14400000000001</v>
      </c>
      <c r="AU28" s="9">
        <v>11571.159</v>
      </c>
      <c r="AV28" s="9">
        <v>6154.4560000000001</v>
      </c>
      <c r="AW28" s="9">
        <v>5416.7030000000004</v>
      </c>
      <c r="AX28" s="9">
        <v>8148.8270000000002</v>
      </c>
      <c r="AY28" s="9">
        <v>5170.6540000000005</v>
      </c>
      <c r="AZ28" s="9">
        <v>2978.1729999999998</v>
      </c>
      <c r="BA28" s="9">
        <v>3422.3310000000001</v>
      </c>
      <c r="BB28" s="9">
        <v>983.80100000000004</v>
      </c>
      <c r="BC28" s="9">
        <v>2438.5300000000002</v>
      </c>
      <c r="BD28" s="9">
        <v>1793.56</v>
      </c>
      <c r="BE28" s="9">
        <v>913.48299999999995</v>
      </c>
      <c r="BF28" s="9">
        <v>880.077</v>
      </c>
      <c r="BG28" s="9">
        <v>314.15100000000001</v>
      </c>
      <c r="BH28" s="9">
        <v>169.268</v>
      </c>
      <c r="BI28" s="9">
        <v>144.88300000000001</v>
      </c>
      <c r="BJ28" s="9">
        <v>131.89500000000001</v>
      </c>
      <c r="BK28" s="9">
        <v>96.088999999999999</v>
      </c>
      <c r="BL28" s="9">
        <v>35.805999999999997</v>
      </c>
      <c r="BM28" s="9">
        <v>66.159000000000006</v>
      </c>
      <c r="BN28" s="9">
        <v>46.936999999999998</v>
      </c>
      <c r="BO28" s="9">
        <v>19.221</v>
      </c>
      <c r="BP28" s="9">
        <v>65.736000000000004</v>
      </c>
      <c r="BQ28" s="9">
        <v>49.151000000000003</v>
      </c>
      <c r="BR28" s="9">
        <v>16.585000000000001</v>
      </c>
      <c r="BS28" s="9">
        <v>182.256</v>
      </c>
      <c r="BT28" s="9">
        <v>73.180000000000007</v>
      </c>
      <c r="BU28" s="9">
        <v>109.07599999999999</v>
      </c>
      <c r="BV28" s="9">
        <v>1612.885</v>
      </c>
      <c r="BW28" s="9">
        <v>814.70100000000002</v>
      </c>
      <c r="BX28" s="9">
        <v>798.18399999999997</v>
      </c>
      <c r="BY28" s="9">
        <v>567.92600000000004</v>
      </c>
      <c r="BZ28" s="9">
        <v>421.95</v>
      </c>
      <c r="CA28" s="9">
        <v>145.976</v>
      </c>
      <c r="CB28" s="9">
        <v>1044.9590000000001</v>
      </c>
      <c r="CC28" s="9">
        <v>392.75099999999998</v>
      </c>
      <c r="CD28" s="9">
        <v>652.20799999999997</v>
      </c>
      <c r="CE28" s="9">
        <v>667.048</v>
      </c>
      <c r="CF28" s="9">
        <v>491.19099999999997</v>
      </c>
      <c r="CG28" s="9">
        <v>175.857</v>
      </c>
      <c r="CH28" s="9">
        <v>1126.5119999999999</v>
      </c>
      <c r="CI28" s="9">
        <v>422.29199999999997</v>
      </c>
      <c r="CJ28" s="9">
        <v>704.22</v>
      </c>
      <c r="CK28" s="9">
        <v>1111.1179999999999</v>
      </c>
      <c r="CL28" s="9">
        <v>439.68900000000002</v>
      </c>
      <c r="CM28" s="9">
        <v>671.42899999999997</v>
      </c>
      <c r="CN28" s="9">
        <v>1939.2380000000001</v>
      </c>
      <c r="CO28" s="9">
        <v>979.28099999999995</v>
      </c>
      <c r="CP28" s="9">
        <v>959.95699999999999</v>
      </c>
      <c r="CQ28" s="9">
        <v>969.44799999999998</v>
      </c>
      <c r="CR28" s="9">
        <v>565.649</v>
      </c>
      <c r="CS28" s="9">
        <v>403.79899999999998</v>
      </c>
      <c r="CT28" s="9">
        <v>969.79</v>
      </c>
      <c r="CU28" s="9">
        <v>413.63200000000001</v>
      </c>
      <c r="CV28" s="9">
        <v>556.15800000000002</v>
      </c>
      <c r="CW28" s="9">
        <v>572.90300000000002</v>
      </c>
      <c r="CX28" s="9">
        <v>270.71100000000001</v>
      </c>
      <c r="CY28" s="9">
        <v>302.19299999999998</v>
      </c>
      <c r="CZ28" s="9">
        <v>64.52</v>
      </c>
      <c r="DA28" s="9">
        <v>35.012</v>
      </c>
      <c r="DB28" s="9">
        <v>29.507999999999999</v>
      </c>
      <c r="DC28" s="9">
        <v>18.510999999999999</v>
      </c>
      <c r="DD28" s="9">
        <v>11.335000000000001</v>
      </c>
      <c r="DE28" s="9">
        <v>7.1760000000000002</v>
      </c>
      <c r="DF28" s="9">
        <v>12.593</v>
      </c>
      <c r="DG28" s="9">
        <v>7.0640000000000001</v>
      </c>
      <c r="DH28" s="9">
        <v>5.5289999999999999</v>
      </c>
      <c r="DI28" s="9">
        <v>5.9180000000000001</v>
      </c>
      <c r="DJ28" s="9">
        <v>4.2699999999999996</v>
      </c>
      <c r="DK28" s="9">
        <v>1.647</v>
      </c>
      <c r="DL28" s="9">
        <v>46.009</v>
      </c>
      <c r="DM28" s="9">
        <v>23.677</v>
      </c>
      <c r="DN28" s="9">
        <v>22.332000000000001</v>
      </c>
      <c r="DO28" s="9">
        <v>549.34500000000003</v>
      </c>
      <c r="DP28" s="9">
        <v>258.27600000000001</v>
      </c>
      <c r="DQ28" s="9">
        <v>291.06900000000002</v>
      </c>
      <c r="DR28" s="9">
        <v>111.36199999999999</v>
      </c>
      <c r="DS28" s="9">
        <v>73.087000000000003</v>
      </c>
      <c r="DT28" s="9">
        <v>38.274999999999999</v>
      </c>
      <c r="DU28" s="9">
        <v>437.983</v>
      </c>
      <c r="DV28" s="9">
        <v>185.18899999999999</v>
      </c>
      <c r="DW28" s="9">
        <v>252.79400000000001</v>
      </c>
      <c r="DX28" s="9">
        <v>121.45699999999999</v>
      </c>
      <c r="DY28" s="9">
        <v>78.117000000000004</v>
      </c>
      <c r="DZ28" s="9">
        <v>43.34</v>
      </c>
      <c r="EA28" s="9">
        <v>451.44600000000003</v>
      </c>
      <c r="EB28" s="9">
        <v>192.59399999999999</v>
      </c>
      <c r="EC28" s="9">
        <v>258.85300000000001</v>
      </c>
      <c r="ED28" s="9">
        <v>450.57600000000002</v>
      </c>
      <c r="EE28" s="9">
        <v>192.25299999999999</v>
      </c>
      <c r="EF28" s="9">
        <v>258.32299999999998</v>
      </c>
      <c r="EG28" s="9">
        <v>694.31399999999996</v>
      </c>
      <c r="EH28" s="9">
        <v>329.55700000000002</v>
      </c>
      <c r="EI28" s="9">
        <v>364.75799999999998</v>
      </c>
      <c r="EJ28" s="9">
        <v>183.96100000000001</v>
      </c>
      <c r="EK28" s="9">
        <v>118.248</v>
      </c>
      <c r="EL28" s="9">
        <v>65.712999999999994</v>
      </c>
      <c r="EM28" s="9">
        <v>510.35300000000001</v>
      </c>
      <c r="EN28" s="9">
        <v>211.309</v>
      </c>
      <c r="EO28" s="9">
        <v>299.04500000000002</v>
      </c>
      <c r="EP28" s="9">
        <v>258.29899999999998</v>
      </c>
      <c r="EQ28" s="9">
        <v>117.30200000000001</v>
      </c>
      <c r="ER28" s="9">
        <v>140.99700000000001</v>
      </c>
      <c r="ES28" s="9">
        <v>22.521000000000001</v>
      </c>
      <c r="ET28" s="9">
        <v>9.91</v>
      </c>
      <c r="EU28" s="9">
        <v>12.612</v>
      </c>
      <c r="EV28" s="9">
        <v>2.6549999999999998</v>
      </c>
      <c r="EW28" s="9">
        <v>2.2810000000000001</v>
      </c>
      <c r="EX28" s="9">
        <v>0.374</v>
      </c>
      <c r="EY28" s="9">
        <v>1.978</v>
      </c>
      <c r="EZ28" s="9">
        <v>1.6040000000000001</v>
      </c>
      <c r="FA28" s="9">
        <v>0.374</v>
      </c>
      <c r="FB28" s="9">
        <v>0.67700000000000005</v>
      </c>
      <c r="FC28" s="9">
        <v>0.67700000000000005</v>
      </c>
      <c r="FD28" s="9">
        <v>0</v>
      </c>
      <c r="FE28" s="9">
        <v>19.866</v>
      </c>
      <c r="FF28" s="9">
        <v>7.6280000000000001</v>
      </c>
      <c r="FG28" s="9">
        <v>12.238</v>
      </c>
      <c r="FH28" s="9">
        <v>251.548</v>
      </c>
      <c r="FI28" s="9">
        <v>113.575</v>
      </c>
      <c r="FJ28" s="9">
        <v>137.97399999999999</v>
      </c>
      <c r="FK28" s="9">
        <v>19.661999999999999</v>
      </c>
      <c r="FL28" s="9">
        <v>13.73</v>
      </c>
      <c r="FM28" s="9">
        <v>5.9329999999999998</v>
      </c>
      <c r="FN28" s="9">
        <v>231.886</v>
      </c>
      <c r="FO28" s="9">
        <v>99.844999999999999</v>
      </c>
      <c r="FP28" s="9">
        <v>132.041</v>
      </c>
      <c r="FQ28" s="9">
        <v>21.038</v>
      </c>
      <c r="FR28" s="9">
        <v>15.105</v>
      </c>
      <c r="FS28" s="9">
        <v>5.9329999999999998</v>
      </c>
      <c r="FT28" s="9">
        <v>237.261</v>
      </c>
      <c r="FU28" s="9">
        <v>102.197</v>
      </c>
      <c r="FV28" s="9">
        <v>135.06399999999999</v>
      </c>
      <c r="FW28" s="9">
        <v>233.864</v>
      </c>
      <c r="FX28" s="9">
        <v>101.449</v>
      </c>
      <c r="FY28" s="9">
        <v>132.41499999999999</v>
      </c>
      <c r="FZ28" s="9">
        <v>1244.923</v>
      </c>
      <c r="GA28" s="9">
        <v>649.72400000000005</v>
      </c>
      <c r="GB28" s="9">
        <v>595.19899999999996</v>
      </c>
      <c r="GC28" s="9">
        <v>785.48599999999999</v>
      </c>
      <c r="GD28" s="9">
        <v>447.40100000000001</v>
      </c>
      <c r="GE28" s="9">
        <v>338.08499999999998</v>
      </c>
      <c r="GF28" s="9">
        <v>459.43700000000001</v>
      </c>
      <c r="GG28" s="9">
        <v>202.32300000000001</v>
      </c>
      <c r="GH28" s="9">
        <v>257.11399999999998</v>
      </c>
      <c r="GI28" s="9">
        <v>314.60399999999998</v>
      </c>
      <c r="GJ28" s="9">
        <v>153.40799999999999</v>
      </c>
      <c r="GK28" s="9">
        <v>161.196</v>
      </c>
      <c r="GL28" s="9">
        <v>41.999000000000002</v>
      </c>
      <c r="GM28" s="9">
        <v>25.103000000000002</v>
      </c>
      <c r="GN28" s="9">
        <v>16.896000000000001</v>
      </c>
      <c r="GO28" s="9">
        <v>15.856</v>
      </c>
      <c r="GP28" s="9">
        <v>9.0530000000000008</v>
      </c>
      <c r="GQ28" s="9">
        <v>6.8029999999999999</v>
      </c>
      <c r="GR28" s="9">
        <v>10.615</v>
      </c>
      <c r="GS28" s="9">
        <v>5.46</v>
      </c>
      <c r="GT28" s="9">
        <v>5.1550000000000002</v>
      </c>
      <c r="GU28" s="9">
        <v>5.2409999999999997</v>
      </c>
      <c r="GV28" s="9">
        <v>3.593</v>
      </c>
      <c r="GW28" s="9">
        <v>1.647</v>
      </c>
      <c r="GX28" s="9">
        <v>26.143000000000001</v>
      </c>
      <c r="GY28" s="9">
        <v>16.048999999999999</v>
      </c>
      <c r="GZ28" s="9">
        <v>10.093999999999999</v>
      </c>
      <c r="HA28" s="9">
        <v>297.79700000000003</v>
      </c>
      <c r="HB28" s="9">
        <v>144.70099999999999</v>
      </c>
      <c r="HC28" s="9">
        <v>153.095</v>
      </c>
      <c r="HD28" s="9">
        <v>91.7</v>
      </c>
      <c r="HE28" s="9">
        <v>59.356999999999999</v>
      </c>
      <c r="HF28" s="9">
        <v>32.341999999999999</v>
      </c>
      <c r="HG28" s="9">
        <v>206.09700000000001</v>
      </c>
      <c r="HH28" s="9">
        <v>85.343999999999994</v>
      </c>
      <c r="HI28" s="9">
        <v>120.753</v>
      </c>
      <c r="HJ28" s="9">
        <v>100.419</v>
      </c>
      <c r="HK28" s="9">
        <v>63.012</v>
      </c>
      <c r="HL28" s="9">
        <v>37.406999999999996</v>
      </c>
      <c r="HM28" s="9">
        <v>214.185</v>
      </c>
      <c r="HN28" s="9">
        <v>90.397000000000006</v>
      </c>
      <c r="HO28" s="9">
        <v>123.789</v>
      </c>
      <c r="HP28" s="9">
        <v>216.71199999999999</v>
      </c>
      <c r="HQ28" s="9">
        <v>90.804000000000002</v>
      </c>
      <c r="HR28" s="9">
        <v>125.908</v>
      </c>
      <c r="HS28" s="9">
        <v>2818.2280000000001</v>
      </c>
      <c r="HT28" s="9">
        <v>1533.999</v>
      </c>
      <c r="HU28" s="9">
        <v>1284.2280000000001</v>
      </c>
      <c r="HV28" s="9">
        <v>2197.6970000000001</v>
      </c>
      <c r="HW28" s="9">
        <v>1358.289</v>
      </c>
      <c r="HX28" s="9">
        <v>839.40800000000002</v>
      </c>
      <c r="HY28" s="9">
        <v>620.53</v>
      </c>
      <c r="HZ28" s="9">
        <v>175.71</v>
      </c>
      <c r="IA28" s="9">
        <v>444.82100000000003</v>
      </c>
      <c r="IB28" s="9">
        <v>406.29300000000001</v>
      </c>
      <c r="IC28" s="9">
        <v>236.41200000000001</v>
      </c>
      <c r="ID28" s="9">
        <v>169.881</v>
      </c>
      <c r="IE28" s="9">
        <v>62.988</v>
      </c>
      <c r="IF28" s="9">
        <v>35.518999999999998</v>
      </c>
      <c r="IG28" s="9">
        <v>27.468</v>
      </c>
      <c r="IH28" s="9">
        <v>28.091999999999999</v>
      </c>
      <c r="II28" s="9">
        <v>19.321999999999999</v>
      </c>
      <c r="IJ28" s="9">
        <v>8.77</v>
      </c>
      <c r="IK28" s="9">
        <v>11.339</v>
      </c>
      <c r="IL28" s="9">
        <v>8.1620000000000008</v>
      </c>
      <c r="IM28" s="9">
        <v>3.1760000000000002</v>
      </c>
      <c r="IN28" s="9">
        <v>16.753</v>
      </c>
      <c r="IO28" s="9">
        <v>11.16</v>
      </c>
      <c r="IP28" s="9">
        <v>5.5940000000000003</v>
      </c>
      <c r="IQ28" s="9">
        <v>34.896000000000001</v>
      </c>
    </row>
    <row r="29" spans="1:251">
      <c r="A29" s="10">
        <v>42370</v>
      </c>
      <c r="B29" s="9">
        <v>11759.616</v>
      </c>
      <c r="C29" s="9">
        <v>6328.4520000000002</v>
      </c>
      <c r="D29" s="9">
        <v>5431.1639999999998</v>
      </c>
      <c r="E29" s="9">
        <v>8155.1409999999996</v>
      </c>
      <c r="F29" s="9">
        <v>5208.8549999999996</v>
      </c>
      <c r="G29" s="9">
        <v>2946.2860000000001</v>
      </c>
      <c r="H29" s="9">
        <v>3604.4749999999999</v>
      </c>
      <c r="I29" s="9">
        <v>1119.597</v>
      </c>
      <c r="J29" s="9">
        <v>2484.8780000000002</v>
      </c>
      <c r="K29" s="9">
        <v>1846.87</v>
      </c>
      <c r="L29" s="9">
        <v>988.25400000000002</v>
      </c>
      <c r="M29" s="9">
        <v>858.61599999999999</v>
      </c>
      <c r="N29" s="9">
        <v>391.173</v>
      </c>
      <c r="O29" s="9">
        <v>232.542</v>
      </c>
      <c r="P29" s="9">
        <v>158.631</v>
      </c>
      <c r="Q29" s="9">
        <v>190.64</v>
      </c>
      <c r="R29" s="9">
        <v>141.31899999999999</v>
      </c>
      <c r="S29" s="9">
        <v>49.320999999999998</v>
      </c>
      <c r="T29" s="9">
        <v>101.23699999999999</v>
      </c>
      <c r="U29" s="9">
        <v>75.484999999999999</v>
      </c>
      <c r="V29" s="9">
        <v>25.751999999999999</v>
      </c>
      <c r="W29" s="9">
        <v>89.403000000000006</v>
      </c>
      <c r="X29" s="9">
        <v>65.834000000000003</v>
      </c>
      <c r="Y29" s="9">
        <v>23.568999999999999</v>
      </c>
      <c r="Z29" s="9">
        <v>200.53299999999999</v>
      </c>
      <c r="AA29" s="9">
        <v>91.224000000000004</v>
      </c>
      <c r="AB29" s="9">
        <v>109.31</v>
      </c>
      <c r="AC29" s="9">
        <v>1594.7190000000001</v>
      </c>
      <c r="AD29" s="9">
        <v>829.67499999999995</v>
      </c>
      <c r="AE29" s="9">
        <v>765.04399999999998</v>
      </c>
      <c r="AF29" s="9">
        <v>581.54899999999998</v>
      </c>
      <c r="AG29" s="9">
        <v>438.274</v>
      </c>
      <c r="AH29" s="9">
        <v>143.27500000000001</v>
      </c>
      <c r="AI29" s="9">
        <v>1013.17</v>
      </c>
      <c r="AJ29" s="9">
        <v>391.40100000000001</v>
      </c>
      <c r="AK29" s="9">
        <v>621.76900000000001</v>
      </c>
      <c r="AL29" s="9">
        <v>743.745</v>
      </c>
      <c r="AM29" s="9">
        <v>556.82299999999998</v>
      </c>
      <c r="AN29" s="9">
        <v>186.922</v>
      </c>
      <c r="AO29" s="9">
        <v>1103.125</v>
      </c>
      <c r="AP29" s="9">
        <v>431.43099999999998</v>
      </c>
      <c r="AQ29" s="9">
        <v>671.69399999999996</v>
      </c>
      <c r="AR29" s="9">
        <v>1114.4069999999999</v>
      </c>
      <c r="AS29" s="9">
        <v>466.88600000000002</v>
      </c>
      <c r="AT29" s="9">
        <v>647.52099999999996</v>
      </c>
      <c r="AU29" s="9">
        <v>11326.331</v>
      </c>
      <c r="AV29" s="9">
        <v>6061.3720000000003</v>
      </c>
      <c r="AW29" s="9">
        <v>5264.9589999999998</v>
      </c>
      <c r="AX29" s="9">
        <v>7966.3670000000002</v>
      </c>
      <c r="AY29" s="9">
        <v>5069.4129999999996</v>
      </c>
      <c r="AZ29" s="9">
        <v>2896.953</v>
      </c>
      <c r="BA29" s="9">
        <v>3359.9639999999999</v>
      </c>
      <c r="BB29" s="9">
        <v>991.95799999999997</v>
      </c>
      <c r="BC29" s="9">
        <v>2368.0059999999999</v>
      </c>
      <c r="BD29" s="9">
        <v>1803.289</v>
      </c>
      <c r="BE29" s="9">
        <v>961.61599999999999</v>
      </c>
      <c r="BF29" s="9">
        <v>841.673</v>
      </c>
      <c r="BG29" s="9">
        <v>369.97500000000002</v>
      </c>
      <c r="BH29" s="9">
        <v>217.69300000000001</v>
      </c>
      <c r="BI29" s="9">
        <v>152.28200000000001</v>
      </c>
      <c r="BJ29" s="9">
        <v>184.01300000000001</v>
      </c>
      <c r="BK29" s="9">
        <v>136.78700000000001</v>
      </c>
      <c r="BL29" s="9">
        <v>47.225999999999999</v>
      </c>
      <c r="BM29" s="9">
        <v>97.459000000000003</v>
      </c>
      <c r="BN29" s="9">
        <v>71.921999999999997</v>
      </c>
      <c r="BO29" s="9">
        <v>25.536999999999999</v>
      </c>
      <c r="BP29" s="9">
        <v>86.554000000000002</v>
      </c>
      <c r="BQ29" s="9">
        <v>64.864999999999995</v>
      </c>
      <c r="BR29" s="9">
        <v>21.687999999999999</v>
      </c>
      <c r="BS29" s="9">
        <v>185.96199999999999</v>
      </c>
      <c r="BT29" s="9">
        <v>80.906000000000006</v>
      </c>
      <c r="BU29" s="9">
        <v>105.056</v>
      </c>
      <c r="BV29" s="9">
        <v>1568.9839999999999</v>
      </c>
      <c r="BW29" s="9">
        <v>815.02499999999998</v>
      </c>
      <c r="BX29" s="9">
        <v>753.95899999999995</v>
      </c>
      <c r="BY29" s="9">
        <v>578.53</v>
      </c>
      <c r="BZ29" s="9">
        <v>435.64</v>
      </c>
      <c r="CA29" s="9">
        <v>142.88999999999999</v>
      </c>
      <c r="CB29" s="9">
        <v>990.45500000000004</v>
      </c>
      <c r="CC29" s="9">
        <v>379.38600000000002</v>
      </c>
      <c r="CD29" s="9">
        <v>611.06899999999996</v>
      </c>
      <c r="CE29" s="9">
        <v>734.50400000000002</v>
      </c>
      <c r="CF29" s="9">
        <v>550.06200000000001</v>
      </c>
      <c r="CG29" s="9">
        <v>184.44200000000001</v>
      </c>
      <c r="CH29" s="9">
        <v>1068.7840000000001</v>
      </c>
      <c r="CI29" s="9">
        <v>411.55399999999997</v>
      </c>
      <c r="CJ29" s="9">
        <v>657.23099999999999</v>
      </c>
      <c r="CK29" s="9">
        <v>1087.914</v>
      </c>
      <c r="CL29" s="9">
        <v>451.30799999999999</v>
      </c>
      <c r="CM29" s="9">
        <v>636.60599999999999</v>
      </c>
      <c r="CN29" s="9">
        <v>1859.39</v>
      </c>
      <c r="CO29" s="9">
        <v>939.17</v>
      </c>
      <c r="CP29" s="9">
        <v>920.22</v>
      </c>
      <c r="CQ29" s="9">
        <v>899.40499999999997</v>
      </c>
      <c r="CR29" s="9">
        <v>525.12800000000004</v>
      </c>
      <c r="CS29" s="9">
        <v>374.27699999999999</v>
      </c>
      <c r="CT29" s="9">
        <v>959.98500000000001</v>
      </c>
      <c r="CU29" s="9">
        <v>414.041</v>
      </c>
      <c r="CV29" s="9">
        <v>545.94399999999996</v>
      </c>
      <c r="CW29" s="9">
        <v>536.88199999999995</v>
      </c>
      <c r="CX29" s="9">
        <v>270.43799999999999</v>
      </c>
      <c r="CY29" s="9">
        <v>266.44400000000002</v>
      </c>
      <c r="CZ29" s="9">
        <v>91.492000000000004</v>
      </c>
      <c r="DA29" s="9">
        <v>49.883000000000003</v>
      </c>
      <c r="DB29" s="9">
        <v>41.609000000000002</v>
      </c>
      <c r="DC29" s="9">
        <v>25.992999999999999</v>
      </c>
      <c r="DD29" s="9">
        <v>18.675000000000001</v>
      </c>
      <c r="DE29" s="9">
        <v>7.3179999999999996</v>
      </c>
      <c r="DF29" s="9">
        <v>19.163</v>
      </c>
      <c r="DG29" s="9">
        <v>13.363</v>
      </c>
      <c r="DH29" s="9">
        <v>5.8</v>
      </c>
      <c r="DI29" s="9">
        <v>6.83</v>
      </c>
      <c r="DJ29" s="9">
        <v>5.3120000000000003</v>
      </c>
      <c r="DK29" s="9">
        <v>1.518</v>
      </c>
      <c r="DL29" s="9">
        <v>65.498999999999995</v>
      </c>
      <c r="DM29" s="9">
        <v>31.207000000000001</v>
      </c>
      <c r="DN29" s="9">
        <v>34.290999999999997</v>
      </c>
      <c r="DO29" s="9">
        <v>492.31799999999998</v>
      </c>
      <c r="DP29" s="9">
        <v>244.50800000000001</v>
      </c>
      <c r="DQ29" s="9">
        <v>247.809</v>
      </c>
      <c r="DR29" s="9">
        <v>108.149</v>
      </c>
      <c r="DS29" s="9">
        <v>76.233999999999995</v>
      </c>
      <c r="DT29" s="9">
        <v>31.916</v>
      </c>
      <c r="DU29" s="9">
        <v>384.16800000000001</v>
      </c>
      <c r="DV29" s="9">
        <v>168.27500000000001</v>
      </c>
      <c r="DW29" s="9">
        <v>215.89400000000001</v>
      </c>
      <c r="DX29" s="9">
        <v>127.283</v>
      </c>
      <c r="DY29" s="9">
        <v>89.864000000000004</v>
      </c>
      <c r="DZ29" s="9">
        <v>37.417999999999999</v>
      </c>
      <c r="EA29" s="9">
        <v>409.59899999999999</v>
      </c>
      <c r="EB29" s="9">
        <v>180.57400000000001</v>
      </c>
      <c r="EC29" s="9">
        <v>229.02500000000001</v>
      </c>
      <c r="ED29" s="9">
        <v>403.33199999999999</v>
      </c>
      <c r="EE29" s="9">
        <v>181.63800000000001</v>
      </c>
      <c r="EF29" s="9">
        <v>221.69399999999999</v>
      </c>
      <c r="EG29" s="9">
        <v>660.70699999999999</v>
      </c>
      <c r="EH29" s="9">
        <v>307.30200000000002</v>
      </c>
      <c r="EI29" s="9">
        <v>353.404</v>
      </c>
      <c r="EJ29" s="9">
        <v>176.44</v>
      </c>
      <c r="EK29" s="9">
        <v>106.01300000000001</v>
      </c>
      <c r="EL29" s="9">
        <v>70.427000000000007</v>
      </c>
      <c r="EM29" s="9">
        <v>484.267</v>
      </c>
      <c r="EN29" s="9">
        <v>201.28899999999999</v>
      </c>
      <c r="EO29" s="9">
        <v>282.97800000000001</v>
      </c>
      <c r="EP29" s="9">
        <v>222.02799999999999</v>
      </c>
      <c r="EQ29" s="9">
        <v>101.974</v>
      </c>
      <c r="ER29" s="9">
        <v>120.054</v>
      </c>
      <c r="ES29" s="9">
        <v>35.945</v>
      </c>
      <c r="ET29" s="9">
        <v>18.446999999999999</v>
      </c>
      <c r="EU29" s="9">
        <v>17.498000000000001</v>
      </c>
      <c r="EV29" s="9">
        <v>4.1100000000000003</v>
      </c>
      <c r="EW29" s="9">
        <v>3.3769999999999998</v>
      </c>
      <c r="EX29" s="9">
        <v>0.73399999999999999</v>
      </c>
      <c r="EY29" s="9">
        <v>2.9590000000000001</v>
      </c>
      <c r="EZ29" s="9">
        <v>2.3340000000000001</v>
      </c>
      <c r="FA29" s="9">
        <v>0.625</v>
      </c>
      <c r="FB29" s="9">
        <v>1.1519999999999999</v>
      </c>
      <c r="FC29" s="9">
        <v>1.0429999999999999</v>
      </c>
      <c r="FD29" s="9">
        <v>0.109</v>
      </c>
      <c r="FE29" s="9">
        <v>31.835000000000001</v>
      </c>
      <c r="FF29" s="9">
        <v>15.07</v>
      </c>
      <c r="FG29" s="9">
        <v>16.765000000000001</v>
      </c>
      <c r="FH29" s="9">
        <v>204.90600000000001</v>
      </c>
      <c r="FI29" s="9">
        <v>92.915999999999997</v>
      </c>
      <c r="FJ29" s="9">
        <v>111.99</v>
      </c>
      <c r="FK29" s="9">
        <v>22.901</v>
      </c>
      <c r="FL29" s="9">
        <v>14.826000000000001</v>
      </c>
      <c r="FM29" s="9">
        <v>8.0749999999999993</v>
      </c>
      <c r="FN29" s="9">
        <v>182.006</v>
      </c>
      <c r="FO29" s="9">
        <v>78.090999999999994</v>
      </c>
      <c r="FP29" s="9">
        <v>103.91500000000001</v>
      </c>
      <c r="FQ29" s="9">
        <v>25.632999999999999</v>
      </c>
      <c r="FR29" s="9">
        <v>16.931999999999999</v>
      </c>
      <c r="FS29" s="9">
        <v>8.6999999999999993</v>
      </c>
      <c r="FT29" s="9">
        <v>196.39500000000001</v>
      </c>
      <c r="FU29" s="9">
        <v>85.040999999999997</v>
      </c>
      <c r="FV29" s="9">
        <v>111.354</v>
      </c>
      <c r="FW29" s="9">
        <v>184.964</v>
      </c>
      <c r="FX29" s="9">
        <v>80.424000000000007</v>
      </c>
      <c r="FY29" s="9">
        <v>104.54</v>
      </c>
      <c r="FZ29" s="9">
        <v>1198.683</v>
      </c>
      <c r="GA29" s="9">
        <v>631.86699999999996</v>
      </c>
      <c r="GB29" s="9">
        <v>566.81600000000003</v>
      </c>
      <c r="GC29" s="9">
        <v>722.96500000000003</v>
      </c>
      <c r="GD29" s="9">
        <v>419.11599999999999</v>
      </c>
      <c r="GE29" s="9">
        <v>303.85000000000002</v>
      </c>
      <c r="GF29" s="9">
        <v>475.71800000000002</v>
      </c>
      <c r="GG29" s="9">
        <v>212.75200000000001</v>
      </c>
      <c r="GH29" s="9">
        <v>262.96600000000001</v>
      </c>
      <c r="GI29" s="9">
        <v>314.85399999999998</v>
      </c>
      <c r="GJ29" s="9">
        <v>168.465</v>
      </c>
      <c r="GK29" s="9">
        <v>146.38999999999999</v>
      </c>
      <c r="GL29" s="9">
        <v>55.546999999999997</v>
      </c>
      <c r="GM29" s="9">
        <v>31.436</v>
      </c>
      <c r="GN29" s="9">
        <v>24.111000000000001</v>
      </c>
      <c r="GO29" s="9">
        <v>21.882999999999999</v>
      </c>
      <c r="GP29" s="9">
        <v>15.298999999999999</v>
      </c>
      <c r="GQ29" s="9">
        <v>6.5839999999999996</v>
      </c>
      <c r="GR29" s="9">
        <v>16.204999999999998</v>
      </c>
      <c r="GS29" s="9">
        <v>11.03</v>
      </c>
      <c r="GT29" s="9">
        <v>5.1749999999999998</v>
      </c>
      <c r="GU29" s="9">
        <v>5.6779999999999999</v>
      </c>
      <c r="GV29" s="9">
        <v>4.2690000000000001</v>
      </c>
      <c r="GW29" s="9">
        <v>1.409</v>
      </c>
      <c r="GX29" s="9">
        <v>33.664000000000001</v>
      </c>
      <c r="GY29" s="9">
        <v>16.137</v>
      </c>
      <c r="GZ29" s="9">
        <v>17.527000000000001</v>
      </c>
      <c r="HA29" s="9">
        <v>287.411</v>
      </c>
      <c r="HB29" s="9">
        <v>151.59200000000001</v>
      </c>
      <c r="HC29" s="9">
        <v>135.81899999999999</v>
      </c>
      <c r="HD29" s="9">
        <v>85.248999999999995</v>
      </c>
      <c r="HE29" s="9">
        <v>61.408000000000001</v>
      </c>
      <c r="HF29" s="9">
        <v>23.84</v>
      </c>
      <c r="HG29" s="9">
        <v>202.16300000000001</v>
      </c>
      <c r="HH29" s="9">
        <v>90.183999999999997</v>
      </c>
      <c r="HI29" s="9">
        <v>111.979</v>
      </c>
      <c r="HJ29" s="9">
        <v>101.65</v>
      </c>
      <c r="HK29" s="9">
        <v>72.932000000000002</v>
      </c>
      <c r="HL29" s="9">
        <v>28.718</v>
      </c>
      <c r="HM29" s="9">
        <v>213.20400000000001</v>
      </c>
      <c r="HN29" s="9">
        <v>95.533000000000001</v>
      </c>
      <c r="HO29" s="9">
        <v>117.672</v>
      </c>
      <c r="HP29" s="9">
        <v>218.36699999999999</v>
      </c>
      <c r="HQ29" s="9">
        <v>101.214</v>
      </c>
      <c r="HR29" s="9">
        <v>117.154</v>
      </c>
      <c r="HS29" s="9">
        <v>2775.3330000000001</v>
      </c>
      <c r="HT29" s="9">
        <v>1528.2180000000001</v>
      </c>
      <c r="HU29" s="9">
        <v>1247.115</v>
      </c>
      <c r="HV29" s="9">
        <v>2186.5279999999998</v>
      </c>
      <c r="HW29" s="9">
        <v>1353.328</v>
      </c>
      <c r="HX29" s="9">
        <v>833.20100000000002</v>
      </c>
      <c r="HY29" s="9">
        <v>588.80499999999995</v>
      </c>
      <c r="HZ29" s="9">
        <v>174.89</v>
      </c>
      <c r="IA29" s="9">
        <v>413.91500000000002</v>
      </c>
      <c r="IB29" s="9">
        <v>414.53699999999998</v>
      </c>
      <c r="IC29" s="9">
        <v>247.23</v>
      </c>
      <c r="ID29" s="9">
        <v>167.30699999999999</v>
      </c>
      <c r="IE29" s="9">
        <v>71.698999999999998</v>
      </c>
      <c r="IF29" s="9">
        <v>40.832999999999998</v>
      </c>
      <c r="IG29" s="9">
        <v>30.866</v>
      </c>
      <c r="IH29" s="9">
        <v>46.470999999999997</v>
      </c>
      <c r="II29" s="9">
        <v>32.453000000000003</v>
      </c>
      <c r="IJ29" s="9">
        <v>14.016999999999999</v>
      </c>
      <c r="IK29" s="9">
        <v>24.646000000000001</v>
      </c>
      <c r="IL29" s="9">
        <v>17.841999999999999</v>
      </c>
      <c r="IM29" s="9">
        <v>6.8040000000000003</v>
      </c>
      <c r="IN29" s="9">
        <v>21.824999999999999</v>
      </c>
      <c r="IO29" s="9">
        <v>14.611000000000001</v>
      </c>
      <c r="IP29" s="9">
        <v>7.2140000000000004</v>
      </c>
      <c r="IQ29" s="9">
        <v>25.228000000000002</v>
      </c>
    </row>
    <row r="30" spans="1:251">
      <c r="A30" s="10">
        <v>42401</v>
      </c>
      <c r="B30" s="9">
        <v>11975.894</v>
      </c>
      <c r="C30" s="9">
        <v>6418.3329999999996</v>
      </c>
      <c r="D30" s="9">
        <v>5557.5609999999997</v>
      </c>
      <c r="E30" s="9">
        <v>8295.9519999999993</v>
      </c>
      <c r="F30" s="9">
        <v>5282.9790000000003</v>
      </c>
      <c r="G30" s="9">
        <v>3012.973</v>
      </c>
      <c r="H30" s="9">
        <v>3679.942</v>
      </c>
      <c r="I30" s="9">
        <v>1135.355</v>
      </c>
      <c r="J30" s="9">
        <v>2544.587</v>
      </c>
      <c r="K30" s="9">
        <v>1736.0920000000001</v>
      </c>
      <c r="L30" s="9">
        <v>927.65899999999999</v>
      </c>
      <c r="M30" s="9">
        <v>808.43299999999999</v>
      </c>
      <c r="N30" s="9">
        <v>348.72</v>
      </c>
      <c r="O30" s="9">
        <v>202.6</v>
      </c>
      <c r="P30" s="9">
        <v>146.12</v>
      </c>
      <c r="Q30" s="9">
        <v>133.25</v>
      </c>
      <c r="R30" s="9">
        <v>101.90600000000001</v>
      </c>
      <c r="S30" s="9">
        <v>31.343</v>
      </c>
      <c r="T30" s="9">
        <v>75.506</v>
      </c>
      <c r="U30" s="9">
        <v>57.250999999999998</v>
      </c>
      <c r="V30" s="9">
        <v>18.254999999999999</v>
      </c>
      <c r="W30" s="9">
        <v>57.744</v>
      </c>
      <c r="X30" s="9">
        <v>44.655000000000001</v>
      </c>
      <c r="Y30" s="9">
        <v>13.087999999999999</v>
      </c>
      <c r="Z30" s="9">
        <v>215.47</v>
      </c>
      <c r="AA30" s="9">
        <v>100.694</v>
      </c>
      <c r="AB30" s="9">
        <v>114.777</v>
      </c>
      <c r="AC30" s="9">
        <v>1527.923</v>
      </c>
      <c r="AD30" s="9">
        <v>805.01599999999996</v>
      </c>
      <c r="AE30" s="9">
        <v>722.90700000000004</v>
      </c>
      <c r="AF30" s="9">
        <v>562.29600000000005</v>
      </c>
      <c r="AG30" s="9">
        <v>418.62599999999998</v>
      </c>
      <c r="AH30" s="9">
        <v>143.66999999999999</v>
      </c>
      <c r="AI30" s="9">
        <v>965.62699999999995</v>
      </c>
      <c r="AJ30" s="9">
        <v>386.39</v>
      </c>
      <c r="AK30" s="9">
        <v>579.23699999999997</v>
      </c>
      <c r="AL30" s="9">
        <v>663.53700000000003</v>
      </c>
      <c r="AM30" s="9">
        <v>496.29500000000002</v>
      </c>
      <c r="AN30" s="9">
        <v>167.24199999999999</v>
      </c>
      <c r="AO30" s="9">
        <v>1072.5550000000001</v>
      </c>
      <c r="AP30" s="9">
        <v>431.36500000000001</v>
      </c>
      <c r="AQ30" s="9">
        <v>641.19100000000003</v>
      </c>
      <c r="AR30" s="9">
        <v>1041.133</v>
      </c>
      <c r="AS30" s="9">
        <v>443.64100000000002</v>
      </c>
      <c r="AT30" s="9">
        <v>597.49199999999996</v>
      </c>
      <c r="AU30" s="9">
        <v>11526.868</v>
      </c>
      <c r="AV30" s="9">
        <v>6142.277</v>
      </c>
      <c r="AW30" s="9">
        <v>5384.5910000000003</v>
      </c>
      <c r="AX30" s="9">
        <v>8101.8819999999996</v>
      </c>
      <c r="AY30" s="9">
        <v>5140.0150000000003</v>
      </c>
      <c r="AZ30" s="9">
        <v>2961.8670000000002</v>
      </c>
      <c r="BA30" s="9">
        <v>3424.9859999999999</v>
      </c>
      <c r="BB30" s="9">
        <v>1002.261</v>
      </c>
      <c r="BC30" s="9">
        <v>2422.7249999999999</v>
      </c>
      <c r="BD30" s="9">
        <v>1699.692</v>
      </c>
      <c r="BE30" s="9">
        <v>901.20299999999997</v>
      </c>
      <c r="BF30" s="9">
        <v>798.48800000000006</v>
      </c>
      <c r="BG30" s="9">
        <v>330.43700000000001</v>
      </c>
      <c r="BH30" s="9">
        <v>188.32400000000001</v>
      </c>
      <c r="BI30" s="9">
        <v>142.113</v>
      </c>
      <c r="BJ30" s="9">
        <v>128.69300000000001</v>
      </c>
      <c r="BK30" s="9">
        <v>98.198999999999998</v>
      </c>
      <c r="BL30" s="9">
        <v>30.494</v>
      </c>
      <c r="BM30" s="9">
        <v>72.006</v>
      </c>
      <c r="BN30" s="9">
        <v>54.6</v>
      </c>
      <c r="BO30" s="9">
        <v>17.405000000000001</v>
      </c>
      <c r="BP30" s="9">
        <v>56.688000000000002</v>
      </c>
      <c r="BQ30" s="9">
        <v>43.598999999999997</v>
      </c>
      <c r="BR30" s="9">
        <v>13.087999999999999</v>
      </c>
      <c r="BS30" s="9">
        <v>201.744</v>
      </c>
      <c r="BT30" s="9">
        <v>90.123999999999995</v>
      </c>
      <c r="BU30" s="9">
        <v>111.619</v>
      </c>
      <c r="BV30" s="9">
        <v>1504.057</v>
      </c>
      <c r="BW30" s="9">
        <v>788.52099999999996</v>
      </c>
      <c r="BX30" s="9">
        <v>715.53599999999994</v>
      </c>
      <c r="BY30" s="9">
        <v>558.846</v>
      </c>
      <c r="BZ30" s="9">
        <v>415.76</v>
      </c>
      <c r="CA30" s="9">
        <v>143.08600000000001</v>
      </c>
      <c r="CB30" s="9">
        <v>945.21100000000001</v>
      </c>
      <c r="CC30" s="9">
        <v>372.76100000000002</v>
      </c>
      <c r="CD30" s="9">
        <v>572.44899999999996</v>
      </c>
      <c r="CE30" s="9">
        <v>656.82899999999995</v>
      </c>
      <c r="CF30" s="9">
        <v>490.60700000000003</v>
      </c>
      <c r="CG30" s="9">
        <v>166.22200000000001</v>
      </c>
      <c r="CH30" s="9">
        <v>1042.8630000000001</v>
      </c>
      <c r="CI30" s="9">
        <v>410.596</v>
      </c>
      <c r="CJ30" s="9">
        <v>632.26700000000005</v>
      </c>
      <c r="CK30" s="9">
        <v>1017.216</v>
      </c>
      <c r="CL30" s="9">
        <v>427.36200000000002</v>
      </c>
      <c r="CM30" s="9">
        <v>589.85500000000002</v>
      </c>
      <c r="CN30" s="9">
        <v>1882.77</v>
      </c>
      <c r="CO30" s="9">
        <v>951.76900000000001</v>
      </c>
      <c r="CP30" s="9">
        <v>931.00099999999998</v>
      </c>
      <c r="CQ30" s="9">
        <v>916.68899999999996</v>
      </c>
      <c r="CR30" s="9">
        <v>526.96100000000001</v>
      </c>
      <c r="CS30" s="9">
        <v>389.72800000000001</v>
      </c>
      <c r="CT30" s="9">
        <v>966.08100000000002</v>
      </c>
      <c r="CU30" s="9">
        <v>424.80799999999999</v>
      </c>
      <c r="CV30" s="9">
        <v>541.27300000000002</v>
      </c>
      <c r="CW30" s="9">
        <v>489.33199999999999</v>
      </c>
      <c r="CX30" s="9">
        <v>253.81200000000001</v>
      </c>
      <c r="CY30" s="9">
        <v>235.52</v>
      </c>
      <c r="CZ30" s="9">
        <v>87.088999999999999</v>
      </c>
      <c r="DA30" s="9">
        <v>51.319000000000003</v>
      </c>
      <c r="DB30" s="9">
        <v>35.768999999999998</v>
      </c>
      <c r="DC30" s="9">
        <v>15.446999999999999</v>
      </c>
      <c r="DD30" s="9">
        <v>10.244999999999999</v>
      </c>
      <c r="DE30" s="9">
        <v>5.202</v>
      </c>
      <c r="DF30" s="9">
        <v>11.904999999999999</v>
      </c>
      <c r="DG30" s="9">
        <v>7.5839999999999996</v>
      </c>
      <c r="DH30" s="9">
        <v>4.3209999999999997</v>
      </c>
      <c r="DI30" s="9">
        <v>3.5419999999999998</v>
      </c>
      <c r="DJ30" s="9">
        <v>2.661</v>
      </c>
      <c r="DK30" s="9">
        <v>0.88100000000000001</v>
      </c>
      <c r="DL30" s="9">
        <v>71.641999999999996</v>
      </c>
      <c r="DM30" s="9">
        <v>41.073999999999998</v>
      </c>
      <c r="DN30" s="9">
        <v>30.568000000000001</v>
      </c>
      <c r="DO30" s="9">
        <v>455.65899999999999</v>
      </c>
      <c r="DP30" s="9">
        <v>233.494</v>
      </c>
      <c r="DQ30" s="9">
        <v>222.166</v>
      </c>
      <c r="DR30" s="9">
        <v>100.569</v>
      </c>
      <c r="DS30" s="9">
        <v>63.005000000000003</v>
      </c>
      <c r="DT30" s="9">
        <v>37.564</v>
      </c>
      <c r="DU30" s="9">
        <v>355.09</v>
      </c>
      <c r="DV30" s="9">
        <v>170.488</v>
      </c>
      <c r="DW30" s="9">
        <v>184.602</v>
      </c>
      <c r="DX30" s="9">
        <v>110.387</v>
      </c>
      <c r="DY30" s="9">
        <v>69.754999999999995</v>
      </c>
      <c r="DZ30" s="9">
        <v>40.631999999999998</v>
      </c>
      <c r="EA30" s="9">
        <v>378.94499999999999</v>
      </c>
      <c r="EB30" s="9">
        <v>184.05699999999999</v>
      </c>
      <c r="EC30" s="9">
        <v>194.88800000000001</v>
      </c>
      <c r="ED30" s="9">
        <v>366.99599999999998</v>
      </c>
      <c r="EE30" s="9">
        <v>178.07300000000001</v>
      </c>
      <c r="EF30" s="9">
        <v>188.923</v>
      </c>
      <c r="EG30" s="9">
        <v>658.71699999999998</v>
      </c>
      <c r="EH30" s="9">
        <v>316.87</v>
      </c>
      <c r="EI30" s="9">
        <v>341.84699999999998</v>
      </c>
      <c r="EJ30" s="9">
        <v>166.49299999999999</v>
      </c>
      <c r="EK30" s="9">
        <v>108.098</v>
      </c>
      <c r="EL30" s="9">
        <v>58.395000000000003</v>
      </c>
      <c r="EM30" s="9">
        <v>492.22399999999999</v>
      </c>
      <c r="EN30" s="9">
        <v>208.77199999999999</v>
      </c>
      <c r="EO30" s="9">
        <v>283.45100000000002</v>
      </c>
      <c r="EP30" s="9">
        <v>203.22800000000001</v>
      </c>
      <c r="EQ30" s="9">
        <v>100.81</v>
      </c>
      <c r="ER30" s="9">
        <v>102.41800000000001</v>
      </c>
      <c r="ES30" s="9">
        <v>38.762999999999998</v>
      </c>
      <c r="ET30" s="9">
        <v>22.094999999999999</v>
      </c>
      <c r="EU30" s="9">
        <v>16.667999999999999</v>
      </c>
      <c r="EV30" s="9">
        <v>2.4540000000000002</v>
      </c>
      <c r="EW30" s="9">
        <v>1.54</v>
      </c>
      <c r="EX30" s="9">
        <v>0.91500000000000004</v>
      </c>
      <c r="EY30" s="9">
        <v>1.986</v>
      </c>
      <c r="EZ30" s="9">
        <v>1.0720000000000001</v>
      </c>
      <c r="FA30" s="9">
        <v>0.91500000000000004</v>
      </c>
      <c r="FB30" s="9">
        <v>0.46800000000000003</v>
      </c>
      <c r="FC30" s="9">
        <v>0.46800000000000003</v>
      </c>
      <c r="FD30" s="9">
        <v>0</v>
      </c>
      <c r="FE30" s="9">
        <v>36.308999999999997</v>
      </c>
      <c r="FF30" s="9">
        <v>20.555</v>
      </c>
      <c r="FG30" s="9">
        <v>15.753</v>
      </c>
      <c r="FH30" s="9">
        <v>185.38800000000001</v>
      </c>
      <c r="FI30" s="9">
        <v>92.156999999999996</v>
      </c>
      <c r="FJ30" s="9">
        <v>93.231999999999999</v>
      </c>
      <c r="FK30" s="9">
        <v>20.068999999999999</v>
      </c>
      <c r="FL30" s="9">
        <v>13.375999999999999</v>
      </c>
      <c r="FM30" s="9">
        <v>6.6929999999999996</v>
      </c>
      <c r="FN30" s="9">
        <v>165.31899999999999</v>
      </c>
      <c r="FO30" s="9">
        <v>78.781000000000006</v>
      </c>
      <c r="FP30" s="9">
        <v>86.537999999999997</v>
      </c>
      <c r="FQ30" s="9">
        <v>21.276</v>
      </c>
      <c r="FR30" s="9">
        <v>14.22</v>
      </c>
      <c r="FS30" s="9">
        <v>7.0549999999999997</v>
      </c>
      <c r="FT30" s="9">
        <v>181.953</v>
      </c>
      <c r="FU30" s="9">
        <v>86.59</v>
      </c>
      <c r="FV30" s="9">
        <v>95.363</v>
      </c>
      <c r="FW30" s="9">
        <v>167.30500000000001</v>
      </c>
      <c r="FX30" s="9">
        <v>79.852000000000004</v>
      </c>
      <c r="FY30" s="9">
        <v>87.453000000000003</v>
      </c>
      <c r="FZ30" s="9">
        <v>1224.0540000000001</v>
      </c>
      <c r="GA30" s="9">
        <v>634.899</v>
      </c>
      <c r="GB30" s="9">
        <v>589.15499999999997</v>
      </c>
      <c r="GC30" s="9">
        <v>750.19600000000003</v>
      </c>
      <c r="GD30" s="9">
        <v>418.863</v>
      </c>
      <c r="GE30" s="9">
        <v>331.33300000000003</v>
      </c>
      <c r="GF30" s="9">
        <v>473.858</v>
      </c>
      <c r="GG30" s="9">
        <v>216.036</v>
      </c>
      <c r="GH30" s="9">
        <v>257.822</v>
      </c>
      <c r="GI30" s="9">
        <v>286.10399999999998</v>
      </c>
      <c r="GJ30" s="9">
        <v>153.001</v>
      </c>
      <c r="GK30" s="9">
        <v>133.102</v>
      </c>
      <c r="GL30" s="9">
        <v>48.326000000000001</v>
      </c>
      <c r="GM30" s="9">
        <v>29.224</v>
      </c>
      <c r="GN30" s="9">
        <v>19.102</v>
      </c>
      <c r="GO30" s="9">
        <v>12.993</v>
      </c>
      <c r="GP30" s="9">
        <v>8.7059999999999995</v>
      </c>
      <c r="GQ30" s="9">
        <v>4.2869999999999999</v>
      </c>
      <c r="GR30" s="9">
        <v>9.9190000000000005</v>
      </c>
      <c r="GS30" s="9">
        <v>6.5129999999999999</v>
      </c>
      <c r="GT30" s="9">
        <v>3.407</v>
      </c>
      <c r="GU30" s="9">
        <v>3.0739999999999998</v>
      </c>
      <c r="GV30" s="9">
        <v>2.1930000000000001</v>
      </c>
      <c r="GW30" s="9">
        <v>0.88100000000000001</v>
      </c>
      <c r="GX30" s="9">
        <v>35.332999999999998</v>
      </c>
      <c r="GY30" s="9">
        <v>20.518000000000001</v>
      </c>
      <c r="GZ30" s="9">
        <v>14.814</v>
      </c>
      <c r="HA30" s="9">
        <v>270.27100000000002</v>
      </c>
      <c r="HB30" s="9">
        <v>141.33699999999999</v>
      </c>
      <c r="HC30" s="9">
        <v>128.934</v>
      </c>
      <c r="HD30" s="9">
        <v>80.498999999999995</v>
      </c>
      <c r="HE30" s="9">
        <v>49.628999999999998</v>
      </c>
      <c r="HF30" s="9">
        <v>30.87</v>
      </c>
      <c r="HG30" s="9">
        <v>189.77099999999999</v>
      </c>
      <c r="HH30" s="9">
        <v>91.707999999999998</v>
      </c>
      <c r="HI30" s="9">
        <v>98.063999999999993</v>
      </c>
      <c r="HJ30" s="9">
        <v>89.111000000000004</v>
      </c>
      <c r="HK30" s="9">
        <v>55.534999999999997</v>
      </c>
      <c r="HL30" s="9">
        <v>33.576000000000001</v>
      </c>
      <c r="HM30" s="9">
        <v>196.99199999999999</v>
      </c>
      <c r="HN30" s="9">
        <v>97.466999999999999</v>
      </c>
      <c r="HO30" s="9">
        <v>99.525999999999996</v>
      </c>
      <c r="HP30" s="9">
        <v>199.691</v>
      </c>
      <c r="HQ30" s="9">
        <v>98.22</v>
      </c>
      <c r="HR30" s="9">
        <v>101.47</v>
      </c>
      <c r="HS30" s="9">
        <v>2823.6779999999999</v>
      </c>
      <c r="HT30" s="9">
        <v>1541.5219999999999</v>
      </c>
      <c r="HU30" s="9">
        <v>1282.1559999999999</v>
      </c>
      <c r="HV30" s="9">
        <v>2214.5160000000001</v>
      </c>
      <c r="HW30" s="9">
        <v>1364.6959999999999</v>
      </c>
      <c r="HX30" s="9">
        <v>849.82</v>
      </c>
      <c r="HY30" s="9">
        <v>609.16200000000003</v>
      </c>
      <c r="HZ30" s="9">
        <v>176.82599999999999</v>
      </c>
      <c r="IA30" s="9">
        <v>432.33600000000001</v>
      </c>
      <c r="IB30" s="9">
        <v>377.38499999999999</v>
      </c>
      <c r="IC30" s="9">
        <v>223.518</v>
      </c>
      <c r="ID30" s="9">
        <v>153.86699999999999</v>
      </c>
      <c r="IE30" s="9">
        <v>48.040999999999997</v>
      </c>
      <c r="IF30" s="9">
        <v>26.228999999999999</v>
      </c>
      <c r="IG30" s="9">
        <v>21.812999999999999</v>
      </c>
      <c r="IH30" s="9">
        <v>24.544</v>
      </c>
      <c r="II30" s="9">
        <v>18.157</v>
      </c>
      <c r="IJ30" s="9">
        <v>6.3869999999999996</v>
      </c>
      <c r="IK30" s="9">
        <v>13.606</v>
      </c>
      <c r="IL30" s="9">
        <v>10.62</v>
      </c>
      <c r="IM30" s="9">
        <v>2.9860000000000002</v>
      </c>
      <c r="IN30" s="9">
        <v>10.938000000000001</v>
      </c>
      <c r="IO30" s="9">
        <v>7.5369999999999999</v>
      </c>
      <c r="IP30" s="9">
        <v>3.4009999999999998</v>
      </c>
      <c r="IQ30" s="9">
        <v>23.497</v>
      </c>
    </row>
    <row r="31" spans="1:251">
      <c r="A31" s="10">
        <v>42430</v>
      </c>
      <c r="B31" s="9">
        <v>11945.499</v>
      </c>
      <c r="C31" s="9">
        <v>6399.3239999999996</v>
      </c>
      <c r="D31" s="9">
        <v>5546.1760000000004</v>
      </c>
      <c r="E31" s="9">
        <v>8165.5540000000001</v>
      </c>
      <c r="F31" s="9">
        <v>5209.9930000000004</v>
      </c>
      <c r="G31" s="9">
        <v>2955.56</v>
      </c>
      <c r="H31" s="9">
        <v>3779.9459999999999</v>
      </c>
      <c r="I31" s="9">
        <v>1189.3309999999999</v>
      </c>
      <c r="J31" s="9">
        <v>2590.6149999999998</v>
      </c>
      <c r="K31" s="9">
        <v>1752.1079999999999</v>
      </c>
      <c r="L31" s="9">
        <v>929.51599999999996</v>
      </c>
      <c r="M31" s="9">
        <v>822.59199999999998</v>
      </c>
      <c r="N31" s="9">
        <v>352.41300000000001</v>
      </c>
      <c r="O31" s="9">
        <v>200.41</v>
      </c>
      <c r="P31" s="9">
        <v>152.00299999999999</v>
      </c>
      <c r="Q31" s="9">
        <v>136.065</v>
      </c>
      <c r="R31" s="9">
        <v>108.491</v>
      </c>
      <c r="S31" s="9">
        <v>27.574000000000002</v>
      </c>
      <c r="T31" s="9">
        <v>74.676000000000002</v>
      </c>
      <c r="U31" s="9">
        <v>61.112000000000002</v>
      </c>
      <c r="V31" s="9">
        <v>13.563000000000001</v>
      </c>
      <c r="W31" s="9">
        <v>61.39</v>
      </c>
      <c r="X31" s="9">
        <v>47.378999999999998</v>
      </c>
      <c r="Y31" s="9">
        <v>14.010999999999999</v>
      </c>
      <c r="Z31" s="9">
        <v>216.34700000000001</v>
      </c>
      <c r="AA31" s="9">
        <v>91.918000000000006</v>
      </c>
      <c r="AB31" s="9">
        <v>124.429</v>
      </c>
      <c r="AC31" s="9">
        <v>1552.1790000000001</v>
      </c>
      <c r="AD31" s="9">
        <v>812.43700000000001</v>
      </c>
      <c r="AE31" s="9">
        <v>739.74199999999996</v>
      </c>
      <c r="AF31" s="9">
        <v>577.68700000000001</v>
      </c>
      <c r="AG31" s="9">
        <v>431.17399999999998</v>
      </c>
      <c r="AH31" s="9">
        <v>146.512</v>
      </c>
      <c r="AI31" s="9">
        <v>974.49199999999996</v>
      </c>
      <c r="AJ31" s="9">
        <v>381.26299999999998</v>
      </c>
      <c r="AK31" s="9">
        <v>593.22900000000004</v>
      </c>
      <c r="AL31" s="9">
        <v>680.54499999999996</v>
      </c>
      <c r="AM31" s="9">
        <v>511.99599999999998</v>
      </c>
      <c r="AN31" s="9">
        <v>168.54900000000001</v>
      </c>
      <c r="AO31" s="9">
        <v>1071.5630000000001</v>
      </c>
      <c r="AP31" s="9">
        <v>417.52</v>
      </c>
      <c r="AQ31" s="9">
        <v>654.04200000000003</v>
      </c>
      <c r="AR31" s="9">
        <v>1049.1679999999999</v>
      </c>
      <c r="AS31" s="9">
        <v>442.375</v>
      </c>
      <c r="AT31" s="9">
        <v>606.79300000000001</v>
      </c>
      <c r="AU31" s="9">
        <v>11488.477000000001</v>
      </c>
      <c r="AV31" s="9">
        <v>6115.5739999999996</v>
      </c>
      <c r="AW31" s="9">
        <v>5372.9030000000002</v>
      </c>
      <c r="AX31" s="9">
        <v>7969.1009999999997</v>
      </c>
      <c r="AY31" s="9">
        <v>5061.201</v>
      </c>
      <c r="AZ31" s="9">
        <v>2907.8989999999999</v>
      </c>
      <c r="BA31" s="9">
        <v>3519.3760000000002</v>
      </c>
      <c r="BB31" s="9">
        <v>1054.373</v>
      </c>
      <c r="BC31" s="9">
        <v>2465.0030000000002</v>
      </c>
      <c r="BD31" s="9">
        <v>1712.4459999999999</v>
      </c>
      <c r="BE31" s="9">
        <v>902.74</v>
      </c>
      <c r="BF31" s="9">
        <v>809.70500000000004</v>
      </c>
      <c r="BG31" s="9">
        <v>333.69</v>
      </c>
      <c r="BH31" s="9">
        <v>187.685</v>
      </c>
      <c r="BI31" s="9">
        <v>146.00399999999999</v>
      </c>
      <c r="BJ31" s="9">
        <v>132.827</v>
      </c>
      <c r="BK31" s="9">
        <v>105.762</v>
      </c>
      <c r="BL31" s="9">
        <v>27.065000000000001</v>
      </c>
      <c r="BM31" s="9">
        <v>71.766999999999996</v>
      </c>
      <c r="BN31" s="9">
        <v>58.713000000000001</v>
      </c>
      <c r="BO31" s="9">
        <v>13.054</v>
      </c>
      <c r="BP31" s="9">
        <v>61.06</v>
      </c>
      <c r="BQ31" s="9">
        <v>47.05</v>
      </c>
      <c r="BR31" s="9">
        <v>14.010999999999999</v>
      </c>
      <c r="BS31" s="9">
        <v>200.86199999999999</v>
      </c>
      <c r="BT31" s="9">
        <v>81.923000000000002</v>
      </c>
      <c r="BU31" s="9">
        <v>118.93899999999999</v>
      </c>
      <c r="BV31" s="9">
        <v>1524.8330000000001</v>
      </c>
      <c r="BW31" s="9">
        <v>793.80899999999997</v>
      </c>
      <c r="BX31" s="9">
        <v>731.024</v>
      </c>
      <c r="BY31" s="9">
        <v>571.57399999999996</v>
      </c>
      <c r="BZ31" s="9">
        <v>425.589</v>
      </c>
      <c r="CA31" s="9">
        <v>145.98599999999999</v>
      </c>
      <c r="CB31" s="9">
        <v>953.25900000000001</v>
      </c>
      <c r="CC31" s="9">
        <v>368.22</v>
      </c>
      <c r="CD31" s="9">
        <v>585.03800000000001</v>
      </c>
      <c r="CE31" s="9">
        <v>672.03599999999994</v>
      </c>
      <c r="CF31" s="9">
        <v>504.52300000000002</v>
      </c>
      <c r="CG31" s="9">
        <v>167.51400000000001</v>
      </c>
      <c r="CH31" s="9">
        <v>1040.4090000000001</v>
      </c>
      <c r="CI31" s="9">
        <v>398.21800000000002</v>
      </c>
      <c r="CJ31" s="9">
        <v>642.19200000000001</v>
      </c>
      <c r="CK31" s="9">
        <v>1025.0260000000001</v>
      </c>
      <c r="CL31" s="9">
        <v>426.93299999999999</v>
      </c>
      <c r="CM31" s="9">
        <v>598.09299999999996</v>
      </c>
      <c r="CN31" s="9">
        <v>1853.2719999999999</v>
      </c>
      <c r="CO31" s="9">
        <v>944.24400000000003</v>
      </c>
      <c r="CP31" s="9">
        <v>909.029</v>
      </c>
      <c r="CQ31" s="9">
        <v>854.29700000000003</v>
      </c>
      <c r="CR31" s="9">
        <v>501.38200000000001</v>
      </c>
      <c r="CS31" s="9">
        <v>352.916</v>
      </c>
      <c r="CT31" s="9">
        <v>998.97500000000002</v>
      </c>
      <c r="CU31" s="9">
        <v>442.86200000000002</v>
      </c>
      <c r="CV31" s="9">
        <v>556.11300000000006</v>
      </c>
      <c r="CW31" s="9">
        <v>482.08600000000001</v>
      </c>
      <c r="CX31" s="9">
        <v>241.79</v>
      </c>
      <c r="CY31" s="9">
        <v>240.29599999999999</v>
      </c>
      <c r="CZ31" s="9">
        <v>87.245999999999995</v>
      </c>
      <c r="DA31" s="9">
        <v>44.994999999999997</v>
      </c>
      <c r="DB31" s="9">
        <v>42.250999999999998</v>
      </c>
      <c r="DC31" s="9">
        <v>20.599</v>
      </c>
      <c r="DD31" s="9">
        <v>15.27</v>
      </c>
      <c r="DE31" s="9">
        <v>5.3289999999999997</v>
      </c>
      <c r="DF31" s="9">
        <v>15.259</v>
      </c>
      <c r="DG31" s="9">
        <v>11.959</v>
      </c>
      <c r="DH31" s="9">
        <v>3.3</v>
      </c>
      <c r="DI31" s="9">
        <v>5.34</v>
      </c>
      <c r="DJ31" s="9">
        <v>3.3109999999999999</v>
      </c>
      <c r="DK31" s="9">
        <v>2.0299999999999998</v>
      </c>
      <c r="DL31" s="9">
        <v>66.647000000000006</v>
      </c>
      <c r="DM31" s="9">
        <v>29.725000000000001</v>
      </c>
      <c r="DN31" s="9">
        <v>36.921999999999997</v>
      </c>
      <c r="DO31" s="9">
        <v>436.37299999999999</v>
      </c>
      <c r="DP31" s="9">
        <v>215.553</v>
      </c>
      <c r="DQ31" s="9">
        <v>220.82</v>
      </c>
      <c r="DR31" s="9">
        <v>100.25700000000001</v>
      </c>
      <c r="DS31" s="9">
        <v>66.414000000000001</v>
      </c>
      <c r="DT31" s="9">
        <v>33.841999999999999</v>
      </c>
      <c r="DU31" s="9">
        <v>336.11599999999999</v>
      </c>
      <c r="DV31" s="9">
        <v>149.13800000000001</v>
      </c>
      <c r="DW31" s="9">
        <v>186.97800000000001</v>
      </c>
      <c r="DX31" s="9">
        <v>115.172</v>
      </c>
      <c r="DY31" s="9">
        <v>78.340999999999994</v>
      </c>
      <c r="DZ31" s="9">
        <v>36.831000000000003</v>
      </c>
      <c r="EA31" s="9">
        <v>366.91399999999999</v>
      </c>
      <c r="EB31" s="9">
        <v>163.44900000000001</v>
      </c>
      <c r="EC31" s="9">
        <v>203.465</v>
      </c>
      <c r="ED31" s="9">
        <v>351.375</v>
      </c>
      <c r="EE31" s="9">
        <v>161.09800000000001</v>
      </c>
      <c r="EF31" s="9">
        <v>190.27699999999999</v>
      </c>
      <c r="EG31" s="9">
        <v>655.86199999999997</v>
      </c>
      <c r="EH31" s="9">
        <v>315.61900000000003</v>
      </c>
      <c r="EI31" s="9">
        <v>340.24299999999999</v>
      </c>
      <c r="EJ31" s="9">
        <v>150.75800000000001</v>
      </c>
      <c r="EK31" s="9">
        <v>97.168999999999997</v>
      </c>
      <c r="EL31" s="9">
        <v>53.588999999999999</v>
      </c>
      <c r="EM31" s="9">
        <v>505.10399999999998</v>
      </c>
      <c r="EN31" s="9">
        <v>218.45099999999999</v>
      </c>
      <c r="EO31" s="9">
        <v>286.654</v>
      </c>
      <c r="EP31" s="9">
        <v>195.822</v>
      </c>
      <c r="EQ31" s="9">
        <v>89.921000000000006</v>
      </c>
      <c r="ER31" s="9">
        <v>105.901</v>
      </c>
      <c r="ES31" s="9">
        <v>36.701999999999998</v>
      </c>
      <c r="ET31" s="9">
        <v>13.433</v>
      </c>
      <c r="EU31" s="9">
        <v>23.268999999999998</v>
      </c>
      <c r="EV31" s="9">
        <v>3.6269999999999998</v>
      </c>
      <c r="EW31" s="9">
        <v>1.7889999999999999</v>
      </c>
      <c r="EX31" s="9">
        <v>1.8380000000000001</v>
      </c>
      <c r="EY31" s="9">
        <v>3.121</v>
      </c>
      <c r="EZ31" s="9">
        <v>1.7889999999999999</v>
      </c>
      <c r="FA31" s="9">
        <v>1.3320000000000001</v>
      </c>
      <c r="FB31" s="9">
        <v>0.50600000000000001</v>
      </c>
      <c r="FC31" s="9">
        <v>0</v>
      </c>
      <c r="FD31" s="9">
        <v>0.50600000000000001</v>
      </c>
      <c r="FE31" s="9">
        <v>33.075000000000003</v>
      </c>
      <c r="FF31" s="9">
        <v>11.644</v>
      </c>
      <c r="FG31" s="9">
        <v>21.431000000000001</v>
      </c>
      <c r="FH31" s="9">
        <v>177.245</v>
      </c>
      <c r="FI31" s="9">
        <v>82.167000000000002</v>
      </c>
      <c r="FJ31" s="9">
        <v>95.078000000000003</v>
      </c>
      <c r="FK31" s="9">
        <v>19.63</v>
      </c>
      <c r="FL31" s="9">
        <v>13.69</v>
      </c>
      <c r="FM31" s="9">
        <v>5.9409999999999998</v>
      </c>
      <c r="FN31" s="9">
        <v>157.614</v>
      </c>
      <c r="FO31" s="9">
        <v>68.477000000000004</v>
      </c>
      <c r="FP31" s="9">
        <v>89.137</v>
      </c>
      <c r="FQ31" s="9">
        <v>22.370999999999999</v>
      </c>
      <c r="FR31" s="9">
        <v>14.994999999999999</v>
      </c>
      <c r="FS31" s="9">
        <v>7.3769999999999998</v>
      </c>
      <c r="FT31" s="9">
        <v>173.45099999999999</v>
      </c>
      <c r="FU31" s="9">
        <v>74.926000000000002</v>
      </c>
      <c r="FV31" s="9">
        <v>98.525000000000006</v>
      </c>
      <c r="FW31" s="9">
        <v>160.73599999999999</v>
      </c>
      <c r="FX31" s="9">
        <v>70.266000000000005</v>
      </c>
      <c r="FY31" s="9">
        <v>90.468999999999994</v>
      </c>
      <c r="FZ31" s="9">
        <v>1197.4110000000001</v>
      </c>
      <c r="GA31" s="9">
        <v>628.625</v>
      </c>
      <c r="GB31" s="9">
        <v>568.78599999999994</v>
      </c>
      <c r="GC31" s="9">
        <v>703.53899999999999</v>
      </c>
      <c r="GD31" s="9">
        <v>404.21300000000002</v>
      </c>
      <c r="GE31" s="9">
        <v>299.32600000000002</v>
      </c>
      <c r="GF31" s="9">
        <v>493.87099999999998</v>
      </c>
      <c r="GG31" s="9">
        <v>224.41200000000001</v>
      </c>
      <c r="GH31" s="9">
        <v>269.459</v>
      </c>
      <c r="GI31" s="9">
        <v>286.26400000000001</v>
      </c>
      <c r="GJ31" s="9">
        <v>151.869</v>
      </c>
      <c r="GK31" s="9">
        <v>134.39500000000001</v>
      </c>
      <c r="GL31" s="9">
        <v>50.543999999999997</v>
      </c>
      <c r="GM31" s="9">
        <v>31.562000000000001</v>
      </c>
      <c r="GN31" s="9">
        <v>18.981999999999999</v>
      </c>
      <c r="GO31" s="9">
        <v>16.972000000000001</v>
      </c>
      <c r="GP31" s="9">
        <v>13.481</v>
      </c>
      <c r="GQ31" s="9">
        <v>3.4910000000000001</v>
      </c>
      <c r="GR31" s="9">
        <v>12.138</v>
      </c>
      <c r="GS31" s="9">
        <v>10.170999999999999</v>
      </c>
      <c r="GT31" s="9">
        <v>1.9670000000000001</v>
      </c>
      <c r="GU31" s="9">
        <v>4.8339999999999996</v>
      </c>
      <c r="GV31" s="9">
        <v>3.3109999999999999</v>
      </c>
      <c r="GW31" s="9">
        <v>1.524</v>
      </c>
      <c r="GX31" s="9">
        <v>33.572000000000003</v>
      </c>
      <c r="GY31" s="9">
        <v>18.081</v>
      </c>
      <c r="GZ31" s="9">
        <v>15.491</v>
      </c>
      <c r="HA31" s="9">
        <v>259.12799999999999</v>
      </c>
      <c r="HB31" s="9">
        <v>133.386</v>
      </c>
      <c r="HC31" s="9">
        <v>125.742</v>
      </c>
      <c r="HD31" s="9">
        <v>80.626000000000005</v>
      </c>
      <c r="HE31" s="9">
        <v>52.725000000000001</v>
      </c>
      <c r="HF31" s="9">
        <v>27.902000000000001</v>
      </c>
      <c r="HG31" s="9">
        <v>178.50200000000001</v>
      </c>
      <c r="HH31" s="9">
        <v>80.661000000000001</v>
      </c>
      <c r="HI31" s="9">
        <v>97.840999999999994</v>
      </c>
      <c r="HJ31" s="9">
        <v>92.801000000000002</v>
      </c>
      <c r="HK31" s="9">
        <v>63.345999999999997</v>
      </c>
      <c r="HL31" s="9">
        <v>29.454000000000001</v>
      </c>
      <c r="HM31" s="9">
        <v>193.464</v>
      </c>
      <c r="HN31" s="9">
        <v>88.522999999999996</v>
      </c>
      <c r="HO31" s="9">
        <v>104.94</v>
      </c>
      <c r="HP31" s="9">
        <v>190.64</v>
      </c>
      <c r="HQ31" s="9">
        <v>90.831999999999994</v>
      </c>
      <c r="HR31" s="9">
        <v>99.808000000000007</v>
      </c>
      <c r="HS31" s="9">
        <v>2810.076</v>
      </c>
      <c r="HT31" s="9">
        <v>1538.2629999999999</v>
      </c>
      <c r="HU31" s="9">
        <v>1271.8130000000001</v>
      </c>
      <c r="HV31" s="9">
        <v>2168.2170000000001</v>
      </c>
      <c r="HW31" s="9">
        <v>1337.57</v>
      </c>
      <c r="HX31" s="9">
        <v>830.64700000000005</v>
      </c>
      <c r="HY31" s="9">
        <v>641.86</v>
      </c>
      <c r="HZ31" s="9">
        <v>200.69300000000001</v>
      </c>
      <c r="IA31" s="9">
        <v>441.166</v>
      </c>
      <c r="IB31" s="9">
        <v>403.01499999999999</v>
      </c>
      <c r="IC31" s="9">
        <v>242.392</v>
      </c>
      <c r="ID31" s="9">
        <v>160.62299999999999</v>
      </c>
      <c r="IE31" s="9">
        <v>69.206999999999994</v>
      </c>
      <c r="IF31" s="9">
        <v>41.468000000000004</v>
      </c>
      <c r="IG31" s="9">
        <v>27.738</v>
      </c>
      <c r="IH31" s="9">
        <v>29.37</v>
      </c>
      <c r="II31" s="9">
        <v>22.431999999999999</v>
      </c>
      <c r="IJ31" s="9">
        <v>6.9379999999999997</v>
      </c>
      <c r="IK31" s="9">
        <v>13.026999999999999</v>
      </c>
      <c r="IL31" s="9">
        <v>10.539</v>
      </c>
      <c r="IM31" s="9">
        <v>2.488</v>
      </c>
      <c r="IN31" s="9">
        <v>16.343</v>
      </c>
      <c r="IO31" s="9">
        <v>11.893000000000001</v>
      </c>
      <c r="IP31" s="9">
        <v>4.45</v>
      </c>
      <c r="IQ31" s="9">
        <v>39.837000000000003</v>
      </c>
    </row>
    <row r="32" spans="1:251">
      <c r="A32" s="10">
        <v>42461</v>
      </c>
      <c r="B32" s="9">
        <v>11968.512000000001</v>
      </c>
      <c r="C32" s="9">
        <v>6400.9530000000004</v>
      </c>
      <c r="D32" s="9">
        <v>5567.5590000000002</v>
      </c>
      <c r="E32" s="9">
        <v>8147.643</v>
      </c>
      <c r="F32" s="9">
        <v>5170.0249999999996</v>
      </c>
      <c r="G32" s="9">
        <v>2977.6190000000001</v>
      </c>
      <c r="H32" s="9">
        <v>3820.8679999999999</v>
      </c>
      <c r="I32" s="9">
        <v>1230.9280000000001</v>
      </c>
      <c r="J32" s="9">
        <v>2589.94</v>
      </c>
      <c r="K32" s="9">
        <v>1770.665</v>
      </c>
      <c r="L32" s="9">
        <v>972.49900000000002</v>
      </c>
      <c r="M32" s="9">
        <v>798.16499999999996</v>
      </c>
      <c r="N32" s="9">
        <v>353.52499999999998</v>
      </c>
      <c r="O32" s="9">
        <v>212.63900000000001</v>
      </c>
      <c r="P32" s="9">
        <v>140.886</v>
      </c>
      <c r="Q32" s="9">
        <v>135.119</v>
      </c>
      <c r="R32" s="9">
        <v>104.607</v>
      </c>
      <c r="S32" s="9">
        <v>30.512</v>
      </c>
      <c r="T32" s="9">
        <v>74.811000000000007</v>
      </c>
      <c r="U32" s="9">
        <v>56.883000000000003</v>
      </c>
      <c r="V32" s="9">
        <v>17.927</v>
      </c>
      <c r="W32" s="9">
        <v>60.308</v>
      </c>
      <c r="X32" s="9">
        <v>47.723999999999997</v>
      </c>
      <c r="Y32" s="9">
        <v>12.584</v>
      </c>
      <c r="Z32" s="9">
        <v>218.40600000000001</v>
      </c>
      <c r="AA32" s="9">
        <v>108.03100000000001</v>
      </c>
      <c r="AB32" s="9">
        <v>110.375</v>
      </c>
      <c r="AC32" s="9">
        <v>1568.5409999999999</v>
      </c>
      <c r="AD32" s="9">
        <v>849.98500000000001</v>
      </c>
      <c r="AE32" s="9">
        <v>718.55499999999995</v>
      </c>
      <c r="AF32" s="9">
        <v>571.70899999999995</v>
      </c>
      <c r="AG32" s="9">
        <v>434.27499999999998</v>
      </c>
      <c r="AH32" s="9">
        <v>137.434</v>
      </c>
      <c r="AI32" s="9">
        <v>996.83199999999999</v>
      </c>
      <c r="AJ32" s="9">
        <v>415.71</v>
      </c>
      <c r="AK32" s="9">
        <v>581.12199999999996</v>
      </c>
      <c r="AL32" s="9">
        <v>668.32500000000005</v>
      </c>
      <c r="AM32" s="9">
        <v>510.57900000000001</v>
      </c>
      <c r="AN32" s="9">
        <v>157.74600000000001</v>
      </c>
      <c r="AO32" s="9">
        <v>1102.3399999999999</v>
      </c>
      <c r="AP32" s="9">
        <v>461.92</v>
      </c>
      <c r="AQ32" s="9">
        <v>640.41899999999998</v>
      </c>
      <c r="AR32" s="9">
        <v>1071.6420000000001</v>
      </c>
      <c r="AS32" s="9">
        <v>472.59300000000002</v>
      </c>
      <c r="AT32" s="9">
        <v>599.04899999999998</v>
      </c>
      <c r="AU32" s="9">
        <v>11512.659</v>
      </c>
      <c r="AV32" s="9">
        <v>6122.1170000000002</v>
      </c>
      <c r="AW32" s="9">
        <v>5390.5420000000004</v>
      </c>
      <c r="AX32" s="9">
        <v>7949.1440000000002</v>
      </c>
      <c r="AY32" s="9">
        <v>5023.3450000000003</v>
      </c>
      <c r="AZ32" s="9">
        <v>2925.799</v>
      </c>
      <c r="BA32" s="9">
        <v>3563.5149999999999</v>
      </c>
      <c r="BB32" s="9">
        <v>1098.7719999999999</v>
      </c>
      <c r="BC32" s="9">
        <v>2464.7429999999999</v>
      </c>
      <c r="BD32" s="9">
        <v>1722.5809999999999</v>
      </c>
      <c r="BE32" s="9">
        <v>939.79300000000001</v>
      </c>
      <c r="BF32" s="9">
        <v>782.78800000000001</v>
      </c>
      <c r="BG32" s="9">
        <v>332.315</v>
      </c>
      <c r="BH32" s="9">
        <v>196.869</v>
      </c>
      <c r="BI32" s="9">
        <v>135.446</v>
      </c>
      <c r="BJ32" s="9">
        <v>131.429</v>
      </c>
      <c r="BK32" s="9">
        <v>100.917</v>
      </c>
      <c r="BL32" s="9">
        <v>30.512</v>
      </c>
      <c r="BM32" s="9">
        <v>71.647000000000006</v>
      </c>
      <c r="BN32" s="9">
        <v>53.72</v>
      </c>
      <c r="BO32" s="9">
        <v>17.927</v>
      </c>
      <c r="BP32" s="9">
        <v>59.780999999999999</v>
      </c>
      <c r="BQ32" s="9">
        <v>47.197000000000003</v>
      </c>
      <c r="BR32" s="9">
        <v>12.584</v>
      </c>
      <c r="BS32" s="9">
        <v>200.886</v>
      </c>
      <c r="BT32" s="9">
        <v>95.951999999999998</v>
      </c>
      <c r="BU32" s="9">
        <v>104.934</v>
      </c>
      <c r="BV32" s="9">
        <v>1538.712</v>
      </c>
      <c r="BW32" s="9">
        <v>830.52499999999998</v>
      </c>
      <c r="BX32" s="9">
        <v>708.18600000000004</v>
      </c>
      <c r="BY32" s="9">
        <v>564.68799999999999</v>
      </c>
      <c r="BZ32" s="9">
        <v>428.255</v>
      </c>
      <c r="CA32" s="9">
        <v>136.43299999999999</v>
      </c>
      <c r="CB32" s="9">
        <v>974.024</v>
      </c>
      <c r="CC32" s="9">
        <v>402.27</v>
      </c>
      <c r="CD32" s="9">
        <v>571.75400000000002</v>
      </c>
      <c r="CE32" s="9">
        <v>658.44399999999996</v>
      </c>
      <c r="CF32" s="9">
        <v>501.69900000000001</v>
      </c>
      <c r="CG32" s="9">
        <v>156.745</v>
      </c>
      <c r="CH32" s="9">
        <v>1064.1369999999999</v>
      </c>
      <c r="CI32" s="9">
        <v>438.09399999999999</v>
      </c>
      <c r="CJ32" s="9">
        <v>626.04300000000001</v>
      </c>
      <c r="CK32" s="9">
        <v>1045.671</v>
      </c>
      <c r="CL32" s="9">
        <v>455.99</v>
      </c>
      <c r="CM32" s="9">
        <v>589.68100000000004</v>
      </c>
      <c r="CN32" s="9">
        <v>1863.3989999999999</v>
      </c>
      <c r="CO32" s="9">
        <v>940.12300000000005</v>
      </c>
      <c r="CP32" s="9">
        <v>923.27700000000004</v>
      </c>
      <c r="CQ32" s="9">
        <v>863.15499999999997</v>
      </c>
      <c r="CR32" s="9">
        <v>488.88799999999998</v>
      </c>
      <c r="CS32" s="9">
        <v>374.26799999999997</v>
      </c>
      <c r="CT32" s="9">
        <v>1000.244</v>
      </c>
      <c r="CU32" s="9">
        <v>451.23500000000001</v>
      </c>
      <c r="CV32" s="9">
        <v>549.00900000000001</v>
      </c>
      <c r="CW32" s="9">
        <v>457.37900000000002</v>
      </c>
      <c r="CX32" s="9">
        <v>236.864</v>
      </c>
      <c r="CY32" s="9">
        <v>220.51499999999999</v>
      </c>
      <c r="CZ32" s="9">
        <v>68.700999999999993</v>
      </c>
      <c r="DA32" s="9">
        <v>36.902000000000001</v>
      </c>
      <c r="DB32" s="9">
        <v>31.798999999999999</v>
      </c>
      <c r="DC32" s="9">
        <v>11.997999999999999</v>
      </c>
      <c r="DD32" s="9">
        <v>9.141</v>
      </c>
      <c r="DE32" s="9">
        <v>2.8570000000000002</v>
      </c>
      <c r="DF32" s="9">
        <v>9.5549999999999997</v>
      </c>
      <c r="DG32" s="9">
        <v>7.5359999999999996</v>
      </c>
      <c r="DH32" s="9">
        <v>2.02</v>
      </c>
      <c r="DI32" s="9">
        <v>2.4430000000000001</v>
      </c>
      <c r="DJ32" s="9">
        <v>1.605</v>
      </c>
      <c r="DK32" s="9">
        <v>0.83799999999999997</v>
      </c>
      <c r="DL32" s="9">
        <v>56.703000000000003</v>
      </c>
      <c r="DM32" s="9">
        <v>27.760999999999999</v>
      </c>
      <c r="DN32" s="9">
        <v>28.942</v>
      </c>
      <c r="DO32" s="9">
        <v>422.15</v>
      </c>
      <c r="DP32" s="9">
        <v>220.23599999999999</v>
      </c>
      <c r="DQ32" s="9">
        <v>201.91399999999999</v>
      </c>
      <c r="DR32" s="9">
        <v>92.965999999999994</v>
      </c>
      <c r="DS32" s="9">
        <v>65.977000000000004</v>
      </c>
      <c r="DT32" s="9">
        <v>26.989000000000001</v>
      </c>
      <c r="DU32" s="9">
        <v>329.18400000000003</v>
      </c>
      <c r="DV32" s="9">
        <v>154.26</v>
      </c>
      <c r="DW32" s="9">
        <v>174.92500000000001</v>
      </c>
      <c r="DX32" s="9">
        <v>99.703000000000003</v>
      </c>
      <c r="DY32" s="9">
        <v>71.162000000000006</v>
      </c>
      <c r="DZ32" s="9">
        <v>28.541</v>
      </c>
      <c r="EA32" s="9">
        <v>357.67599999999999</v>
      </c>
      <c r="EB32" s="9">
        <v>165.702</v>
      </c>
      <c r="EC32" s="9">
        <v>191.97399999999999</v>
      </c>
      <c r="ED32" s="9">
        <v>338.74</v>
      </c>
      <c r="EE32" s="9">
        <v>161.79499999999999</v>
      </c>
      <c r="EF32" s="9">
        <v>176.94399999999999</v>
      </c>
      <c r="EG32" s="9">
        <v>654.09</v>
      </c>
      <c r="EH32" s="9">
        <v>313.38299999999998</v>
      </c>
      <c r="EI32" s="9">
        <v>340.70699999999999</v>
      </c>
      <c r="EJ32" s="9">
        <v>161.34700000000001</v>
      </c>
      <c r="EK32" s="9">
        <v>101.473</v>
      </c>
      <c r="EL32" s="9">
        <v>59.874000000000002</v>
      </c>
      <c r="EM32" s="9">
        <v>492.74299999999999</v>
      </c>
      <c r="EN32" s="9">
        <v>211.91</v>
      </c>
      <c r="EO32" s="9">
        <v>280.83300000000003</v>
      </c>
      <c r="EP32" s="9">
        <v>186.41499999999999</v>
      </c>
      <c r="EQ32" s="9">
        <v>93.444999999999993</v>
      </c>
      <c r="ER32" s="9">
        <v>92.97</v>
      </c>
      <c r="ES32" s="9">
        <v>30.15</v>
      </c>
      <c r="ET32" s="9">
        <v>16.073</v>
      </c>
      <c r="EU32" s="9">
        <v>14.077</v>
      </c>
      <c r="EV32" s="9">
        <v>3.2570000000000001</v>
      </c>
      <c r="EW32" s="9">
        <v>2.3370000000000002</v>
      </c>
      <c r="EX32" s="9">
        <v>0.92</v>
      </c>
      <c r="EY32" s="9">
        <v>2.581</v>
      </c>
      <c r="EZ32" s="9">
        <v>2.16</v>
      </c>
      <c r="FA32" s="9">
        <v>0.42199999999999999</v>
      </c>
      <c r="FB32" s="9">
        <v>0.67500000000000004</v>
      </c>
      <c r="FC32" s="9">
        <v>0.17699999999999999</v>
      </c>
      <c r="FD32" s="9">
        <v>0.498</v>
      </c>
      <c r="FE32" s="9">
        <v>26.893000000000001</v>
      </c>
      <c r="FF32" s="9">
        <v>13.737</v>
      </c>
      <c r="FG32" s="9">
        <v>13.157</v>
      </c>
      <c r="FH32" s="9">
        <v>170.721</v>
      </c>
      <c r="FI32" s="9">
        <v>85.95</v>
      </c>
      <c r="FJ32" s="9">
        <v>84.771000000000001</v>
      </c>
      <c r="FK32" s="9">
        <v>22.922000000000001</v>
      </c>
      <c r="FL32" s="9">
        <v>16.728999999999999</v>
      </c>
      <c r="FM32" s="9">
        <v>6.1929999999999996</v>
      </c>
      <c r="FN32" s="9">
        <v>147.79900000000001</v>
      </c>
      <c r="FO32" s="9">
        <v>69.221000000000004</v>
      </c>
      <c r="FP32" s="9">
        <v>78.578000000000003</v>
      </c>
      <c r="FQ32" s="9">
        <v>25.187000000000001</v>
      </c>
      <c r="FR32" s="9">
        <v>18.074000000000002</v>
      </c>
      <c r="FS32" s="9">
        <v>7.1130000000000004</v>
      </c>
      <c r="FT32" s="9">
        <v>161.22800000000001</v>
      </c>
      <c r="FU32" s="9">
        <v>75.370999999999995</v>
      </c>
      <c r="FV32" s="9">
        <v>85.856999999999999</v>
      </c>
      <c r="FW32" s="9">
        <v>150.38</v>
      </c>
      <c r="FX32" s="9">
        <v>71.381</v>
      </c>
      <c r="FY32" s="9">
        <v>78.998999999999995</v>
      </c>
      <c r="FZ32" s="9">
        <v>1209.309</v>
      </c>
      <c r="GA32" s="9">
        <v>626.74</v>
      </c>
      <c r="GB32" s="9">
        <v>582.56899999999996</v>
      </c>
      <c r="GC32" s="9">
        <v>701.80799999999999</v>
      </c>
      <c r="GD32" s="9">
        <v>387.41500000000002</v>
      </c>
      <c r="GE32" s="9">
        <v>314.39299999999997</v>
      </c>
      <c r="GF32" s="9">
        <v>507.50099999999998</v>
      </c>
      <c r="GG32" s="9">
        <v>239.32499999999999</v>
      </c>
      <c r="GH32" s="9">
        <v>268.17599999999999</v>
      </c>
      <c r="GI32" s="9">
        <v>270.964</v>
      </c>
      <c r="GJ32" s="9">
        <v>143.41900000000001</v>
      </c>
      <c r="GK32" s="9">
        <v>127.545</v>
      </c>
      <c r="GL32" s="9">
        <v>38.551000000000002</v>
      </c>
      <c r="GM32" s="9">
        <v>20.827999999999999</v>
      </c>
      <c r="GN32" s="9">
        <v>17.722999999999999</v>
      </c>
      <c r="GO32" s="9">
        <v>8.7409999999999997</v>
      </c>
      <c r="GP32" s="9">
        <v>6.8040000000000003</v>
      </c>
      <c r="GQ32" s="9">
        <v>1.9370000000000001</v>
      </c>
      <c r="GR32" s="9">
        <v>6.9740000000000002</v>
      </c>
      <c r="GS32" s="9">
        <v>5.3760000000000003</v>
      </c>
      <c r="GT32" s="9">
        <v>1.5980000000000001</v>
      </c>
      <c r="GU32" s="9">
        <v>1.7669999999999999</v>
      </c>
      <c r="GV32" s="9">
        <v>1.4279999999999999</v>
      </c>
      <c r="GW32" s="9">
        <v>0.33900000000000002</v>
      </c>
      <c r="GX32" s="9">
        <v>29.809000000000001</v>
      </c>
      <c r="GY32" s="9">
        <v>14.023999999999999</v>
      </c>
      <c r="GZ32" s="9">
        <v>15.785</v>
      </c>
      <c r="HA32" s="9">
        <v>251.43</v>
      </c>
      <c r="HB32" s="9">
        <v>134.286</v>
      </c>
      <c r="HC32" s="9">
        <v>117.143</v>
      </c>
      <c r="HD32" s="9">
        <v>70.043999999999997</v>
      </c>
      <c r="HE32" s="9">
        <v>49.247999999999998</v>
      </c>
      <c r="HF32" s="9">
        <v>20.795999999999999</v>
      </c>
      <c r="HG32" s="9">
        <v>181.386</v>
      </c>
      <c r="HH32" s="9">
        <v>85.039000000000001</v>
      </c>
      <c r="HI32" s="9">
        <v>96.346999999999994</v>
      </c>
      <c r="HJ32" s="9">
        <v>74.516999999999996</v>
      </c>
      <c r="HK32" s="9">
        <v>53.088000000000001</v>
      </c>
      <c r="HL32" s="9">
        <v>21.428000000000001</v>
      </c>
      <c r="HM32" s="9">
        <v>196.44800000000001</v>
      </c>
      <c r="HN32" s="9">
        <v>90.331000000000003</v>
      </c>
      <c r="HO32" s="9">
        <v>106.116</v>
      </c>
      <c r="HP32" s="9">
        <v>188.36</v>
      </c>
      <c r="HQ32" s="9">
        <v>90.414000000000001</v>
      </c>
      <c r="HR32" s="9">
        <v>97.944999999999993</v>
      </c>
      <c r="HS32" s="9">
        <v>2817.5</v>
      </c>
      <c r="HT32" s="9">
        <v>1545.251</v>
      </c>
      <c r="HU32" s="9">
        <v>1272.248</v>
      </c>
      <c r="HV32" s="9">
        <v>2163.2629999999999</v>
      </c>
      <c r="HW32" s="9">
        <v>1336.0309999999999</v>
      </c>
      <c r="HX32" s="9">
        <v>827.23199999999997</v>
      </c>
      <c r="HY32" s="9">
        <v>654.23699999999997</v>
      </c>
      <c r="HZ32" s="9">
        <v>209.221</v>
      </c>
      <c r="IA32" s="9">
        <v>445.01600000000002</v>
      </c>
      <c r="IB32" s="9">
        <v>402.23200000000003</v>
      </c>
      <c r="IC32" s="9">
        <v>245.72900000000001</v>
      </c>
      <c r="ID32" s="9">
        <v>156.50299999999999</v>
      </c>
      <c r="IE32" s="9">
        <v>67.64</v>
      </c>
      <c r="IF32" s="9">
        <v>44.509</v>
      </c>
      <c r="IG32" s="9">
        <v>23.131</v>
      </c>
      <c r="IH32" s="9">
        <v>29.381</v>
      </c>
      <c r="II32" s="9">
        <v>22.279</v>
      </c>
      <c r="IJ32" s="9">
        <v>7.1020000000000003</v>
      </c>
      <c r="IK32" s="9">
        <v>13.747</v>
      </c>
      <c r="IL32" s="9">
        <v>11.179</v>
      </c>
      <c r="IM32" s="9">
        <v>2.5680000000000001</v>
      </c>
      <c r="IN32" s="9">
        <v>15.635</v>
      </c>
      <c r="IO32" s="9">
        <v>11.101000000000001</v>
      </c>
      <c r="IP32" s="9">
        <v>4.5339999999999998</v>
      </c>
      <c r="IQ32" s="9">
        <v>38.259</v>
      </c>
    </row>
    <row r="33" spans="1:251">
      <c r="A33" s="10">
        <v>42491</v>
      </c>
      <c r="B33" s="9">
        <v>11999.949000000001</v>
      </c>
      <c r="C33" s="9">
        <v>6420.8029999999999</v>
      </c>
      <c r="D33" s="9">
        <v>5579.1459999999997</v>
      </c>
      <c r="E33" s="9">
        <v>8170.78</v>
      </c>
      <c r="F33" s="9">
        <v>5194.5870000000004</v>
      </c>
      <c r="G33" s="9">
        <v>2976.1930000000002</v>
      </c>
      <c r="H33" s="9">
        <v>3829.1689999999999</v>
      </c>
      <c r="I33" s="9">
        <v>1226.2170000000001</v>
      </c>
      <c r="J33" s="9">
        <v>2602.953</v>
      </c>
      <c r="K33" s="9">
        <v>1779.0219999999999</v>
      </c>
      <c r="L33" s="9">
        <v>970.76599999999996</v>
      </c>
      <c r="M33" s="9">
        <v>808.255</v>
      </c>
      <c r="N33" s="9">
        <v>340.988</v>
      </c>
      <c r="O33" s="9">
        <v>198.024</v>
      </c>
      <c r="P33" s="9">
        <v>142.964</v>
      </c>
      <c r="Q33" s="9">
        <v>136.32599999999999</v>
      </c>
      <c r="R33" s="9">
        <v>104.10299999999999</v>
      </c>
      <c r="S33" s="9">
        <v>32.223999999999997</v>
      </c>
      <c r="T33" s="9">
        <v>72.043999999999997</v>
      </c>
      <c r="U33" s="9">
        <v>53.366</v>
      </c>
      <c r="V33" s="9">
        <v>18.678000000000001</v>
      </c>
      <c r="W33" s="9">
        <v>64.281999999999996</v>
      </c>
      <c r="X33" s="9">
        <v>50.737000000000002</v>
      </c>
      <c r="Y33" s="9">
        <v>13.545</v>
      </c>
      <c r="Z33" s="9">
        <v>204.66200000000001</v>
      </c>
      <c r="AA33" s="9">
        <v>93.921999999999997</v>
      </c>
      <c r="AB33" s="9">
        <v>110.74</v>
      </c>
      <c r="AC33" s="9">
        <v>1577.9359999999999</v>
      </c>
      <c r="AD33" s="9">
        <v>855.10400000000004</v>
      </c>
      <c r="AE33" s="9">
        <v>722.83199999999999</v>
      </c>
      <c r="AF33" s="9">
        <v>607.13900000000001</v>
      </c>
      <c r="AG33" s="9">
        <v>458.97399999999999</v>
      </c>
      <c r="AH33" s="9">
        <v>148.16499999999999</v>
      </c>
      <c r="AI33" s="9">
        <v>970.79600000000005</v>
      </c>
      <c r="AJ33" s="9">
        <v>396.13</v>
      </c>
      <c r="AK33" s="9">
        <v>574.66600000000005</v>
      </c>
      <c r="AL33" s="9">
        <v>705.48800000000006</v>
      </c>
      <c r="AM33" s="9">
        <v>533.44299999999998</v>
      </c>
      <c r="AN33" s="9">
        <v>172.04499999999999</v>
      </c>
      <c r="AO33" s="9">
        <v>1073.5329999999999</v>
      </c>
      <c r="AP33" s="9">
        <v>437.32400000000001</v>
      </c>
      <c r="AQ33" s="9">
        <v>636.21</v>
      </c>
      <c r="AR33" s="9">
        <v>1042.8409999999999</v>
      </c>
      <c r="AS33" s="9">
        <v>449.49599999999998</v>
      </c>
      <c r="AT33" s="9">
        <v>593.34500000000003</v>
      </c>
      <c r="AU33" s="9">
        <v>11541.137000000001</v>
      </c>
      <c r="AV33" s="9">
        <v>6138.4769999999999</v>
      </c>
      <c r="AW33" s="9">
        <v>5402.6589999999997</v>
      </c>
      <c r="AX33" s="9">
        <v>7983.2470000000003</v>
      </c>
      <c r="AY33" s="9">
        <v>5054.7070000000003</v>
      </c>
      <c r="AZ33" s="9">
        <v>2928.54</v>
      </c>
      <c r="BA33" s="9">
        <v>3557.89</v>
      </c>
      <c r="BB33" s="9">
        <v>1083.77</v>
      </c>
      <c r="BC33" s="9">
        <v>2474.1190000000001</v>
      </c>
      <c r="BD33" s="9">
        <v>1731.4110000000001</v>
      </c>
      <c r="BE33" s="9">
        <v>936.74599999999998</v>
      </c>
      <c r="BF33" s="9">
        <v>794.66499999999996</v>
      </c>
      <c r="BG33" s="9">
        <v>319.97699999999998</v>
      </c>
      <c r="BH33" s="9">
        <v>182.90799999999999</v>
      </c>
      <c r="BI33" s="9">
        <v>137.06800000000001</v>
      </c>
      <c r="BJ33" s="9">
        <v>131.55600000000001</v>
      </c>
      <c r="BK33" s="9">
        <v>99.938000000000002</v>
      </c>
      <c r="BL33" s="9">
        <v>31.617999999999999</v>
      </c>
      <c r="BM33" s="9">
        <v>68.503</v>
      </c>
      <c r="BN33" s="9">
        <v>50.430999999999997</v>
      </c>
      <c r="BO33" s="9">
        <v>18.073</v>
      </c>
      <c r="BP33" s="9">
        <v>63.052</v>
      </c>
      <c r="BQ33" s="9">
        <v>49.506999999999998</v>
      </c>
      <c r="BR33" s="9">
        <v>13.545</v>
      </c>
      <c r="BS33" s="9">
        <v>188.42099999999999</v>
      </c>
      <c r="BT33" s="9">
        <v>82.971000000000004</v>
      </c>
      <c r="BU33" s="9">
        <v>105.45</v>
      </c>
      <c r="BV33" s="9">
        <v>1545.0509999999999</v>
      </c>
      <c r="BW33" s="9">
        <v>831.41600000000005</v>
      </c>
      <c r="BX33" s="9">
        <v>713.63499999999999</v>
      </c>
      <c r="BY33" s="9">
        <v>599.346</v>
      </c>
      <c r="BZ33" s="9">
        <v>451.52499999999998</v>
      </c>
      <c r="CA33" s="9">
        <v>147.822</v>
      </c>
      <c r="CB33" s="9">
        <v>945.70500000000004</v>
      </c>
      <c r="CC33" s="9">
        <v>379.89100000000002</v>
      </c>
      <c r="CD33" s="9">
        <v>565.81299999999999</v>
      </c>
      <c r="CE33" s="9">
        <v>693.13900000000001</v>
      </c>
      <c r="CF33" s="9">
        <v>521.82899999999995</v>
      </c>
      <c r="CG33" s="9">
        <v>171.31100000000001</v>
      </c>
      <c r="CH33" s="9">
        <v>1038.2719999999999</v>
      </c>
      <c r="CI33" s="9">
        <v>414.91800000000001</v>
      </c>
      <c r="CJ33" s="9">
        <v>623.35400000000004</v>
      </c>
      <c r="CK33" s="9">
        <v>1014.208</v>
      </c>
      <c r="CL33" s="9">
        <v>430.322</v>
      </c>
      <c r="CM33" s="9">
        <v>583.88599999999997</v>
      </c>
      <c r="CN33" s="9">
        <v>1864.3150000000001</v>
      </c>
      <c r="CO33" s="9">
        <v>949.33500000000004</v>
      </c>
      <c r="CP33" s="9">
        <v>914.98</v>
      </c>
      <c r="CQ33" s="9">
        <v>840.755</v>
      </c>
      <c r="CR33" s="9">
        <v>488.911</v>
      </c>
      <c r="CS33" s="9">
        <v>351.84399999999999</v>
      </c>
      <c r="CT33" s="9">
        <v>1023.559</v>
      </c>
      <c r="CU33" s="9">
        <v>460.42399999999998</v>
      </c>
      <c r="CV33" s="9">
        <v>563.13499999999999</v>
      </c>
      <c r="CW33" s="9">
        <v>459.03899999999999</v>
      </c>
      <c r="CX33" s="9">
        <v>235.96100000000001</v>
      </c>
      <c r="CY33" s="9">
        <v>223.078</v>
      </c>
      <c r="CZ33" s="9">
        <v>71.064999999999998</v>
      </c>
      <c r="DA33" s="9">
        <v>35.518999999999998</v>
      </c>
      <c r="DB33" s="9">
        <v>35.545000000000002</v>
      </c>
      <c r="DC33" s="9">
        <v>15.427</v>
      </c>
      <c r="DD33" s="9">
        <v>11.092000000000001</v>
      </c>
      <c r="DE33" s="9">
        <v>4.3360000000000003</v>
      </c>
      <c r="DF33" s="9">
        <v>11.255000000000001</v>
      </c>
      <c r="DG33" s="9">
        <v>8.7070000000000007</v>
      </c>
      <c r="DH33" s="9">
        <v>2.548</v>
      </c>
      <c r="DI33" s="9">
        <v>4.1719999999999997</v>
      </c>
      <c r="DJ33" s="9">
        <v>2.3849999999999998</v>
      </c>
      <c r="DK33" s="9">
        <v>1.788</v>
      </c>
      <c r="DL33" s="9">
        <v>55.637999999999998</v>
      </c>
      <c r="DM33" s="9">
        <v>24.428000000000001</v>
      </c>
      <c r="DN33" s="9">
        <v>31.21</v>
      </c>
      <c r="DO33" s="9">
        <v>421.69200000000001</v>
      </c>
      <c r="DP33" s="9">
        <v>219.36600000000001</v>
      </c>
      <c r="DQ33" s="9">
        <v>202.327</v>
      </c>
      <c r="DR33" s="9">
        <v>99.867999999999995</v>
      </c>
      <c r="DS33" s="9">
        <v>70.048000000000002</v>
      </c>
      <c r="DT33" s="9">
        <v>29.818999999999999</v>
      </c>
      <c r="DU33" s="9">
        <v>321.82499999999999</v>
      </c>
      <c r="DV33" s="9">
        <v>149.31700000000001</v>
      </c>
      <c r="DW33" s="9">
        <v>172.50800000000001</v>
      </c>
      <c r="DX33" s="9">
        <v>108.999</v>
      </c>
      <c r="DY33" s="9">
        <v>75.703000000000003</v>
      </c>
      <c r="DZ33" s="9">
        <v>33.295999999999999</v>
      </c>
      <c r="EA33" s="9">
        <v>350.04</v>
      </c>
      <c r="EB33" s="9">
        <v>160.25800000000001</v>
      </c>
      <c r="EC33" s="9">
        <v>189.78200000000001</v>
      </c>
      <c r="ED33" s="9">
        <v>333.07900000000001</v>
      </c>
      <c r="EE33" s="9">
        <v>158.024</v>
      </c>
      <c r="EF33" s="9">
        <v>175.05500000000001</v>
      </c>
      <c r="EG33" s="9">
        <v>660.61800000000005</v>
      </c>
      <c r="EH33" s="9">
        <v>318.642</v>
      </c>
      <c r="EI33" s="9">
        <v>341.97699999999998</v>
      </c>
      <c r="EJ33" s="9">
        <v>146.87100000000001</v>
      </c>
      <c r="EK33" s="9">
        <v>92.930999999999997</v>
      </c>
      <c r="EL33" s="9">
        <v>53.941000000000003</v>
      </c>
      <c r="EM33" s="9">
        <v>513.74699999999996</v>
      </c>
      <c r="EN33" s="9">
        <v>225.71100000000001</v>
      </c>
      <c r="EO33" s="9">
        <v>288.036</v>
      </c>
      <c r="EP33" s="9">
        <v>195.90100000000001</v>
      </c>
      <c r="EQ33" s="9">
        <v>97.432000000000002</v>
      </c>
      <c r="ER33" s="9">
        <v>98.468999999999994</v>
      </c>
      <c r="ES33" s="9">
        <v>36.225000000000001</v>
      </c>
      <c r="ET33" s="9">
        <v>17.154</v>
      </c>
      <c r="EU33" s="9">
        <v>19.071000000000002</v>
      </c>
      <c r="EV33" s="9">
        <v>2.5880000000000001</v>
      </c>
      <c r="EW33" s="9">
        <v>2.23</v>
      </c>
      <c r="EX33" s="9">
        <v>0.35799999999999998</v>
      </c>
      <c r="EY33" s="9">
        <v>2.0659999999999998</v>
      </c>
      <c r="EZ33" s="9">
        <v>1.708</v>
      </c>
      <c r="FA33" s="9">
        <v>0.35799999999999998</v>
      </c>
      <c r="FB33" s="9">
        <v>0.52200000000000002</v>
      </c>
      <c r="FC33" s="9">
        <v>0.52200000000000002</v>
      </c>
      <c r="FD33" s="9">
        <v>0</v>
      </c>
      <c r="FE33" s="9">
        <v>33.637</v>
      </c>
      <c r="FF33" s="9">
        <v>14.923999999999999</v>
      </c>
      <c r="FG33" s="9">
        <v>18.713000000000001</v>
      </c>
      <c r="FH33" s="9">
        <v>175.32400000000001</v>
      </c>
      <c r="FI33" s="9">
        <v>89.012</v>
      </c>
      <c r="FJ33" s="9">
        <v>86.311999999999998</v>
      </c>
      <c r="FK33" s="9">
        <v>19.619</v>
      </c>
      <c r="FL33" s="9">
        <v>15.382</v>
      </c>
      <c r="FM33" s="9">
        <v>4.2370000000000001</v>
      </c>
      <c r="FN33" s="9">
        <v>155.70500000000001</v>
      </c>
      <c r="FO33" s="9">
        <v>73.629000000000005</v>
      </c>
      <c r="FP33" s="9">
        <v>82.075000000000003</v>
      </c>
      <c r="FQ33" s="9">
        <v>20.75</v>
      </c>
      <c r="FR33" s="9">
        <v>16.513000000000002</v>
      </c>
      <c r="FS33" s="9">
        <v>4.2370000000000001</v>
      </c>
      <c r="FT33" s="9">
        <v>175.15100000000001</v>
      </c>
      <c r="FU33" s="9">
        <v>80.918999999999997</v>
      </c>
      <c r="FV33" s="9">
        <v>94.231999999999999</v>
      </c>
      <c r="FW33" s="9">
        <v>157.77099999999999</v>
      </c>
      <c r="FX33" s="9">
        <v>75.337999999999994</v>
      </c>
      <c r="FY33" s="9">
        <v>82.433000000000007</v>
      </c>
      <c r="FZ33" s="9">
        <v>1203.6959999999999</v>
      </c>
      <c r="GA33" s="9">
        <v>630.69299999999998</v>
      </c>
      <c r="GB33" s="9">
        <v>573.00300000000004</v>
      </c>
      <c r="GC33" s="9">
        <v>693.88400000000001</v>
      </c>
      <c r="GD33" s="9">
        <v>395.98</v>
      </c>
      <c r="GE33" s="9">
        <v>297.904</v>
      </c>
      <c r="GF33" s="9">
        <v>509.81200000000001</v>
      </c>
      <c r="GG33" s="9">
        <v>234.71299999999999</v>
      </c>
      <c r="GH33" s="9">
        <v>275.09899999999999</v>
      </c>
      <c r="GI33" s="9">
        <v>263.13799999999998</v>
      </c>
      <c r="GJ33" s="9">
        <v>138.529</v>
      </c>
      <c r="GK33" s="9">
        <v>124.60899999999999</v>
      </c>
      <c r="GL33" s="9">
        <v>34.840000000000003</v>
      </c>
      <c r="GM33" s="9">
        <v>18.366</v>
      </c>
      <c r="GN33" s="9">
        <v>16.474</v>
      </c>
      <c r="GO33" s="9">
        <v>12.839</v>
      </c>
      <c r="GP33" s="9">
        <v>8.8620000000000001</v>
      </c>
      <c r="GQ33" s="9">
        <v>3.9780000000000002</v>
      </c>
      <c r="GR33" s="9">
        <v>9.1890000000000001</v>
      </c>
      <c r="GS33" s="9">
        <v>6.9989999999999997</v>
      </c>
      <c r="GT33" s="9">
        <v>2.19</v>
      </c>
      <c r="GU33" s="9">
        <v>3.6509999999999998</v>
      </c>
      <c r="GV33" s="9">
        <v>1.863</v>
      </c>
      <c r="GW33" s="9">
        <v>1.788</v>
      </c>
      <c r="GX33" s="9">
        <v>22.001000000000001</v>
      </c>
      <c r="GY33" s="9">
        <v>9.5039999999999996</v>
      </c>
      <c r="GZ33" s="9">
        <v>12.497</v>
      </c>
      <c r="HA33" s="9">
        <v>246.369</v>
      </c>
      <c r="HB33" s="9">
        <v>130.35400000000001</v>
      </c>
      <c r="HC33" s="9">
        <v>116.015</v>
      </c>
      <c r="HD33" s="9">
        <v>80.248000000000005</v>
      </c>
      <c r="HE33" s="9">
        <v>54.665999999999997</v>
      </c>
      <c r="HF33" s="9">
        <v>25.582000000000001</v>
      </c>
      <c r="HG33" s="9">
        <v>166.12</v>
      </c>
      <c r="HH33" s="9">
        <v>75.688000000000002</v>
      </c>
      <c r="HI33" s="9">
        <v>90.432000000000002</v>
      </c>
      <c r="HJ33" s="9">
        <v>88.248999999999995</v>
      </c>
      <c r="HK33" s="9">
        <v>59.19</v>
      </c>
      <c r="HL33" s="9">
        <v>29.059000000000001</v>
      </c>
      <c r="HM33" s="9">
        <v>174.88900000000001</v>
      </c>
      <c r="HN33" s="9">
        <v>79.338999999999999</v>
      </c>
      <c r="HO33" s="9">
        <v>95.55</v>
      </c>
      <c r="HP33" s="9">
        <v>175.309</v>
      </c>
      <c r="HQ33" s="9">
        <v>82.686999999999998</v>
      </c>
      <c r="HR33" s="9">
        <v>92.622</v>
      </c>
      <c r="HS33" s="9">
        <v>2812.7869999999998</v>
      </c>
      <c r="HT33" s="9">
        <v>1537.146</v>
      </c>
      <c r="HU33" s="9">
        <v>1275.6410000000001</v>
      </c>
      <c r="HV33" s="9">
        <v>2177.6280000000002</v>
      </c>
      <c r="HW33" s="9">
        <v>1348.3530000000001</v>
      </c>
      <c r="HX33" s="9">
        <v>829.27499999999998</v>
      </c>
      <c r="HY33" s="9">
        <v>635.15899999999999</v>
      </c>
      <c r="HZ33" s="9">
        <v>188.79300000000001</v>
      </c>
      <c r="IA33" s="9">
        <v>446.36599999999999</v>
      </c>
      <c r="IB33" s="9">
        <v>407.61900000000003</v>
      </c>
      <c r="IC33" s="9">
        <v>251.685</v>
      </c>
      <c r="ID33" s="9">
        <v>155.934</v>
      </c>
      <c r="IE33" s="9">
        <v>67.397000000000006</v>
      </c>
      <c r="IF33" s="9">
        <v>43.472000000000001</v>
      </c>
      <c r="IG33" s="9">
        <v>23.925000000000001</v>
      </c>
      <c r="IH33" s="9">
        <v>33.378</v>
      </c>
      <c r="II33" s="9">
        <v>26.63</v>
      </c>
      <c r="IJ33" s="9">
        <v>6.7480000000000002</v>
      </c>
      <c r="IK33" s="9">
        <v>14.191000000000001</v>
      </c>
      <c r="IL33" s="9">
        <v>11.029</v>
      </c>
      <c r="IM33" s="9">
        <v>3.1629999999999998</v>
      </c>
      <c r="IN33" s="9">
        <v>19.187000000000001</v>
      </c>
      <c r="IO33" s="9">
        <v>15.601000000000001</v>
      </c>
      <c r="IP33" s="9">
        <v>3.5859999999999999</v>
      </c>
      <c r="IQ33" s="9">
        <v>34.018999999999998</v>
      </c>
    </row>
    <row r="34" spans="1:251">
      <c r="A34" s="10">
        <v>42522</v>
      </c>
      <c r="B34" s="9">
        <v>11991.257</v>
      </c>
      <c r="C34" s="9">
        <v>6406.05</v>
      </c>
      <c r="D34" s="9">
        <v>5585.2070000000003</v>
      </c>
      <c r="E34" s="9">
        <v>8189.7650000000003</v>
      </c>
      <c r="F34" s="9">
        <v>5208.4120000000003</v>
      </c>
      <c r="G34" s="9">
        <v>2981.3530000000001</v>
      </c>
      <c r="H34" s="9">
        <v>3801.4920000000002</v>
      </c>
      <c r="I34" s="9">
        <v>1197.6379999999999</v>
      </c>
      <c r="J34" s="9">
        <v>2603.8539999999998</v>
      </c>
      <c r="K34" s="9">
        <v>1886.2619999999999</v>
      </c>
      <c r="L34" s="9">
        <v>1013.5839999999999</v>
      </c>
      <c r="M34" s="9">
        <v>872.678</v>
      </c>
      <c r="N34" s="9">
        <v>384.17099999999999</v>
      </c>
      <c r="O34" s="9">
        <v>225.78</v>
      </c>
      <c r="P34" s="9">
        <v>158.392</v>
      </c>
      <c r="Q34" s="9">
        <v>156.726</v>
      </c>
      <c r="R34" s="9">
        <v>117.66800000000001</v>
      </c>
      <c r="S34" s="9">
        <v>39.058</v>
      </c>
      <c r="T34" s="9">
        <v>79.31</v>
      </c>
      <c r="U34" s="9">
        <v>58.444000000000003</v>
      </c>
      <c r="V34" s="9">
        <v>20.866</v>
      </c>
      <c r="W34" s="9">
        <v>77.415999999999997</v>
      </c>
      <c r="X34" s="9">
        <v>59.223999999999997</v>
      </c>
      <c r="Y34" s="9">
        <v>18.192</v>
      </c>
      <c r="Z34" s="9">
        <v>227.446</v>
      </c>
      <c r="AA34" s="9">
        <v>108.11199999999999</v>
      </c>
      <c r="AB34" s="9">
        <v>119.334</v>
      </c>
      <c r="AC34" s="9">
        <v>1673.03</v>
      </c>
      <c r="AD34" s="9">
        <v>889.33100000000002</v>
      </c>
      <c r="AE34" s="9">
        <v>783.69899999999996</v>
      </c>
      <c r="AF34" s="9">
        <v>637.93399999999997</v>
      </c>
      <c r="AG34" s="9">
        <v>478.16800000000001</v>
      </c>
      <c r="AH34" s="9">
        <v>159.76599999999999</v>
      </c>
      <c r="AI34" s="9">
        <v>1035.096</v>
      </c>
      <c r="AJ34" s="9">
        <v>411.16300000000001</v>
      </c>
      <c r="AK34" s="9">
        <v>623.93399999999997</v>
      </c>
      <c r="AL34" s="9">
        <v>748.43399999999997</v>
      </c>
      <c r="AM34" s="9">
        <v>562.28599999999994</v>
      </c>
      <c r="AN34" s="9">
        <v>186.148</v>
      </c>
      <c r="AO34" s="9">
        <v>1137.828</v>
      </c>
      <c r="AP34" s="9">
        <v>451.298</v>
      </c>
      <c r="AQ34" s="9">
        <v>686.53</v>
      </c>
      <c r="AR34" s="9">
        <v>1114.4059999999999</v>
      </c>
      <c r="AS34" s="9">
        <v>469.60700000000003</v>
      </c>
      <c r="AT34" s="9">
        <v>644.79999999999995</v>
      </c>
      <c r="AU34" s="9">
        <v>11526.885</v>
      </c>
      <c r="AV34" s="9">
        <v>6119.652</v>
      </c>
      <c r="AW34" s="9">
        <v>5407.2330000000002</v>
      </c>
      <c r="AX34" s="9">
        <v>7997.7449999999999</v>
      </c>
      <c r="AY34" s="9">
        <v>5058.7820000000002</v>
      </c>
      <c r="AZ34" s="9">
        <v>2938.9630000000002</v>
      </c>
      <c r="BA34" s="9">
        <v>3529.1390000000001</v>
      </c>
      <c r="BB34" s="9">
        <v>1060.8699999999999</v>
      </c>
      <c r="BC34" s="9">
        <v>2468.2689999999998</v>
      </c>
      <c r="BD34" s="9">
        <v>1837.588</v>
      </c>
      <c r="BE34" s="9">
        <v>983.21199999999999</v>
      </c>
      <c r="BF34" s="9">
        <v>854.37699999999995</v>
      </c>
      <c r="BG34" s="9">
        <v>365.64</v>
      </c>
      <c r="BH34" s="9">
        <v>212.84899999999999</v>
      </c>
      <c r="BI34" s="9">
        <v>152.791</v>
      </c>
      <c r="BJ34" s="9">
        <v>154.06100000000001</v>
      </c>
      <c r="BK34" s="9">
        <v>115.363</v>
      </c>
      <c r="BL34" s="9">
        <v>38.698</v>
      </c>
      <c r="BM34" s="9">
        <v>77.418999999999997</v>
      </c>
      <c r="BN34" s="9">
        <v>56.774000000000001</v>
      </c>
      <c r="BO34" s="9">
        <v>20.645</v>
      </c>
      <c r="BP34" s="9">
        <v>76.641999999999996</v>
      </c>
      <c r="BQ34" s="9">
        <v>58.588999999999999</v>
      </c>
      <c r="BR34" s="9">
        <v>18.053000000000001</v>
      </c>
      <c r="BS34" s="9">
        <v>211.57900000000001</v>
      </c>
      <c r="BT34" s="9">
        <v>97.486000000000004</v>
      </c>
      <c r="BU34" s="9">
        <v>114.093</v>
      </c>
      <c r="BV34" s="9">
        <v>1639.229</v>
      </c>
      <c r="BW34" s="9">
        <v>868.81500000000005</v>
      </c>
      <c r="BX34" s="9">
        <v>770.41399999999999</v>
      </c>
      <c r="BY34" s="9">
        <v>632.56600000000003</v>
      </c>
      <c r="BZ34" s="9">
        <v>473.40499999999997</v>
      </c>
      <c r="CA34" s="9">
        <v>159.16200000000001</v>
      </c>
      <c r="CB34" s="9">
        <v>1006.663</v>
      </c>
      <c r="CC34" s="9">
        <v>395.411</v>
      </c>
      <c r="CD34" s="9">
        <v>611.25199999999995</v>
      </c>
      <c r="CE34" s="9">
        <v>741.154</v>
      </c>
      <c r="CF34" s="9">
        <v>555.74900000000002</v>
      </c>
      <c r="CG34" s="9">
        <v>185.405</v>
      </c>
      <c r="CH34" s="9">
        <v>1096.4349999999999</v>
      </c>
      <c r="CI34" s="9">
        <v>427.46300000000002</v>
      </c>
      <c r="CJ34" s="9">
        <v>668.97199999999998</v>
      </c>
      <c r="CK34" s="9">
        <v>1084.0820000000001</v>
      </c>
      <c r="CL34" s="9">
        <v>452.185</v>
      </c>
      <c r="CM34" s="9">
        <v>631.89700000000005</v>
      </c>
      <c r="CN34" s="9">
        <v>1841.2860000000001</v>
      </c>
      <c r="CO34" s="9">
        <v>924.91</v>
      </c>
      <c r="CP34" s="9">
        <v>916.37599999999998</v>
      </c>
      <c r="CQ34" s="9">
        <v>845.34199999999998</v>
      </c>
      <c r="CR34" s="9">
        <v>490.67200000000003</v>
      </c>
      <c r="CS34" s="9">
        <v>354.67</v>
      </c>
      <c r="CT34" s="9">
        <v>995.94399999999996</v>
      </c>
      <c r="CU34" s="9">
        <v>434.238</v>
      </c>
      <c r="CV34" s="9">
        <v>561.70600000000002</v>
      </c>
      <c r="CW34" s="9">
        <v>489.87</v>
      </c>
      <c r="CX34" s="9">
        <v>248.22200000000001</v>
      </c>
      <c r="CY34" s="9">
        <v>241.64699999999999</v>
      </c>
      <c r="CZ34" s="9">
        <v>98.394999999999996</v>
      </c>
      <c r="DA34" s="9">
        <v>53.648000000000003</v>
      </c>
      <c r="DB34" s="9">
        <v>44.746000000000002</v>
      </c>
      <c r="DC34" s="9">
        <v>22.593</v>
      </c>
      <c r="DD34" s="9">
        <v>16.341999999999999</v>
      </c>
      <c r="DE34" s="9">
        <v>6.2510000000000003</v>
      </c>
      <c r="DF34" s="9">
        <v>14.372999999999999</v>
      </c>
      <c r="DG34" s="9">
        <v>10.055</v>
      </c>
      <c r="DH34" s="9">
        <v>4.319</v>
      </c>
      <c r="DI34" s="9">
        <v>8.2200000000000006</v>
      </c>
      <c r="DJ34" s="9">
        <v>6.2869999999999999</v>
      </c>
      <c r="DK34" s="9">
        <v>1.9330000000000001</v>
      </c>
      <c r="DL34" s="9">
        <v>75.802000000000007</v>
      </c>
      <c r="DM34" s="9">
        <v>37.307000000000002</v>
      </c>
      <c r="DN34" s="9">
        <v>38.494999999999997</v>
      </c>
      <c r="DO34" s="9">
        <v>449.65199999999999</v>
      </c>
      <c r="DP34" s="9">
        <v>229.239</v>
      </c>
      <c r="DQ34" s="9">
        <v>220.41200000000001</v>
      </c>
      <c r="DR34" s="9">
        <v>104.898</v>
      </c>
      <c r="DS34" s="9">
        <v>67.382999999999996</v>
      </c>
      <c r="DT34" s="9">
        <v>37.515000000000001</v>
      </c>
      <c r="DU34" s="9">
        <v>344.75400000000002</v>
      </c>
      <c r="DV34" s="9">
        <v>161.85599999999999</v>
      </c>
      <c r="DW34" s="9">
        <v>182.89699999999999</v>
      </c>
      <c r="DX34" s="9">
        <v>116.167</v>
      </c>
      <c r="DY34" s="9">
        <v>75.555000000000007</v>
      </c>
      <c r="DZ34" s="9">
        <v>40.612000000000002</v>
      </c>
      <c r="EA34" s="9">
        <v>373.702</v>
      </c>
      <c r="EB34" s="9">
        <v>172.66800000000001</v>
      </c>
      <c r="EC34" s="9">
        <v>201.035</v>
      </c>
      <c r="ED34" s="9">
        <v>359.12700000000001</v>
      </c>
      <c r="EE34" s="9">
        <v>171.911</v>
      </c>
      <c r="EF34" s="9">
        <v>187.21600000000001</v>
      </c>
      <c r="EG34" s="9">
        <v>646.64599999999996</v>
      </c>
      <c r="EH34" s="9">
        <v>307.233</v>
      </c>
      <c r="EI34" s="9">
        <v>339.41300000000001</v>
      </c>
      <c r="EJ34" s="9">
        <v>138.16399999999999</v>
      </c>
      <c r="EK34" s="9">
        <v>88.572999999999993</v>
      </c>
      <c r="EL34" s="9">
        <v>49.591000000000001</v>
      </c>
      <c r="EM34" s="9">
        <v>508.48200000000003</v>
      </c>
      <c r="EN34" s="9">
        <v>218.66</v>
      </c>
      <c r="EO34" s="9">
        <v>289.822</v>
      </c>
      <c r="EP34" s="9">
        <v>202.31100000000001</v>
      </c>
      <c r="EQ34" s="9">
        <v>98.933000000000007</v>
      </c>
      <c r="ER34" s="9">
        <v>103.379</v>
      </c>
      <c r="ES34" s="9">
        <v>51.44</v>
      </c>
      <c r="ET34" s="9">
        <v>24.385000000000002</v>
      </c>
      <c r="EU34" s="9">
        <v>27.055</v>
      </c>
      <c r="EV34" s="9">
        <v>6.8620000000000001</v>
      </c>
      <c r="EW34" s="9">
        <v>3.97</v>
      </c>
      <c r="EX34" s="9">
        <v>2.8919999999999999</v>
      </c>
      <c r="EY34" s="9">
        <v>5.1050000000000004</v>
      </c>
      <c r="EZ34" s="9">
        <v>2.702</v>
      </c>
      <c r="FA34" s="9">
        <v>2.4039999999999999</v>
      </c>
      <c r="FB34" s="9">
        <v>1.756</v>
      </c>
      <c r="FC34" s="9">
        <v>1.268</v>
      </c>
      <c r="FD34" s="9">
        <v>0.48799999999999999</v>
      </c>
      <c r="FE34" s="9">
        <v>44.578000000000003</v>
      </c>
      <c r="FF34" s="9">
        <v>20.414999999999999</v>
      </c>
      <c r="FG34" s="9">
        <v>24.163</v>
      </c>
      <c r="FH34" s="9">
        <v>179.99100000000001</v>
      </c>
      <c r="FI34" s="9">
        <v>89.813000000000002</v>
      </c>
      <c r="FJ34" s="9">
        <v>90.177000000000007</v>
      </c>
      <c r="FK34" s="9">
        <v>17.452000000000002</v>
      </c>
      <c r="FL34" s="9">
        <v>14.132999999999999</v>
      </c>
      <c r="FM34" s="9">
        <v>3.319</v>
      </c>
      <c r="FN34" s="9">
        <v>162.53899999999999</v>
      </c>
      <c r="FO34" s="9">
        <v>75.680000000000007</v>
      </c>
      <c r="FP34" s="9">
        <v>86.858000000000004</v>
      </c>
      <c r="FQ34" s="9">
        <v>21.018000000000001</v>
      </c>
      <c r="FR34" s="9">
        <v>15.282999999999999</v>
      </c>
      <c r="FS34" s="9">
        <v>5.734</v>
      </c>
      <c r="FT34" s="9">
        <v>181.29400000000001</v>
      </c>
      <c r="FU34" s="9">
        <v>83.649000000000001</v>
      </c>
      <c r="FV34" s="9">
        <v>97.644000000000005</v>
      </c>
      <c r="FW34" s="9">
        <v>167.64400000000001</v>
      </c>
      <c r="FX34" s="9">
        <v>78.382000000000005</v>
      </c>
      <c r="FY34" s="9">
        <v>89.262</v>
      </c>
      <c r="FZ34" s="9">
        <v>1194.6400000000001</v>
      </c>
      <c r="GA34" s="9">
        <v>617.67700000000002</v>
      </c>
      <c r="GB34" s="9">
        <v>576.96299999999997</v>
      </c>
      <c r="GC34" s="9">
        <v>707.178</v>
      </c>
      <c r="GD34" s="9">
        <v>402.09899999999999</v>
      </c>
      <c r="GE34" s="9">
        <v>305.07900000000001</v>
      </c>
      <c r="GF34" s="9">
        <v>487.46199999999999</v>
      </c>
      <c r="GG34" s="9">
        <v>215.578</v>
      </c>
      <c r="GH34" s="9">
        <v>271.88400000000001</v>
      </c>
      <c r="GI34" s="9">
        <v>287.55799999999999</v>
      </c>
      <c r="GJ34" s="9">
        <v>149.29</v>
      </c>
      <c r="GK34" s="9">
        <v>138.268</v>
      </c>
      <c r="GL34" s="9">
        <v>46.954999999999998</v>
      </c>
      <c r="GM34" s="9">
        <v>29.263999999999999</v>
      </c>
      <c r="GN34" s="9">
        <v>17.690999999999999</v>
      </c>
      <c r="GO34" s="9">
        <v>15.731999999999999</v>
      </c>
      <c r="GP34" s="9">
        <v>12.372</v>
      </c>
      <c r="GQ34" s="9">
        <v>3.359</v>
      </c>
      <c r="GR34" s="9">
        <v>9.2680000000000007</v>
      </c>
      <c r="GS34" s="9">
        <v>7.3529999999999998</v>
      </c>
      <c r="GT34" s="9">
        <v>1.915</v>
      </c>
      <c r="GU34" s="9">
        <v>6.4640000000000004</v>
      </c>
      <c r="GV34" s="9">
        <v>5.0190000000000001</v>
      </c>
      <c r="GW34" s="9">
        <v>1.4450000000000001</v>
      </c>
      <c r="GX34" s="9">
        <v>31.222999999999999</v>
      </c>
      <c r="GY34" s="9">
        <v>16.891999999999999</v>
      </c>
      <c r="GZ34" s="9">
        <v>14.332000000000001</v>
      </c>
      <c r="HA34" s="9">
        <v>269.661</v>
      </c>
      <c r="HB34" s="9">
        <v>139.42599999999999</v>
      </c>
      <c r="HC34" s="9">
        <v>130.23500000000001</v>
      </c>
      <c r="HD34" s="9">
        <v>87.445999999999998</v>
      </c>
      <c r="HE34" s="9">
        <v>53.25</v>
      </c>
      <c r="HF34" s="9">
        <v>34.195999999999998</v>
      </c>
      <c r="HG34" s="9">
        <v>182.215</v>
      </c>
      <c r="HH34" s="9">
        <v>86.176000000000002</v>
      </c>
      <c r="HI34" s="9">
        <v>96.039000000000001</v>
      </c>
      <c r="HJ34" s="9">
        <v>95.15</v>
      </c>
      <c r="HK34" s="9">
        <v>60.271999999999998</v>
      </c>
      <c r="HL34" s="9">
        <v>34.878</v>
      </c>
      <c r="HM34" s="9">
        <v>192.40799999999999</v>
      </c>
      <c r="HN34" s="9">
        <v>89.018000000000001</v>
      </c>
      <c r="HO34" s="9">
        <v>103.39</v>
      </c>
      <c r="HP34" s="9">
        <v>191.483</v>
      </c>
      <c r="HQ34" s="9">
        <v>93.528999999999996</v>
      </c>
      <c r="HR34" s="9">
        <v>97.953999999999994</v>
      </c>
      <c r="HS34" s="9">
        <v>2840.6390000000001</v>
      </c>
      <c r="HT34" s="9">
        <v>1554.866</v>
      </c>
      <c r="HU34" s="9">
        <v>1285.7729999999999</v>
      </c>
      <c r="HV34" s="9">
        <v>2198.252</v>
      </c>
      <c r="HW34" s="9">
        <v>1363.463</v>
      </c>
      <c r="HX34" s="9">
        <v>834.78899999999999</v>
      </c>
      <c r="HY34" s="9">
        <v>642.38699999999994</v>
      </c>
      <c r="HZ34" s="9">
        <v>191.404</v>
      </c>
      <c r="IA34" s="9">
        <v>450.98399999999998</v>
      </c>
      <c r="IB34" s="9">
        <v>446.89699999999999</v>
      </c>
      <c r="IC34" s="9">
        <v>273.447</v>
      </c>
      <c r="ID34" s="9">
        <v>173.45</v>
      </c>
      <c r="IE34" s="9">
        <v>68.738</v>
      </c>
      <c r="IF34" s="9">
        <v>44.802999999999997</v>
      </c>
      <c r="IG34" s="9">
        <v>23.934000000000001</v>
      </c>
      <c r="IH34" s="9">
        <v>35.457000000000001</v>
      </c>
      <c r="II34" s="9">
        <v>25.561</v>
      </c>
      <c r="IJ34" s="9">
        <v>9.8960000000000008</v>
      </c>
      <c r="IK34" s="9">
        <v>20.111000000000001</v>
      </c>
      <c r="IL34" s="9">
        <v>13.778</v>
      </c>
      <c r="IM34" s="9">
        <v>6.3319999999999999</v>
      </c>
      <c r="IN34" s="9">
        <v>15.347</v>
      </c>
      <c r="IO34" s="9">
        <v>11.782999999999999</v>
      </c>
      <c r="IP34" s="9">
        <v>3.5640000000000001</v>
      </c>
      <c r="IQ34" s="9">
        <v>33.28</v>
      </c>
    </row>
    <row r="35" spans="1:251">
      <c r="A35" s="10">
        <v>42552</v>
      </c>
      <c r="B35" s="9">
        <v>11995.33</v>
      </c>
      <c r="C35" s="9">
        <v>6412.6710000000003</v>
      </c>
      <c r="D35" s="9">
        <v>5582.6589999999997</v>
      </c>
      <c r="E35" s="9">
        <v>8193.0169999999998</v>
      </c>
      <c r="F35" s="9">
        <v>5204.1390000000001</v>
      </c>
      <c r="G35" s="9">
        <v>2988.8780000000002</v>
      </c>
      <c r="H35" s="9">
        <v>3802.3119999999999</v>
      </c>
      <c r="I35" s="9">
        <v>1208.5319999999999</v>
      </c>
      <c r="J35" s="9">
        <v>2593.7809999999999</v>
      </c>
      <c r="K35" s="9">
        <v>1895.8050000000001</v>
      </c>
      <c r="L35" s="9">
        <v>1009.527</v>
      </c>
      <c r="M35" s="9">
        <v>886.27800000000002</v>
      </c>
      <c r="N35" s="9">
        <v>370.33600000000001</v>
      </c>
      <c r="O35" s="9">
        <v>218.15600000000001</v>
      </c>
      <c r="P35" s="9">
        <v>152.18</v>
      </c>
      <c r="Q35" s="9">
        <v>159.53200000000001</v>
      </c>
      <c r="R35" s="9">
        <v>122.068</v>
      </c>
      <c r="S35" s="9">
        <v>37.465000000000003</v>
      </c>
      <c r="T35" s="9">
        <v>84.97</v>
      </c>
      <c r="U35" s="9">
        <v>63.819000000000003</v>
      </c>
      <c r="V35" s="9">
        <v>21.15</v>
      </c>
      <c r="W35" s="9">
        <v>74.563000000000002</v>
      </c>
      <c r="X35" s="9">
        <v>58.247999999999998</v>
      </c>
      <c r="Y35" s="9">
        <v>16.315000000000001</v>
      </c>
      <c r="Z35" s="9">
        <v>210.803</v>
      </c>
      <c r="AA35" s="9">
        <v>96.088999999999999</v>
      </c>
      <c r="AB35" s="9">
        <v>114.715</v>
      </c>
      <c r="AC35" s="9">
        <v>1685.318</v>
      </c>
      <c r="AD35" s="9">
        <v>879.99400000000003</v>
      </c>
      <c r="AE35" s="9">
        <v>805.32399999999996</v>
      </c>
      <c r="AF35" s="9">
        <v>634.81500000000005</v>
      </c>
      <c r="AG35" s="9">
        <v>467.87</v>
      </c>
      <c r="AH35" s="9">
        <v>166.94499999999999</v>
      </c>
      <c r="AI35" s="9">
        <v>1050.5029999999999</v>
      </c>
      <c r="AJ35" s="9">
        <v>412.12400000000002</v>
      </c>
      <c r="AK35" s="9">
        <v>638.38</v>
      </c>
      <c r="AL35" s="9">
        <v>752.84500000000003</v>
      </c>
      <c r="AM35" s="9">
        <v>557.53800000000001</v>
      </c>
      <c r="AN35" s="9">
        <v>195.30699999999999</v>
      </c>
      <c r="AO35" s="9">
        <v>1142.96</v>
      </c>
      <c r="AP35" s="9">
        <v>451.98899999999998</v>
      </c>
      <c r="AQ35" s="9">
        <v>690.971</v>
      </c>
      <c r="AR35" s="9">
        <v>1135.473</v>
      </c>
      <c r="AS35" s="9">
        <v>475.94299999999998</v>
      </c>
      <c r="AT35" s="9">
        <v>659.53</v>
      </c>
      <c r="AU35" s="9">
        <v>11524.161</v>
      </c>
      <c r="AV35" s="9">
        <v>6125.0590000000002</v>
      </c>
      <c r="AW35" s="9">
        <v>5399.1019999999999</v>
      </c>
      <c r="AX35" s="9">
        <v>7993.9970000000003</v>
      </c>
      <c r="AY35" s="9">
        <v>5052.866</v>
      </c>
      <c r="AZ35" s="9">
        <v>2941.1309999999999</v>
      </c>
      <c r="BA35" s="9">
        <v>3530.165</v>
      </c>
      <c r="BB35" s="9">
        <v>1072.193</v>
      </c>
      <c r="BC35" s="9">
        <v>2457.971</v>
      </c>
      <c r="BD35" s="9">
        <v>1843.106</v>
      </c>
      <c r="BE35" s="9">
        <v>972.10500000000002</v>
      </c>
      <c r="BF35" s="9">
        <v>871</v>
      </c>
      <c r="BG35" s="9">
        <v>346.60199999999998</v>
      </c>
      <c r="BH35" s="9">
        <v>202.50200000000001</v>
      </c>
      <c r="BI35" s="9">
        <v>144.1</v>
      </c>
      <c r="BJ35" s="9">
        <v>153.50800000000001</v>
      </c>
      <c r="BK35" s="9">
        <v>118.075</v>
      </c>
      <c r="BL35" s="9">
        <v>35.433</v>
      </c>
      <c r="BM35" s="9">
        <v>81.054000000000002</v>
      </c>
      <c r="BN35" s="9">
        <v>60.781999999999996</v>
      </c>
      <c r="BO35" s="9">
        <v>20.271999999999998</v>
      </c>
      <c r="BP35" s="9">
        <v>72.453999999999994</v>
      </c>
      <c r="BQ35" s="9">
        <v>57.292999999999999</v>
      </c>
      <c r="BR35" s="9">
        <v>15.161</v>
      </c>
      <c r="BS35" s="9">
        <v>193.09399999999999</v>
      </c>
      <c r="BT35" s="9">
        <v>84.427000000000007</v>
      </c>
      <c r="BU35" s="9">
        <v>108.667</v>
      </c>
      <c r="BV35" s="9">
        <v>1650.452</v>
      </c>
      <c r="BW35" s="9">
        <v>853.697</v>
      </c>
      <c r="BX35" s="9">
        <v>796.75400000000002</v>
      </c>
      <c r="BY35" s="9">
        <v>627.00599999999997</v>
      </c>
      <c r="BZ35" s="9">
        <v>460.721</v>
      </c>
      <c r="CA35" s="9">
        <v>166.285</v>
      </c>
      <c r="CB35" s="9">
        <v>1023.446</v>
      </c>
      <c r="CC35" s="9">
        <v>392.97699999999998</v>
      </c>
      <c r="CD35" s="9">
        <v>630.46900000000005</v>
      </c>
      <c r="CE35" s="9">
        <v>740.226</v>
      </c>
      <c r="CF35" s="9">
        <v>547.61099999999999</v>
      </c>
      <c r="CG35" s="9">
        <v>192.61600000000001</v>
      </c>
      <c r="CH35" s="9">
        <v>1102.8789999999999</v>
      </c>
      <c r="CI35" s="9">
        <v>424.495</v>
      </c>
      <c r="CJ35" s="9">
        <v>678.38499999999999</v>
      </c>
      <c r="CK35" s="9">
        <v>1104.5</v>
      </c>
      <c r="CL35" s="9">
        <v>453.75900000000001</v>
      </c>
      <c r="CM35" s="9">
        <v>650.74099999999999</v>
      </c>
      <c r="CN35" s="9">
        <v>1841.2190000000001</v>
      </c>
      <c r="CO35" s="9">
        <v>937.46900000000005</v>
      </c>
      <c r="CP35" s="9">
        <v>903.75</v>
      </c>
      <c r="CQ35" s="9">
        <v>852.625</v>
      </c>
      <c r="CR35" s="9">
        <v>496.59500000000003</v>
      </c>
      <c r="CS35" s="9">
        <v>356.03</v>
      </c>
      <c r="CT35" s="9">
        <v>988.59400000000005</v>
      </c>
      <c r="CU35" s="9">
        <v>440.875</v>
      </c>
      <c r="CV35" s="9">
        <v>547.71900000000005</v>
      </c>
      <c r="CW35" s="9">
        <v>488.96800000000002</v>
      </c>
      <c r="CX35" s="9">
        <v>245.91200000000001</v>
      </c>
      <c r="CY35" s="9">
        <v>243.05600000000001</v>
      </c>
      <c r="CZ35" s="9">
        <v>80.103999999999999</v>
      </c>
      <c r="DA35" s="9">
        <v>41.478999999999999</v>
      </c>
      <c r="DB35" s="9">
        <v>38.625</v>
      </c>
      <c r="DC35" s="9">
        <v>17.503</v>
      </c>
      <c r="DD35" s="9">
        <v>13.836</v>
      </c>
      <c r="DE35" s="9">
        <v>3.6669999999999998</v>
      </c>
      <c r="DF35" s="9">
        <v>10.803000000000001</v>
      </c>
      <c r="DG35" s="9">
        <v>8.7840000000000007</v>
      </c>
      <c r="DH35" s="9">
        <v>2.0190000000000001</v>
      </c>
      <c r="DI35" s="9">
        <v>6.7</v>
      </c>
      <c r="DJ35" s="9">
        <v>5.0519999999999996</v>
      </c>
      <c r="DK35" s="9">
        <v>1.647</v>
      </c>
      <c r="DL35" s="9">
        <v>62.601999999999997</v>
      </c>
      <c r="DM35" s="9">
        <v>27.643000000000001</v>
      </c>
      <c r="DN35" s="9">
        <v>34.959000000000003</v>
      </c>
      <c r="DO35" s="9">
        <v>455.54700000000003</v>
      </c>
      <c r="DP35" s="9">
        <v>226.45500000000001</v>
      </c>
      <c r="DQ35" s="9">
        <v>229.09200000000001</v>
      </c>
      <c r="DR35" s="9">
        <v>103.197</v>
      </c>
      <c r="DS35" s="9">
        <v>69.218999999999994</v>
      </c>
      <c r="DT35" s="9">
        <v>33.978000000000002</v>
      </c>
      <c r="DU35" s="9">
        <v>352.35</v>
      </c>
      <c r="DV35" s="9">
        <v>157.23599999999999</v>
      </c>
      <c r="DW35" s="9">
        <v>195.114</v>
      </c>
      <c r="DX35" s="9">
        <v>116.238</v>
      </c>
      <c r="DY35" s="9">
        <v>78.722999999999999</v>
      </c>
      <c r="DZ35" s="9">
        <v>37.514000000000003</v>
      </c>
      <c r="EA35" s="9">
        <v>372.73099999999999</v>
      </c>
      <c r="EB35" s="9">
        <v>167.18799999999999</v>
      </c>
      <c r="EC35" s="9">
        <v>205.542</v>
      </c>
      <c r="ED35" s="9">
        <v>363.15300000000002</v>
      </c>
      <c r="EE35" s="9">
        <v>166.02</v>
      </c>
      <c r="EF35" s="9">
        <v>197.13300000000001</v>
      </c>
      <c r="EG35" s="9">
        <v>649.49800000000005</v>
      </c>
      <c r="EH35" s="9">
        <v>313.11200000000002</v>
      </c>
      <c r="EI35" s="9">
        <v>336.38600000000002</v>
      </c>
      <c r="EJ35" s="9">
        <v>148.173</v>
      </c>
      <c r="EK35" s="9">
        <v>97.316999999999993</v>
      </c>
      <c r="EL35" s="9">
        <v>50.856000000000002</v>
      </c>
      <c r="EM35" s="9">
        <v>501.32499999999999</v>
      </c>
      <c r="EN35" s="9">
        <v>215.79400000000001</v>
      </c>
      <c r="EO35" s="9">
        <v>285.52999999999997</v>
      </c>
      <c r="EP35" s="9">
        <v>211.76400000000001</v>
      </c>
      <c r="EQ35" s="9">
        <v>97.373999999999995</v>
      </c>
      <c r="ER35" s="9">
        <v>114.39</v>
      </c>
      <c r="ES35" s="9">
        <v>37.113</v>
      </c>
      <c r="ET35" s="9">
        <v>18.715</v>
      </c>
      <c r="EU35" s="9">
        <v>18.396999999999998</v>
      </c>
      <c r="EV35" s="9">
        <v>3.95</v>
      </c>
      <c r="EW35" s="9">
        <v>2.6320000000000001</v>
      </c>
      <c r="EX35" s="9">
        <v>1.3180000000000001</v>
      </c>
      <c r="EY35" s="9">
        <v>1.7949999999999999</v>
      </c>
      <c r="EZ35" s="9">
        <v>1.0289999999999999</v>
      </c>
      <c r="FA35" s="9">
        <v>0.76500000000000001</v>
      </c>
      <c r="FB35" s="9">
        <v>2.1549999999999998</v>
      </c>
      <c r="FC35" s="9">
        <v>1.603</v>
      </c>
      <c r="FD35" s="9">
        <v>0.55200000000000005</v>
      </c>
      <c r="FE35" s="9">
        <v>33.162999999999997</v>
      </c>
      <c r="FF35" s="9">
        <v>16.082999999999998</v>
      </c>
      <c r="FG35" s="9">
        <v>17.079999999999998</v>
      </c>
      <c r="FH35" s="9">
        <v>197.96100000000001</v>
      </c>
      <c r="FI35" s="9">
        <v>89.61</v>
      </c>
      <c r="FJ35" s="9">
        <v>108.351</v>
      </c>
      <c r="FK35" s="9">
        <v>25.087</v>
      </c>
      <c r="FL35" s="9">
        <v>16.146000000000001</v>
      </c>
      <c r="FM35" s="9">
        <v>8.9420000000000002</v>
      </c>
      <c r="FN35" s="9">
        <v>172.874</v>
      </c>
      <c r="FO35" s="9">
        <v>73.463999999999999</v>
      </c>
      <c r="FP35" s="9">
        <v>99.409000000000006</v>
      </c>
      <c r="FQ35" s="9">
        <v>28.315999999999999</v>
      </c>
      <c r="FR35" s="9">
        <v>18.056000000000001</v>
      </c>
      <c r="FS35" s="9">
        <v>10.26</v>
      </c>
      <c r="FT35" s="9">
        <v>183.44900000000001</v>
      </c>
      <c r="FU35" s="9">
        <v>79.317999999999998</v>
      </c>
      <c r="FV35" s="9">
        <v>104.131</v>
      </c>
      <c r="FW35" s="9">
        <v>174.66800000000001</v>
      </c>
      <c r="FX35" s="9">
        <v>74.494</v>
      </c>
      <c r="FY35" s="9">
        <v>100.175</v>
      </c>
      <c r="FZ35" s="9">
        <v>1191.721</v>
      </c>
      <c r="GA35" s="9">
        <v>624.35799999999995</v>
      </c>
      <c r="GB35" s="9">
        <v>567.36300000000006</v>
      </c>
      <c r="GC35" s="9">
        <v>704.452</v>
      </c>
      <c r="GD35" s="9">
        <v>399.27699999999999</v>
      </c>
      <c r="GE35" s="9">
        <v>305.17399999999998</v>
      </c>
      <c r="GF35" s="9">
        <v>487.27</v>
      </c>
      <c r="GG35" s="9">
        <v>225.08</v>
      </c>
      <c r="GH35" s="9">
        <v>262.18900000000002</v>
      </c>
      <c r="GI35" s="9">
        <v>277.20400000000001</v>
      </c>
      <c r="GJ35" s="9">
        <v>148.53800000000001</v>
      </c>
      <c r="GK35" s="9">
        <v>128.666</v>
      </c>
      <c r="GL35" s="9">
        <v>42.991999999999997</v>
      </c>
      <c r="GM35" s="9">
        <v>22.763999999999999</v>
      </c>
      <c r="GN35" s="9">
        <v>20.228000000000002</v>
      </c>
      <c r="GO35" s="9">
        <v>13.553000000000001</v>
      </c>
      <c r="GP35" s="9">
        <v>11.204000000000001</v>
      </c>
      <c r="GQ35" s="9">
        <v>2.3490000000000002</v>
      </c>
      <c r="GR35" s="9">
        <v>9.0079999999999991</v>
      </c>
      <c r="GS35" s="9">
        <v>7.7539999999999996</v>
      </c>
      <c r="GT35" s="9">
        <v>1.254</v>
      </c>
      <c r="GU35" s="9">
        <v>4.5439999999999996</v>
      </c>
      <c r="GV35" s="9">
        <v>3.4489999999999998</v>
      </c>
      <c r="GW35" s="9">
        <v>1.095</v>
      </c>
      <c r="GX35" s="9">
        <v>29.439</v>
      </c>
      <c r="GY35" s="9">
        <v>11.56</v>
      </c>
      <c r="GZ35" s="9">
        <v>17.879000000000001</v>
      </c>
      <c r="HA35" s="9">
        <v>257.58600000000001</v>
      </c>
      <c r="HB35" s="9">
        <v>136.845</v>
      </c>
      <c r="HC35" s="9">
        <v>120.741</v>
      </c>
      <c r="HD35" s="9">
        <v>78.11</v>
      </c>
      <c r="HE35" s="9">
        <v>53.073</v>
      </c>
      <c r="HF35" s="9">
        <v>25.036000000000001</v>
      </c>
      <c r="HG35" s="9">
        <v>179.476</v>
      </c>
      <c r="HH35" s="9">
        <v>83.771000000000001</v>
      </c>
      <c r="HI35" s="9">
        <v>95.704999999999998</v>
      </c>
      <c r="HJ35" s="9">
        <v>87.921999999999997</v>
      </c>
      <c r="HK35" s="9">
        <v>60.667000000000002</v>
      </c>
      <c r="HL35" s="9">
        <v>27.254999999999999</v>
      </c>
      <c r="HM35" s="9">
        <v>189.28200000000001</v>
      </c>
      <c r="HN35" s="9">
        <v>87.87</v>
      </c>
      <c r="HO35" s="9">
        <v>101.411</v>
      </c>
      <c r="HP35" s="9">
        <v>188.48400000000001</v>
      </c>
      <c r="HQ35" s="9">
        <v>91.525999999999996</v>
      </c>
      <c r="HR35" s="9">
        <v>96.959000000000003</v>
      </c>
      <c r="HS35" s="9">
        <v>2860.77</v>
      </c>
      <c r="HT35" s="9">
        <v>1558.9949999999999</v>
      </c>
      <c r="HU35" s="9">
        <v>1301.7750000000001</v>
      </c>
      <c r="HV35" s="9">
        <v>2217.0610000000001</v>
      </c>
      <c r="HW35" s="9">
        <v>1364.5540000000001</v>
      </c>
      <c r="HX35" s="9">
        <v>852.50800000000004</v>
      </c>
      <c r="HY35" s="9">
        <v>643.70899999999995</v>
      </c>
      <c r="HZ35" s="9">
        <v>194.44200000000001</v>
      </c>
      <c r="IA35" s="9">
        <v>449.267</v>
      </c>
      <c r="IB35" s="9">
        <v>442.26299999999998</v>
      </c>
      <c r="IC35" s="9">
        <v>249.92400000000001</v>
      </c>
      <c r="ID35" s="9">
        <v>192.339</v>
      </c>
      <c r="IE35" s="9">
        <v>69.090999999999994</v>
      </c>
      <c r="IF35" s="9">
        <v>43.106000000000002</v>
      </c>
      <c r="IG35" s="9">
        <v>25.984999999999999</v>
      </c>
      <c r="IH35" s="9">
        <v>34.856000000000002</v>
      </c>
      <c r="II35" s="9">
        <v>25.547000000000001</v>
      </c>
      <c r="IJ35" s="9">
        <v>9.3079999999999998</v>
      </c>
      <c r="IK35" s="9">
        <v>17.434000000000001</v>
      </c>
      <c r="IL35" s="9">
        <v>11.757999999999999</v>
      </c>
      <c r="IM35" s="9">
        <v>5.6760000000000002</v>
      </c>
      <c r="IN35" s="9">
        <v>17.422000000000001</v>
      </c>
      <c r="IO35" s="9">
        <v>13.79</v>
      </c>
      <c r="IP35" s="9">
        <v>3.6320000000000001</v>
      </c>
      <c r="IQ35" s="9">
        <v>34.234999999999999</v>
      </c>
    </row>
    <row r="36" spans="1:251">
      <c r="A36" s="10">
        <v>42583</v>
      </c>
      <c r="B36" s="9">
        <v>11894.245999999999</v>
      </c>
      <c r="C36" s="9">
        <v>6357.5039999999999</v>
      </c>
      <c r="D36" s="9">
        <v>5536.7420000000002</v>
      </c>
      <c r="E36" s="9">
        <v>8098.9350000000004</v>
      </c>
      <c r="F36" s="9">
        <v>5158.7219999999998</v>
      </c>
      <c r="G36" s="9">
        <v>2940.2130000000002</v>
      </c>
      <c r="H36" s="9">
        <v>3795.3110000000001</v>
      </c>
      <c r="I36" s="9">
        <v>1198.7819999999999</v>
      </c>
      <c r="J36" s="9">
        <v>2596.529</v>
      </c>
      <c r="K36" s="9">
        <v>1822.1669999999999</v>
      </c>
      <c r="L36" s="9">
        <v>991.17499999999995</v>
      </c>
      <c r="M36" s="9">
        <v>830.99199999999996</v>
      </c>
      <c r="N36" s="9">
        <v>342.99099999999999</v>
      </c>
      <c r="O36" s="9">
        <v>203.75</v>
      </c>
      <c r="P36" s="9">
        <v>139.24199999999999</v>
      </c>
      <c r="Q36" s="9">
        <v>135.24799999999999</v>
      </c>
      <c r="R36" s="9">
        <v>106.176</v>
      </c>
      <c r="S36" s="9">
        <v>29.071999999999999</v>
      </c>
      <c r="T36" s="9">
        <v>70.706999999999994</v>
      </c>
      <c r="U36" s="9">
        <v>56.201999999999998</v>
      </c>
      <c r="V36" s="9">
        <v>14.505000000000001</v>
      </c>
      <c r="W36" s="9">
        <v>64.540999999999997</v>
      </c>
      <c r="X36" s="9">
        <v>49.973999999999997</v>
      </c>
      <c r="Y36" s="9">
        <v>14.568</v>
      </c>
      <c r="Z36" s="9">
        <v>207.744</v>
      </c>
      <c r="AA36" s="9">
        <v>97.573999999999998</v>
      </c>
      <c r="AB36" s="9">
        <v>110.17</v>
      </c>
      <c r="AC36" s="9">
        <v>1630.155</v>
      </c>
      <c r="AD36" s="9">
        <v>877.226</v>
      </c>
      <c r="AE36" s="9">
        <v>752.92899999999997</v>
      </c>
      <c r="AF36" s="9">
        <v>620.279</v>
      </c>
      <c r="AG36" s="9">
        <v>469.14400000000001</v>
      </c>
      <c r="AH36" s="9">
        <v>151.13499999999999</v>
      </c>
      <c r="AI36" s="9">
        <v>1009.876</v>
      </c>
      <c r="AJ36" s="9">
        <v>408.08199999999999</v>
      </c>
      <c r="AK36" s="9">
        <v>601.79399999999998</v>
      </c>
      <c r="AL36" s="9">
        <v>719.69200000000001</v>
      </c>
      <c r="AM36" s="9">
        <v>545.49</v>
      </c>
      <c r="AN36" s="9">
        <v>174.203</v>
      </c>
      <c r="AO36" s="9">
        <v>1102.4749999999999</v>
      </c>
      <c r="AP36" s="9">
        <v>445.68599999999998</v>
      </c>
      <c r="AQ36" s="9">
        <v>656.78899999999999</v>
      </c>
      <c r="AR36" s="9">
        <v>1080.5830000000001</v>
      </c>
      <c r="AS36" s="9">
        <v>464.28399999999999</v>
      </c>
      <c r="AT36" s="9">
        <v>616.29899999999998</v>
      </c>
      <c r="AU36" s="9">
        <v>11437.366</v>
      </c>
      <c r="AV36" s="9">
        <v>6076.2830000000004</v>
      </c>
      <c r="AW36" s="9">
        <v>5361.0829999999996</v>
      </c>
      <c r="AX36" s="9">
        <v>7900.7870000000003</v>
      </c>
      <c r="AY36" s="9">
        <v>5007.2139999999999</v>
      </c>
      <c r="AZ36" s="9">
        <v>2893.5729999999999</v>
      </c>
      <c r="BA36" s="9">
        <v>3536.5790000000002</v>
      </c>
      <c r="BB36" s="9">
        <v>1069.069</v>
      </c>
      <c r="BC36" s="9">
        <v>2467.5100000000002</v>
      </c>
      <c r="BD36" s="9">
        <v>1782.0640000000001</v>
      </c>
      <c r="BE36" s="9">
        <v>966.18299999999999</v>
      </c>
      <c r="BF36" s="9">
        <v>815.88</v>
      </c>
      <c r="BG36" s="9">
        <v>325.06</v>
      </c>
      <c r="BH36" s="9">
        <v>190.767</v>
      </c>
      <c r="BI36" s="9">
        <v>134.29300000000001</v>
      </c>
      <c r="BJ36" s="9">
        <v>131.51599999999999</v>
      </c>
      <c r="BK36" s="9">
        <v>102.593</v>
      </c>
      <c r="BL36" s="9">
        <v>28.922999999999998</v>
      </c>
      <c r="BM36" s="9">
        <v>68.385000000000005</v>
      </c>
      <c r="BN36" s="9">
        <v>54.027999999999999</v>
      </c>
      <c r="BO36" s="9">
        <v>14.358000000000001</v>
      </c>
      <c r="BP36" s="9">
        <v>63.131</v>
      </c>
      <c r="BQ36" s="9">
        <v>48.566000000000003</v>
      </c>
      <c r="BR36" s="9">
        <v>14.565</v>
      </c>
      <c r="BS36" s="9">
        <v>193.54300000000001</v>
      </c>
      <c r="BT36" s="9">
        <v>88.173000000000002</v>
      </c>
      <c r="BU36" s="9">
        <v>105.37</v>
      </c>
      <c r="BV36" s="9">
        <v>1601.934</v>
      </c>
      <c r="BW36" s="9">
        <v>860.18899999999996</v>
      </c>
      <c r="BX36" s="9">
        <v>741.74400000000003</v>
      </c>
      <c r="BY36" s="9">
        <v>614.19100000000003</v>
      </c>
      <c r="BZ36" s="9">
        <v>464.14800000000002</v>
      </c>
      <c r="CA36" s="9">
        <v>150.04300000000001</v>
      </c>
      <c r="CB36" s="9">
        <v>987.74300000000005</v>
      </c>
      <c r="CC36" s="9">
        <v>396.041</v>
      </c>
      <c r="CD36" s="9">
        <v>591.702</v>
      </c>
      <c r="CE36" s="9">
        <v>710.68899999999996</v>
      </c>
      <c r="CF36" s="9">
        <v>537.72699999999998</v>
      </c>
      <c r="CG36" s="9">
        <v>172.96199999999999</v>
      </c>
      <c r="CH36" s="9">
        <v>1071.375</v>
      </c>
      <c r="CI36" s="9">
        <v>428.45600000000002</v>
      </c>
      <c r="CJ36" s="9">
        <v>642.91899999999998</v>
      </c>
      <c r="CK36" s="9">
        <v>1056.1279999999999</v>
      </c>
      <c r="CL36" s="9">
        <v>450.06900000000002</v>
      </c>
      <c r="CM36" s="9">
        <v>606.05899999999997</v>
      </c>
      <c r="CN36" s="9">
        <v>1786.24</v>
      </c>
      <c r="CO36" s="9">
        <v>906.07399999999996</v>
      </c>
      <c r="CP36" s="9">
        <v>880.16499999999996</v>
      </c>
      <c r="CQ36" s="9">
        <v>796.41600000000005</v>
      </c>
      <c r="CR36" s="9">
        <v>471.91199999999998</v>
      </c>
      <c r="CS36" s="9">
        <v>324.50400000000002</v>
      </c>
      <c r="CT36" s="9">
        <v>989.82399999999996</v>
      </c>
      <c r="CU36" s="9">
        <v>434.16199999999998</v>
      </c>
      <c r="CV36" s="9">
        <v>555.66200000000003</v>
      </c>
      <c r="CW36" s="9">
        <v>465.709</v>
      </c>
      <c r="CX36" s="9">
        <v>245.71199999999999</v>
      </c>
      <c r="CY36" s="9">
        <v>219.99600000000001</v>
      </c>
      <c r="CZ36" s="9">
        <v>76.953000000000003</v>
      </c>
      <c r="DA36" s="9">
        <v>41.996000000000002</v>
      </c>
      <c r="DB36" s="9">
        <v>34.957999999999998</v>
      </c>
      <c r="DC36" s="9">
        <v>14.71</v>
      </c>
      <c r="DD36" s="9">
        <v>12.224</v>
      </c>
      <c r="DE36" s="9">
        <v>2.4860000000000002</v>
      </c>
      <c r="DF36" s="9">
        <v>10.965999999999999</v>
      </c>
      <c r="DG36" s="9">
        <v>10.002000000000001</v>
      </c>
      <c r="DH36" s="9">
        <v>0.96399999999999997</v>
      </c>
      <c r="DI36" s="9">
        <v>3.7440000000000002</v>
      </c>
      <c r="DJ36" s="9">
        <v>2.222</v>
      </c>
      <c r="DK36" s="9">
        <v>1.522</v>
      </c>
      <c r="DL36" s="9">
        <v>62.243000000000002</v>
      </c>
      <c r="DM36" s="9">
        <v>29.771999999999998</v>
      </c>
      <c r="DN36" s="9">
        <v>32.470999999999997</v>
      </c>
      <c r="DO36" s="9">
        <v>433.65800000000002</v>
      </c>
      <c r="DP36" s="9">
        <v>227.70699999999999</v>
      </c>
      <c r="DQ36" s="9">
        <v>205.95099999999999</v>
      </c>
      <c r="DR36" s="9">
        <v>104.07</v>
      </c>
      <c r="DS36" s="9">
        <v>68.162000000000006</v>
      </c>
      <c r="DT36" s="9">
        <v>35.908000000000001</v>
      </c>
      <c r="DU36" s="9">
        <v>329.58800000000002</v>
      </c>
      <c r="DV36" s="9">
        <v>159.54499999999999</v>
      </c>
      <c r="DW36" s="9">
        <v>170.04300000000001</v>
      </c>
      <c r="DX36" s="9">
        <v>114.214</v>
      </c>
      <c r="DY36" s="9">
        <v>76.555000000000007</v>
      </c>
      <c r="DZ36" s="9">
        <v>37.659999999999997</v>
      </c>
      <c r="EA36" s="9">
        <v>351.49400000000003</v>
      </c>
      <c r="EB36" s="9">
        <v>169.15799999999999</v>
      </c>
      <c r="EC36" s="9">
        <v>182.33600000000001</v>
      </c>
      <c r="ED36" s="9">
        <v>340.553</v>
      </c>
      <c r="EE36" s="9">
        <v>169.547</v>
      </c>
      <c r="EF36" s="9">
        <v>171.00700000000001</v>
      </c>
      <c r="EG36" s="9">
        <v>624.90700000000004</v>
      </c>
      <c r="EH36" s="9">
        <v>298.12</v>
      </c>
      <c r="EI36" s="9">
        <v>326.78699999999998</v>
      </c>
      <c r="EJ36" s="9">
        <v>124.562</v>
      </c>
      <c r="EK36" s="9">
        <v>82.837000000000003</v>
      </c>
      <c r="EL36" s="9">
        <v>41.725000000000001</v>
      </c>
      <c r="EM36" s="9">
        <v>500.34500000000003</v>
      </c>
      <c r="EN36" s="9">
        <v>215.28299999999999</v>
      </c>
      <c r="EO36" s="9">
        <v>285.06200000000001</v>
      </c>
      <c r="EP36" s="9">
        <v>187.428</v>
      </c>
      <c r="EQ36" s="9">
        <v>88.411000000000001</v>
      </c>
      <c r="ER36" s="9">
        <v>99.016999999999996</v>
      </c>
      <c r="ES36" s="9">
        <v>30.33</v>
      </c>
      <c r="ET36" s="9">
        <v>15.082000000000001</v>
      </c>
      <c r="EU36" s="9">
        <v>15.249000000000001</v>
      </c>
      <c r="EV36" s="9">
        <v>3.032</v>
      </c>
      <c r="EW36" s="9">
        <v>2.2869999999999999</v>
      </c>
      <c r="EX36" s="9">
        <v>0.745</v>
      </c>
      <c r="EY36" s="9">
        <v>2.8820000000000001</v>
      </c>
      <c r="EZ36" s="9">
        <v>2.1389999999999998</v>
      </c>
      <c r="FA36" s="9">
        <v>0.74299999999999999</v>
      </c>
      <c r="FB36" s="9">
        <v>0.15</v>
      </c>
      <c r="FC36" s="9">
        <v>0.14799999999999999</v>
      </c>
      <c r="FD36" s="9">
        <v>2E-3</v>
      </c>
      <c r="FE36" s="9">
        <v>27.298999999999999</v>
      </c>
      <c r="FF36" s="9">
        <v>12.795</v>
      </c>
      <c r="FG36" s="9">
        <v>14.504</v>
      </c>
      <c r="FH36" s="9">
        <v>172.21299999999999</v>
      </c>
      <c r="FI36" s="9">
        <v>81.165999999999997</v>
      </c>
      <c r="FJ36" s="9">
        <v>91.046000000000006</v>
      </c>
      <c r="FK36" s="9">
        <v>16.716000000000001</v>
      </c>
      <c r="FL36" s="9">
        <v>11.143000000000001</v>
      </c>
      <c r="FM36" s="9">
        <v>5.5730000000000004</v>
      </c>
      <c r="FN36" s="9">
        <v>155.49600000000001</v>
      </c>
      <c r="FO36" s="9">
        <v>70.022999999999996</v>
      </c>
      <c r="FP36" s="9">
        <v>85.472999999999999</v>
      </c>
      <c r="FQ36" s="9">
        <v>18.920999999999999</v>
      </c>
      <c r="FR36" s="9">
        <v>13.340999999999999</v>
      </c>
      <c r="FS36" s="9">
        <v>5.58</v>
      </c>
      <c r="FT36" s="9">
        <v>168.50700000000001</v>
      </c>
      <c r="FU36" s="9">
        <v>75.069000000000003</v>
      </c>
      <c r="FV36" s="9">
        <v>93.438000000000002</v>
      </c>
      <c r="FW36" s="9">
        <v>158.37799999999999</v>
      </c>
      <c r="FX36" s="9">
        <v>72.162000000000006</v>
      </c>
      <c r="FY36" s="9">
        <v>86.215999999999994</v>
      </c>
      <c r="FZ36" s="9">
        <v>1161.3320000000001</v>
      </c>
      <c r="GA36" s="9">
        <v>607.95399999999995</v>
      </c>
      <c r="GB36" s="9">
        <v>553.37800000000004</v>
      </c>
      <c r="GC36" s="9">
        <v>671.85400000000004</v>
      </c>
      <c r="GD36" s="9">
        <v>389.07499999999999</v>
      </c>
      <c r="GE36" s="9">
        <v>282.779</v>
      </c>
      <c r="GF36" s="9">
        <v>489.47899999999998</v>
      </c>
      <c r="GG36" s="9">
        <v>218.87899999999999</v>
      </c>
      <c r="GH36" s="9">
        <v>270.60000000000002</v>
      </c>
      <c r="GI36" s="9">
        <v>278.28100000000001</v>
      </c>
      <c r="GJ36" s="9">
        <v>157.30199999999999</v>
      </c>
      <c r="GK36" s="9">
        <v>120.979</v>
      </c>
      <c r="GL36" s="9">
        <v>46.622999999999998</v>
      </c>
      <c r="GM36" s="9">
        <v>26.914000000000001</v>
      </c>
      <c r="GN36" s="9">
        <v>19.709</v>
      </c>
      <c r="GO36" s="9">
        <v>11.679</v>
      </c>
      <c r="GP36" s="9">
        <v>9.9369999999999994</v>
      </c>
      <c r="GQ36" s="9">
        <v>1.742</v>
      </c>
      <c r="GR36" s="9">
        <v>8.0839999999999996</v>
      </c>
      <c r="GS36" s="9">
        <v>7.8630000000000004</v>
      </c>
      <c r="GT36" s="9">
        <v>0.221</v>
      </c>
      <c r="GU36" s="9">
        <v>3.5950000000000002</v>
      </c>
      <c r="GV36" s="9">
        <v>2.0739999999999998</v>
      </c>
      <c r="GW36" s="9">
        <v>1.52</v>
      </c>
      <c r="GX36" s="9">
        <v>34.944000000000003</v>
      </c>
      <c r="GY36" s="9">
        <v>16.977</v>
      </c>
      <c r="GZ36" s="9">
        <v>17.966999999999999</v>
      </c>
      <c r="HA36" s="9">
        <v>261.44499999999999</v>
      </c>
      <c r="HB36" s="9">
        <v>146.541</v>
      </c>
      <c r="HC36" s="9">
        <v>114.905</v>
      </c>
      <c r="HD36" s="9">
        <v>87.353999999999999</v>
      </c>
      <c r="HE36" s="9">
        <v>57.018999999999998</v>
      </c>
      <c r="HF36" s="9">
        <v>30.335999999999999</v>
      </c>
      <c r="HG36" s="9">
        <v>174.09100000000001</v>
      </c>
      <c r="HH36" s="9">
        <v>89.522000000000006</v>
      </c>
      <c r="HI36" s="9">
        <v>84.569000000000003</v>
      </c>
      <c r="HJ36" s="9">
        <v>95.293000000000006</v>
      </c>
      <c r="HK36" s="9">
        <v>63.213000000000001</v>
      </c>
      <c r="HL36" s="9">
        <v>32.08</v>
      </c>
      <c r="HM36" s="9">
        <v>182.98699999999999</v>
      </c>
      <c r="HN36" s="9">
        <v>94.088999999999999</v>
      </c>
      <c r="HO36" s="9">
        <v>88.899000000000001</v>
      </c>
      <c r="HP36" s="9">
        <v>182.17500000000001</v>
      </c>
      <c r="HQ36" s="9">
        <v>97.384</v>
      </c>
      <c r="HR36" s="9">
        <v>84.790999999999997</v>
      </c>
      <c r="HS36" s="9">
        <v>2822.5390000000002</v>
      </c>
      <c r="HT36" s="9">
        <v>1540.0889999999999</v>
      </c>
      <c r="HU36" s="9">
        <v>1282.45</v>
      </c>
      <c r="HV36" s="9">
        <v>2183.5419999999999</v>
      </c>
      <c r="HW36" s="9">
        <v>1351.383</v>
      </c>
      <c r="HX36" s="9">
        <v>832.15899999999999</v>
      </c>
      <c r="HY36" s="9">
        <v>638.99699999999996</v>
      </c>
      <c r="HZ36" s="9">
        <v>188.70699999999999</v>
      </c>
      <c r="IA36" s="9">
        <v>450.29</v>
      </c>
      <c r="IB36" s="9">
        <v>443.53199999999998</v>
      </c>
      <c r="IC36" s="9">
        <v>258.75900000000001</v>
      </c>
      <c r="ID36" s="9">
        <v>184.773</v>
      </c>
      <c r="IE36" s="9">
        <v>64.5</v>
      </c>
      <c r="IF36" s="9">
        <v>37.572000000000003</v>
      </c>
      <c r="IG36" s="9">
        <v>26.928000000000001</v>
      </c>
      <c r="IH36" s="9">
        <v>30.251000000000001</v>
      </c>
      <c r="II36" s="9">
        <v>23.449000000000002</v>
      </c>
      <c r="IJ36" s="9">
        <v>6.8019999999999996</v>
      </c>
      <c r="IK36" s="9">
        <v>12.208</v>
      </c>
      <c r="IL36" s="9">
        <v>9.8870000000000005</v>
      </c>
      <c r="IM36" s="9">
        <v>2.3199999999999998</v>
      </c>
      <c r="IN36" s="9">
        <v>18.044</v>
      </c>
      <c r="IO36" s="9">
        <v>13.561999999999999</v>
      </c>
      <c r="IP36" s="9">
        <v>4.4809999999999999</v>
      </c>
      <c r="IQ36" s="9">
        <v>34.247999999999998</v>
      </c>
    </row>
    <row r="37" spans="1:251">
      <c r="A37" s="10">
        <v>42614</v>
      </c>
      <c r="B37" s="9">
        <v>11931.195</v>
      </c>
      <c r="C37" s="9">
        <v>6361.5860000000002</v>
      </c>
      <c r="D37" s="9">
        <v>5569.6090000000004</v>
      </c>
      <c r="E37" s="9">
        <v>8068.69</v>
      </c>
      <c r="F37" s="9">
        <v>5126.5420000000004</v>
      </c>
      <c r="G37" s="9">
        <v>2942.1480000000001</v>
      </c>
      <c r="H37" s="9">
        <v>3862.5050000000001</v>
      </c>
      <c r="I37" s="9">
        <v>1235.0440000000001</v>
      </c>
      <c r="J37" s="9">
        <v>2627.4609999999998</v>
      </c>
      <c r="K37" s="9">
        <v>1765.78</v>
      </c>
      <c r="L37" s="9">
        <v>938.495</v>
      </c>
      <c r="M37" s="9">
        <v>827.28499999999997</v>
      </c>
      <c r="N37" s="9">
        <v>360.90699999999998</v>
      </c>
      <c r="O37" s="9">
        <v>211.048</v>
      </c>
      <c r="P37" s="9">
        <v>149.86000000000001</v>
      </c>
      <c r="Q37" s="9">
        <v>146.06399999999999</v>
      </c>
      <c r="R37" s="9">
        <v>115.44799999999999</v>
      </c>
      <c r="S37" s="9">
        <v>30.616</v>
      </c>
      <c r="T37" s="9">
        <v>74.677000000000007</v>
      </c>
      <c r="U37" s="9">
        <v>59.829000000000001</v>
      </c>
      <c r="V37" s="9">
        <v>14.848000000000001</v>
      </c>
      <c r="W37" s="9">
        <v>71.387</v>
      </c>
      <c r="X37" s="9">
        <v>55.618000000000002</v>
      </c>
      <c r="Y37" s="9">
        <v>15.768000000000001</v>
      </c>
      <c r="Z37" s="9">
        <v>214.84399999999999</v>
      </c>
      <c r="AA37" s="9">
        <v>95.6</v>
      </c>
      <c r="AB37" s="9">
        <v>119.244</v>
      </c>
      <c r="AC37" s="9">
        <v>1568.96</v>
      </c>
      <c r="AD37" s="9">
        <v>820.14499999999998</v>
      </c>
      <c r="AE37" s="9">
        <v>748.81500000000005</v>
      </c>
      <c r="AF37" s="9">
        <v>586.56600000000003</v>
      </c>
      <c r="AG37" s="9">
        <v>438.85599999999999</v>
      </c>
      <c r="AH37" s="9">
        <v>147.709</v>
      </c>
      <c r="AI37" s="9">
        <v>982.39400000000001</v>
      </c>
      <c r="AJ37" s="9">
        <v>381.28800000000001</v>
      </c>
      <c r="AK37" s="9">
        <v>601.10599999999999</v>
      </c>
      <c r="AL37" s="9">
        <v>690.46100000000001</v>
      </c>
      <c r="AM37" s="9">
        <v>521.02800000000002</v>
      </c>
      <c r="AN37" s="9">
        <v>169.43299999999999</v>
      </c>
      <c r="AO37" s="9">
        <v>1075.319</v>
      </c>
      <c r="AP37" s="9">
        <v>417.46699999999998</v>
      </c>
      <c r="AQ37" s="9">
        <v>657.85199999999998</v>
      </c>
      <c r="AR37" s="9">
        <v>1057.0709999999999</v>
      </c>
      <c r="AS37" s="9">
        <v>441.11700000000002</v>
      </c>
      <c r="AT37" s="9">
        <v>615.95299999999997</v>
      </c>
      <c r="AU37" s="9">
        <v>11483.531999999999</v>
      </c>
      <c r="AV37" s="9">
        <v>6083.3109999999997</v>
      </c>
      <c r="AW37" s="9">
        <v>5400.2209999999995</v>
      </c>
      <c r="AX37" s="9">
        <v>7880.6589999999997</v>
      </c>
      <c r="AY37" s="9">
        <v>4981.0460000000003</v>
      </c>
      <c r="AZ37" s="9">
        <v>2899.614</v>
      </c>
      <c r="BA37" s="9">
        <v>3602.8719999999998</v>
      </c>
      <c r="BB37" s="9">
        <v>1102.2650000000001</v>
      </c>
      <c r="BC37" s="9">
        <v>2500.607</v>
      </c>
      <c r="BD37" s="9">
        <v>1723.452</v>
      </c>
      <c r="BE37" s="9">
        <v>913.14099999999996</v>
      </c>
      <c r="BF37" s="9">
        <v>810.31</v>
      </c>
      <c r="BG37" s="9">
        <v>344.44900000000001</v>
      </c>
      <c r="BH37" s="9">
        <v>200.97300000000001</v>
      </c>
      <c r="BI37" s="9">
        <v>143.476</v>
      </c>
      <c r="BJ37" s="9">
        <v>143.47900000000001</v>
      </c>
      <c r="BK37" s="9">
        <v>112.869</v>
      </c>
      <c r="BL37" s="9">
        <v>30.61</v>
      </c>
      <c r="BM37" s="9">
        <v>72.39</v>
      </c>
      <c r="BN37" s="9">
        <v>57.543999999999997</v>
      </c>
      <c r="BO37" s="9">
        <v>14.846</v>
      </c>
      <c r="BP37" s="9">
        <v>71.088999999999999</v>
      </c>
      <c r="BQ37" s="9">
        <v>55.325000000000003</v>
      </c>
      <c r="BR37" s="9">
        <v>15.763999999999999</v>
      </c>
      <c r="BS37" s="9">
        <v>200.97</v>
      </c>
      <c r="BT37" s="9">
        <v>88.103999999999999</v>
      </c>
      <c r="BU37" s="9">
        <v>112.866</v>
      </c>
      <c r="BV37" s="9">
        <v>1538.7090000000001</v>
      </c>
      <c r="BW37" s="9">
        <v>801.63400000000001</v>
      </c>
      <c r="BX37" s="9">
        <v>737.07500000000005</v>
      </c>
      <c r="BY37" s="9">
        <v>580.98299999999995</v>
      </c>
      <c r="BZ37" s="9">
        <v>434.43200000000002</v>
      </c>
      <c r="CA37" s="9">
        <v>146.55199999999999</v>
      </c>
      <c r="CB37" s="9">
        <v>957.72500000000002</v>
      </c>
      <c r="CC37" s="9">
        <v>367.202</v>
      </c>
      <c r="CD37" s="9">
        <v>590.52300000000002</v>
      </c>
      <c r="CE37" s="9">
        <v>682.40599999999995</v>
      </c>
      <c r="CF37" s="9">
        <v>514.13599999999997</v>
      </c>
      <c r="CG37" s="9">
        <v>168.27</v>
      </c>
      <c r="CH37" s="9">
        <v>1041.0450000000001</v>
      </c>
      <c r="CI37" s="9">
        <v>399.005</v>
      </c>
      <c r="CJ37" s="9">
        <v>642.04</v>
      </c>
      <c r="CK37" s="9">
        <v>1030.116</v>
      </c>
      <c r="CL37" s="9">
        <v>424.74599999999998</v>
      </c>
      <c r="CM37" s="9">
        <v>605.36900000000003</v>
      </c>
      <c r="CN37" s="9">
        <v>1811.376</v>
      </c>
      <c r="CO37" s="9">
        <v>918.18100000000004</v>
      </c>
      <c r="CP37" s="9">
        <v>893.19500000000005</v>
      </c>
      <c r="CQ37" s="9">
        <v>783.98199999999997</v>
      </c>
      <c r="CR37" s="9">
        <v>466.5</v>
      </c>
      <c r="CS37" s="9">
        <v>317.48200000000003</v>
      </c>
      <c r="CT37" s="9">
        <v>1027.394</v>
      </c>
      <c r="CU37" s="9">
        <v>451.68099999999998</v>
      </c>
      <c r="CV37" s="9">
        <v>575.71299999999997</v>
      </c>
      <c r="CW37" s="9">
        <v>457.61200000000002</v>
      </c>
      <c r="CX37" s="9">
        <v>227.50200000000001</v>
      </c>
      <c r="CY37" s="9">
        <v>230.11</v>
      </c>
      <c r="CZ37" s="9">
        <v>82.117000000000004</v>
      </c>
      <c r="DA37" s="9">
        <v>41.987000000000002</v>
      </c>
      <c r="DB37" s="9">
        <v>40.130000000000003</v>
      </c>
      <c r="DC37" s="9">
        <v>19.478000000000002</v>
      </c>
      <c r="DD37" s="9">
        <v>14.257</v>
      </c>
      <c r="DE37" s="9">
        <v>5.2220000000000004</v>
      </c>
      <c r="DF37" s="9">
        <v>14.122</v>
      </c>
      <c r="DG37" s="9">
        <v>10.406000000000001</v>
      </c>
      <c r="DH37" s="9">
        <v>3.7160000000000002</v>
      </c>
      <c r="DI37" s="9">
        <v>5.3559999999999999</v>
      </c>
      <c r="DJ37" s="9">
        <v>3.851</v>
      </c>
      <c r="DK37" s="9">
        <v>1.506</v>
      </c>
      <c r="DL37" s="9">
        <v>62.639000000000003</v>
      </c>
      <c r="DM37" s="9">
        <v>27.73</v>
      </c>
      <c r="DN37" s="9">
        <v>34.908000000000001</v>
      </c>
      <c r="DO37" s="9">
        <v>422.37</v>
      </c>
      <c r="DP37" s="9">
        <v>207.96899999999999</v>
      </c>
      <c r="DQ37" s="9">
        <v>214.40199999999999</v>
      </c>
      <c r="DR37" s="9">
        <v>95.697999999999993</v>
      </c>
      <c r="DS37" s="9">
        <v>65.641999999999996</v>
      </c>
      <c r="DT37" s="9">
        <v>30.056000000000001</v>
      </c>
      <c r="DU37" s="9">
        <v>326.673</v>
      </c>
      <c r="DV37" s="9">
        <v>142.327</v>
      </c>
      <c r="DW37" s="9">
        <v>184.346</v>
      </c>
      <c r="DX37" s="9">
        <v>107.80500000000001</v>
      </c>
      <c r="DY37" s="9">
        <v>74.768000000000001</v>
      </c>
      <c r="DZ37" s="9">
        <v>33.036999999999999</v>
      </c>
      <c r="EA37" s="9">
        <v>349.80700000000002</v>
      </c>
      <c r="EB37" s="9">
        <v>152.733</v>
      </c>
      <c r="EC37" s="9">
        <v>197.07300000000001</v>
      </c>
      <c r="ED37" s="9">
        <v>340.79500000000002</v>
      </c>
      <c r="EE37" s="9">
        <v>152.733</v>
      </c>
      <c r="EF37" s="9">
        <v>188.06200000000001</v>
      </c>
      <c r="EG37" s="9">
        <v>640.37300000000005</v>
      </c>
      <c r="EH37" s="9">
        <v>305.375</v>
      </c>
      <c r="EI37" s="9">
        <v>334.99799999999999</v>
      </c>
      <c r="EJ37" s="9">
        <v>129.542</v>
      </c>
      <c r="EK37" s="9">
        <v>85.754000000000005</v>
      </c>
      <c r="EL37" s="9">
        <v>43.786999999999999</v>
      </c>
      <c r="EM37" s="9">
        <v>510.83100000000002</v>
      </c>
      <c r="EN37" s="9">
        <v>219.62100000000001</v>
      </c>
      <c r="EO37" s="9">
        <v>291.21100000000001</v>
      </c>
      <c r="EP37" s="9">
        <v>189.91499999999999</v>
      </c>
      <c r="EQ37" s="9">
        <v>86.879000000000005</v>
      </c>
      <c r="ER37" s="9">
        <v>103.036</v>
      </c>
      <c r="ES37" s="9">
        <v>36.851999999999997</v>
      </c>
      <c r="ET37" s="9">
        <v>17.477</v>
      </c>
      <c r="EU37" s="9">
        <v>19.375</v>
      </c>
      <c r="EV37" s="9">
        <v>3.645</v>
      </c>
      <c r="EW37" s="9">
        <v>3.3559999999999999</v>
      </c>
      <c r="EX37" s="9">
        <v>0.28999999999999998</v>
      </c>
      <c r="EY37" s="9">
        <v>3.0640000000000001</v>
      </c>
      <c r="EZ37" s="9">
        <v>2.7789999999999999</v>
      </c>
      <c r="FA37" s="9">
        <v>0.28499999999999998</v>
      </c>
      <c r="FB37" s="9">
        <v>0.58099999999999996</v>
      </c>
      <c r="FC37" s="9">
        <v>0.57699999999999996</v>
      </c>
      <c r="FD37" s="9">
        <v>4.0000000000000001E-3</v>
      </c>
      <c r="FE37" s="9">
        <v>33.207000000000001</v>
      </c>
      <c r="FF37" s="9">
        <v>14.121</v>
      </c>
      <c r="FG37" s="9">
        <v>19.085000000000001</v>
      </c>
      <c r="FH37" s="9">
        <v>175.06</v>
      </c>
      <c r="FI37" s="9">
        <v>78.584000000000003</v>
      </c>
      <c r="FJ37" s="9">
        <v>96.477000000000004</v>
      </c>
      <c r="FK37" s="9">
        <v>17.818999999999999</v>
      </c>
      <c r="FL37" s="9">
        <v>12.254</v>
      </c>
      <c r="FM37" s="9">
        <v>5.5659999999999998</v>
      </c>
      <c r="FN37" s="9">
        <v>157.24100000000001</v>
      </c>
      <c r="FO37" s="9">
        <v>66.33</v>
      </c>
      <c r="FP37" s="9">
        <v>90.911000000000001</v>
      </c>
      <c r="FQ37" s="9">
        <v>20.39</v>
      </c>
      <c r="FR37" s="9">
        <v>14.811</v>
      </c>
      <c r="FS37" s="9">
        <v>5.5789999999999997</v>
      </c>
      <c r="FT37" s="9">
        <v>169.52500000000001</v>
      </c>
      <c r="FU37" s="9">
        <v>72.067999999999998</v>
      </c>
      <c r="FV37" s="9">
        <v>97.456999999999994</v>
      </c>
      <c r="FW37" s="9">
        <v>160.30500000000001</v>
      </c>
      <c r="FX37" s="9">
        <v>69.108000000000004</v>
      </c>
      <c r="FY37" s="9">
        <v>91.195999999999998</v>
      </c>
      <c r="FZ37" s="9">
        <v>1171.0039999999999</v>
      </c>
      <c r="GA37" s="9">
        <v>612.80600000000004</v>
      </c>
      <c r="GB37" s="9">
        <v>558.19799999999998</v>
      </c>
      <c r="GC37" s="9">
        <v>654.44100000000003</v>
      </c>
      <c r="GD37" s="9">
        <v>380.745</v>
      </c>
      <c r="GE37" s="9">
        <v>273.69499999999999</v>
      </c>
      <c r="GF37" s="9">
        <v>516.56299999999999</v>
      </c>
      <c r="GG37" s="9">
        <v>232.06100000000001</v>
      </c>
      <c r="GH37" s="9">
        <v>284.50200000000001</v>
      </c>
      <c r="GI37" s="9">
        <v>267.69600000000003</v>
      </c>
      <c r="GJ37" s="9">
        <v>140.62200000000001</v>
      </c>
      <c r="GK37" s="9">
        <v>127.074</v>
      </c>
      <c r="GL37" s="9">
        <v>45.265000000000001</v>
      </c>
      <c r="GM37" s="9">
        <v>24.51</v>
      </c>
      <c r="GN37" s="9">
        <v>20.754999999999999</v>
      </c>
      <c r="GO37" s="9">
        <v>15.833</v>
      </c>
      <c r="GP37" s="9">
        <v>10.901</v>
      </c>
      <c r="GQ37" s="9">
        <v>4.9320000000000004</v>
      </c>
      <c r="GR37" s="9">
        <v>11.058</v>
      </c>
      <c r="GS37" s="9">
        <v>7.6269999999999998</v>
      </c>
      <c r="GT37" s="9">
        <v>3.431</v>
      </c>
      <c r="GU37" s="9">
        <v>4.7750000000000004</v>
      </c>
      <c r="GV37" s="9">
        <v>3.2730000000000001</v>
      </c>
      <c r="GW37" s="9">
        <v>1.502</v>
      </c>
      <c r="GX37" s="9">
        <v>29.431999999999999</v>
      </c>
      <c r="GY37" s="9">
        <v>13.609</v>
      </c>
      <c r="GZ37" s="9">
        <v>15.823</v>
      </c>
      <c r="HA37" s="9">
        <v>247.31</v>
      </c>
      <c r="HB37" s="9">
        <v>129.38499999999999</v>
      </c>
      <c r="HC37" s="9">
        <v>117.925</v>
      </c>
      <c r="HD37" s="9">
        <v>77.878</v>
      </c>
      <c r="HE37" s="9">
        <v>53.387999999999998</v>
      </c>
      <c r="HF37" s="9">
        <v>24.49</v>
      </c>
      <c r="HG37" s="9">
        <v>169.43199999999999</v>
      </c>
      <c r="HH37" s="9">
        <v>75.998000000000005</v>
      </c>
      <c r="HI37" s="9">
        <v>93.435000000000002</v>
      </c>
      <c r="HJ37" s="9">
        <v>87.415000000000006</v>
      </c>
      <c r="HK37" s="9">
        <v>59.957000000000001</v>
      </c>
      <c r="HL37" s="9">
        <v>27.457000000000001</v>
      </c>
      <c r="HM37" s="9">
        <v>180.28100000000001</v>
      </c>
      <c r="HN37" s="9">
        <v>80.665000000000006</v>
      </c>
      <c r="HO37" s="9">
        <v>99.616</v>
      </c>
      <c r="HP37" s="9">
        <v>180.49</v>
      </c>
      <c r="HQ37" s="9">
        <v>83.625</v>
      </c>
      <c r="HR37" s="9">
        <v>96.864999999999995</v>
      </c>
      <c r="HS37" s="9">
        <v>2826.8580000000002</v>
      </c>
      <c r="HT37" s="9">
        <v>1541.0419999999999</v>
      </c>
      <c r="HU37" s="9">
        <v>1285.8150000000001</v>
      </c>
      <c r="HV37" s="9">
        <v>2183.8249999999998</v>
      </c>
      <c r="HW37" s="9">
        <v>1343.212</v>
      </c>
      <c r="HX37" s="9">
        <v>840.61300000000006</v>
      </c>
      <c r="HY37" s="9">
        <v>643.03300000000002</v>
      </c>
      <c r="HZ37" s="9">
        <v>197.83</v>
      </c>
      <c r="IA37" s="9">
        <v>445.20299999999997</v>
      </c>
      <c r="IB37" s="9">
        <v>413.94900000000001</v>
      </c>
      <c r="IC37" s="9">
        <v>238.744</v>
      </c>
      <c r="ID37" s="9">
        <v>175.20500000000001</v>
      </c>
      <c r="IE37" s="9">
        <v>70.668000000000006</v>
      </c>
      <c r="IF37" s="9">
        <v>43.103000000000002</v>
      </c>
      <c r="IG37" s="9">
        <v>27.565000000000001</v>
      </c>
      <c r="IH37" s="9">
        <v>31.376000000000001</v>
      </c>
      <c r="II37" s="9">
        <v>26.893000000000001</v>
      </c>
      <c r="IJ37" s="9">
        <v>4.4829999999999997</v>
      </c>
      <c r="IK37" s="9">
        <v>12.663</v>
      </c>
      <c r="IL37" s="9">
        <v>11.02</v>
      </c>
      <c r="IM37" s="9">
        <v>1.643</v>
      </c>
      <c r="IN37" s="9">
        <v>18.713000000000001</v>
      </c>
      <c r="IO37" s="9">
        <v>15.872999999999999</v>
      </c>
      <c r="IP37" s="9">
        <v>2.84</v>
      </c>
      <c r="IQ37" s="9">
        <v>39.290999999999997</v>
      </c>
    </row>
    <row r="38" spans="1:251">
      <c r="A38" s="10">
        <v>42644</v>
      </c>
      <c r="B38" s="9">
        <v>11963.152</v>
      </c>
      <c r="C38" s="9">
        <v>6386.51</v>
      </c>
      <c r="D38" s="9">
        <v>5576.6419999999998</v>
      </c>
      <c r="E38" s="9">
        <v>8110.3190000000004</v>
      </c>
      <c r="F38" s="9">
        <v>5166.3360000000002</v>
      </c>
      <c r="G38" s="9">
        <v>2943.9830000000002</v>
      </c>
      <c r="H38" s="9">
        <v>3852.8330000000001</v>
      </c>
      <c r="I38" s="9">
        <v>1220.174</v>
      </c>
      <c r="J38" s="9">
        <v>2632.6590000000001</v>
      </c>
      <c r="K38" s="9">
        <v>1726.682</v>
      </c>
      <c r="L38" s="9">
        <v>931.23199999999997</v>
      </c>
      <c r="M38" s="9">
        <v>795.45</v>
      </c>
      <c r="N38" s="9">
        <v>314.13099999999997</v>
      </c>
      <c r="O38" s="9">
        <v>182.71899999999999</v>
      </c>
      <c r="P38" s="9">
        <v>131.41300000000001</v>
      </c>
      <c r="Q38" s="9">
        <v>116.526</v>
      </c>
      <c r="R38" s="9">
        <v>90.025999999999996</v>
      </c>
      <c r="S38" s="9">
        <v>26.5</v>
      </c>
      <c r="T38" s="9">
        <v>60.726999999999997</v>
      </c>
      <c r="U38" s="9">
        <v>47.012999999999998</v>
      </c>
      <c r="V38" s="9">
        <v>13.714</v>
      </c>
      <c r="W38" s="9">
        <v>55.798999999999999</v>
      </c>
      <c r="X38" s="9">
        <v>43.012999999999998</v>
      </c>
      <c r="Y38" s="9">
        <v>12.786</v>
      </c>
      <c r="Z38" s="9">
        <v>197.60499999999999</v>
      </c>
      <c r="AA38" s="9">
        <v>92.692999999999998</v>
      </c>
      <c r="AB38" s="9">
        <v>104.91200000000001</v>
      </c>
      <c r="AC38" s="9">
        <v>1549.943</v>
      </c>
      <c r="AD38" s="9">
        <v>829.69299999999998</v>
      </c>
      <c r="AE38" s="9">
        <v>720.25</v>
      </c>
      <c r="AF38" s="9">
        <v>580.89700000000005</v>
      </c>
      <c r="AG38" s="9">
        <v>440.93700000000001</v>
      </c>
      <c r="AH38" s="9">
        <v>139.96</v>
      </c>
      <c r="AI38" s="9">
        <v>969.04600000000005</v>
      </c>
      <c r="AJ38" s="9">
        <v>388.75599999999997</v>
      </c>
      <c r="AK38" s="9">
        <v>580.29</v>
      </c>
      <c r="AL38" s="9">
        <v>666.13800000000003</v>
      </c>
      <c r="AM38" s="9">
        <v>507.19400000000002</v>
      </c>
      <c r="AN38" s="9">
        <v>158.94499999999999</v>
      </c>
      <c r="AO38" s="9">
        <v>1060.5440000000001</v>
      </c>
      <c r="AP38" s="9">
        <v>424.03800000000001</v>
      </c>
      <c r="AQ38" s="9">
        <v>636.505</v>
      </c>
      <c r="AR38" s="9">
        <v>1029.7729999999999</v>
      </c>
      <c r="AS38" s="9">
        <v>435.76900000000001</v>
      </c>
      <c r="AT38" s="9">
        <v>594.00400000000002</v>
      </c>
      <c r="AU38" s="9">
        <v>11505.873</v>
      </c>
      <c r="AV38" s="9">
        <v>6103.9480000000003</v>
      </c>
      <c r="AW38" s="9">
        <v>5401.9250000000002</v>
      </c>
      <c r="AX38" s="9">
        <v>7909.1360000000004</v>
      </c>
      <c r="AY38" s="9">
        <v>5011.3639999999996</v>
      </c>
      <c r="AZ38" s="9">
        <v>2897.7719999999999</v>
      </c>
      <c r="BA38" s="9">
        <v>3596.7370000000001</v>
      </c>
      <c r="BB38" s="9">
        <v>1092.5840000000001</v>
      </c>
      <c r="BC38" s="9">
        <v>2504.1529999999998</v>
      </c>
      <c r="BD38" s="9">
        <v>1680.3579999999999</v>
      </c>
      <c r="BE38" s="9">
        <v>900.09900000000005</v>
      </c>
      <c r="BF38" s="9">
        <v>780.25900000000001</v>
      </c>
      <c r="BG38" s="9">
        <v>290.40199999999999</v>
      </c>
      <c r="BH38" s="9">
        <v>166.74100000000001</v>
      </c>
      <c r="BI38" s="9">
        <v>123.661</v>
      </c>
      <c r="BJ38" s="9">
        <v>110.133</v>
      </c>
      <c r="BK38" s="9">
        <v>85.137</v>
      </c>
      <c r="BL38" s="9">
        <v>24.995999999999999</v>
      </c>
      <c r="BM38" s="9">
        <v>56.662999999999997</v>
      </c>
      <c r="BN38" s="9">
        <v>44.055999999999997</v>
      </c>
      <c r="BO38" s="9">
        <v>12.608000000000001</v>
      </c>
      <c r="BP38" s="9">
        <v>53.47</v>
      </c>
      <c r="BQ38" s="9">
        <v>41.081000000000003</v>
      </c>
      <c r="BR38" s="9">
        <v>12.388</v>
      </c>
      <c r="BS38" s="9">
        <v>180.26900000000001</v>
      </c>
      <c r="BT38" s="9">
        <v>81.603999999999999</v>
      </c>
      <c r="BU38" s="9">
        <v>98.664000000000001</v>
      </c>
      <c r="BV38" s="9">
        <v>1519.5139999999999</v>
      </c>
      <c r="BW38" s="9">
        <v>807.90800000000002</v>
      </c>
      <c r="BX38" s="9">
        <v>711.60599999999999</v>
      </c>
      <c r="BY38" s="9">
        <v>573.15700000000004</v>
      </c>
      <c r="BZ38" s="9">
        <v>434.92200000000003</v>
      </c>
      <c r="CA38" s="9">
        <v>138.23500000000001</v>
      </c>
      <c r="CB38" s="9">
        <v>946.35699999999997</v>
      </c>
      <c r="CC38" s="9">
        <v>372.98599999999999</v>
      </c>
      <c r="CD38" s="9">
        <v>573.37099999999998</v>
      </c>
      <c r="CE38" s="9">
        <v>653.09400000000005</v>
      </c>
      <c r="CF38" s="9">
        <v>497.37799999999999</v>
      </c>
      <c r="CG38" s="9">
        <v>155.71600000000001</v>
      </c>
      <c r="CH38" s="9">
        <v>1027.2629999999999</v>
      </c>
      <c r="CI38" s="9">
        <v>402.721</v>
      </c>
      <c r="CJ38" s="9">
        <v>624.54300000000001</v>
      </c>
      <c r="CK38" s="9">
        <v>1003.02</v>
      </c>
      <c r="CL38" s="9">
        <v>417.041</v>
      </c>
      <c r="CM38" s="9">
        <v>585.97900000000004</v>
      </c>
      <c r="CN38" s="9">
        <v>1805.7529999999999</v>
      </c>
      <c r="CO38" s="9">
        <v>904.971</v>
      </c>
      <c r="CP38" s="9">
        <v>900.78300000000002</v>
      </c>
      <c r="CQ38" s="9">
        <v>801.68299999999999</v>
      </c>
      <c r="CR38" s="9">
        <v>462.76</v>
      </c>
      <c r="CS38" s="9">
        <v>338.92399999999998</v>
      </c>
      <c r="CT38" s="9">
        <v>1004.07</v>
      </c>
      <c r="CU38" s="9">
        <v>442.21100000000001</v>
      </c>
      <c r="CV38" s="9">
        <v>561.85900000000004</v>
      </c>
      <c r="CW38" s="9">
        <v>448.553</v>
      </c>
      <c r="CX38" s="9">
        <v>228.53899999999999</v>
      </c>
      <c r="CY38" s="9">
        <v>220.01400000000001</v>
      </c>
      <c r="CZ38" s="9">
        <v>69.254999999999995</v>
      </c>
      <c r="DA38" s="9">
        <v>36.707999999999998</v>
      </c>
      <c r="DB38" s="9">
        <v>32.545999999999999</v>
      </c>
      <c r="DC38" s="9">
        <v>12.398999999999999</v>
      </c>
      <c r="DD38" s="9">
        <v>8.06</v>
      </c>
      <c r="DE38" s="9">
        <v>4.3390000000000004</v>
      </c>
      <c r="DF38" s="9">
        <v>8.7769999999999992</v>
      </c>
      <c r="DG38" s="9">
        <v>6.133</v>
      </c>
      <c r="DH38" s="9">
        <v>2.6440000000000001</v>
      </c>
      <c r="DI38" s="9">
        <v>3.6230000000000002</v>
      </c>
      <c r="DJ38" s="9">
        <v>1.9279999999999999</v>
      </c>
      <c r="DK38" s="9">
        <v>1.6950000000000001</v>
      </c>
      <c r="DL38" s="9">
        <v>56.854999999999997</v>
      </c>
      <c r="DM38" s="9">
        <v>28.648</v>
      </c>
      <c r="DN38" s="9">
        <v>28.207000000000001</v>
      </c>
      <c r="DO38" s="9">
        <v>412.17</v>
      </c>
      <c r="DP38" s="9">
        <v>212.203</v>
      </c>
      <c r="DQ38" s="9">
        <v>199.96799999999999</v>
      </c>
      <c r="DR38" s="9">
        <v>98.792000000000002</v>
      </c>
      <c r="DS38" s="9">
        <v>69.692999999999998</v>
      </c>
      <c r="DT38" s="9">
        <v>29.1</v>
      </c>
      <c r="DU38" s="9">
        <v>313.37799999999999</v>
      </c>
      <c r="DV38" s="9">
        <v>142.51</v>
      </c>
      <c r="DW38" s="9">
        <v>170.86799999999999</v>
      </c>
      <c r="DX38" s="9">
        <v>106.977</v>
      </c>
      <c r="DY38" s="9">
        <v>75.194999999999993</v>
      </c>
      <c r="DZ38" s="9">
        <v>31.782</v>
      </c>
      <c r="EA38" s="9">
        <v>341.57600000000002</v>
      </c>
      <c r="EB38" s="9">
        <v>153.34299999999999</v>
      </c>
      <c r="EC38" s="9">
        <v>188.232</v>
      </c>
      <c r="ED38" s="9">
        <v>322.15499999999997</v>
      </c>
      <c r="EE38" s="9">
        <v>148.643</v>
      </c>
      <c r="EF38" s="9">
        <v>173.512</v>
      </c>
      <c r="EG38" s="9">
        <v>625.12599999999998</v>
      </c>
      <c r="EH38" s="9">
        <v>291.48700000000002</v>
      </c>
      <c r="EI38" s="9">
        <v>333.64</v>
      </c>
      <c r="EJ38" s="9">
        <v>127.191</v>
      </c>
      <c r="EK38" s="9">
        <v>82.581000000000003</v>
      </c>
      <c r="EL38" s="9">
        <v>44.61</v>
      </c>
      <c r="EM38" s="9">
        <v>497.935</v>
      </c>
      <c r="EN38" s="9">
        <v>208.905</v>
      </c>
      <c r="EO38" s="9">
        <v>289.02999999999997</v>
      </c>
      <c r="EP38" s="9">
        <v>181.464</v>
      </c>
      <c r="EQ38" s="9">
        <v>77.953000000000003</v>
      </c>
      <c r="ER38" s="9">
        <v>103.511</v>
      </c>
      <c r="ES38" s="9">
        <v>30.015000000000001</v>
      </c>
      <c r="ET38" s="9">
        <v>14.467000000000001</v>
      </c>
      <c r="EU38" s="9">
        <v>15.548</v>
      </c>
      <c r="EV38" s="9">
        <v>2.7120000000000002</v>
      </c>
      <c r="EW38" s="9">
        <v>2.2290000000000001</v>
      </c>
      <c r="EX38" s="9">
        <v>0.48299999999999998</v>
      </c>
      <c r="EY38" s="9">
        <v>2.258</v>
      </c>
      <c r="EZ38" s="9">
        <v>1.7809999999999999</v>
      </c>
      <c r="FA38" s="9">
        <v>0.47699999999999998</v>
      </c>
      <c r="FB38" s="9">
        <v>0.45400000000000001</v>
      </c>
      <c r="FC38" s="9">
        <v>0.44700000000000001</v>
      </c>
      <c r="FD38" s="9">
        <v>6.0000000000000001E-3</v>
      </c>
      <c r="FE38" s="9">
        <v>27.303999999999998</v>
      </c>
      <c r="FF38" s="9">
        <v>12.239000000000001</v>
      </c>
      <c r="FG38" s="9">
        <v>15.065</v>
      </c>
      <c r="FH38" s="9">
        <v>164.21199999999999</v>
      </c>
      <c r="FI38" s="9">
        <v>71.411000000000001</v>
      </c>
      <c r="FJ38" s="9">
        <v>92.801000000000002</v>
      </c>
      <c r="FK38" s="9">
        <v>14.965</v>
      </c>
      <c r="FL38" s="9">
        <v>11.895</v>
      </c>
      <c r="FM38" s="9">
        <v>3.07</v>
      </c>
      <c r="FN38" s="9">
        <v>149.24700000000001</v>
      </c>
      <c r="FO38" s="9">
        <v>59.515999999999998</v>
      </c>
      <c r="FP38" s="9">
        <v>89.730999999999995</v>
      </c>
      <c r="FQ38" s="9">
        <v>16.542999999999999</v>
      </c>
      <c r="FR38" s="9">
        <v>13.452999999999999</v>
      </c>
      <c r="FS38" s="9">
        <v>3.09</v>
      </c>
      <c r="FT38" s="9">
        <v>164.92099999999999</v>
      </c>
      <c r="FU38" s="9">
        <v>64.5</v>
      </c>
      <c r="FV38" s="9">
        <v>100.42</v>
      </c>
      <c r="FW38" s="9">
        <v>151.505</v>
      </c>
      <c r="FX38" s="9">
        <v>61.296999999999997</v>
      </c>
      <c r="FY38" s="9">
        <v>90.207999999999998</v>
      </c>
      <c r="FZ38" s="9">
        <v>1180.627</v>
      </c>
      <c r="GA38" s="9">
        <v>613.48400000000004</v>
      </c>
      <c r="GB38" s="9">
        <v>567.14300000000003</v>
      </c>
      <c r="GC38" s="9">
        <v>674.49199999999996</v>
      </c>
      <c r="GD38" s="9">
        <v>380.178</v>
      </c>
      <c r="GE38" s="9">
        <v>294.31400000000002</v>
      </c>
      <c r="GF38" s="9">
        <v>506.13499999999999</v>
      </c>
      <c r="GG38" s="9">
        <v>233.30600000000001</v>
      </c>
      <c r="GH38" s="9">
        <v>272.82900000000001</v>
      </c>
      <c r="GI38" s="9">
        <v>267.089</v>
      </c>
      <c r="GJ38" s="9">
        <v>150.58600000000001</v>
      </c>
      <c r="GK38" s="9">
        <v>116.503</v>
      </c>
      <c r="GL38" s="9">
        <v>39.238999999999997</v>
      </c>
      <c r="GM38" s="9">
        <v>22.241</v>
      </c>
      <c r="GN38" s="9">
        <v>16.998000000000001</v>
      </c>
      <c r="GO38" s="9">
        <v>9.6880000000000006</v>
      </c>
      <c r="GP38" s="9">
        <v>5.8319999999999999</v>
      </c>
      <c r="GQ38" s="9">
        <v>3.8559999999999999</v>
      </c>
      <c r="GR38" s="9">
        <v>6.5179999999999998</v>
      </c>
      <c r="GS38" s="9">
        <v>4.3520000000000003</v>
      </c>
      <c r="GT38" s="9">
        <v>2.1669999999999998</v>
      </c>
      <c r="GU38" s="9">
        <v>3.169</v>
      </c>
      <c r="GV38" s="9">
        <v>1.48</v>
      </c>
      <c r="GW38" s="9">
        <v>1.6890000000000001</v>
      </c>
      <c r="GX38" s="9">
        <v>29.552</v>
      </c>
      <c r="GY38" s="9">
        <v>16.408999999999999</v>
      </c>
      <c r="GZ38" s="9">
        <v>13.141999999999999</v>
      </c>
      <c r="HA38" s="9">
        <v>247.958</v>
      </c>
      <c r="HB38" s="9">
        <v>140.792</v>
      </c>
      <c r="HC38" s="9">
        <v>107.166</v>
      </c>
      <c r="HD38" s="9">
        <v>83.826999999999998</v>
      </c>
      <c r="HE38" s="9">
        <v>57.798000000000002</v>
      </c>
      <c r="HF38" s="9">
        <v>26.03</v>
      </c>
      <c r="HG38" s="9">
        <v>164.131</v>
      </c>
      <c r="HH38" s="9">
        <v>82.994</v>
      </c>
      <c r="HI38" s="9">
        <v>81.137</v>
      </c>
      <c r="HJ38" s="9">
        <v>90.433999999999997</v>
      </c>
      <c r="HK38" s="9">
        <v>61.741999999999997</v>
      </c>
      <c r="HL38" s="9">
        <v>28.690999999999999</v>
      </c>
      <c r="HM38" s="9">
        <v>176.655</v>
      </c>
      <c r="HN38" s="9">
        <v>88.843000000000004</v>
      </c>
      <c r="HO38" s="9">
        <v>87.811999999999998</v>
      </c>
      <c r="HP38" s="9">
        <v>170.649</v>
      </c>
      <c r="HQ38" s="9">
        <v>87.346000000000004</v>
      </c>
      <c r="HR38" s="9">
        <v>83.302999999999997</v>
      </c>
      <c r="HS38" s="9">
        <v>2837.143</v>
      </c>
      <c r="HT38" s="9">
        <v>1542.376</v>
      </c>
      <c r="HU38" s="9">
        <v>1294.7660000000001</v>
      </c>
      <c r="HV38" s="9">
        <v>2181.2310000000002</v>
      </c>
      <c r="HW38" s="9">
        <v>1350.2929999999999</v>
      </c>
      <c r="HX38" s="9">
        <v>830.93799999999999</v>
      </c>
      <c r="HY38" s="9">
        <v>655.91200000000003</v>
      </c>
      <c r="HZ38" s="9">
        <v>192.084</v>
      </c>
      <c r="IA38" s="9">
        <v>463.82799999999997</v>
      </c>
      <c r="IB38" s="9">
        <v>408.41199999999998</v>
      </c>
      <c r="IC38" s="9">
        <v>235.16399999999999</v>
      </c>
      <c r="ID38" s="9">
        <v>173.24799999999999</v>
      </c>
      <c r="IE38" s="9">
        <v>59.317</v>
      </c>
      <c r="IF38" s="9">
        <v>35.442999999999998</v>
      </c>
      <c r="IG38" s="9">
        <v>23.873999999999999</v>
      </c>
      <c r="IH38" s="9">
        <v>28.035</v>
      </c>
      <c r="II38" s="9">
        <v>21.919</v>
      </c>
      <c r="IJ38" s="9">
        <v>6.1159999999999997</v>
      </c>
      <c r="IK38" s="9">
        <v>11.260999999999999</v>
      </c>
      <c r="IL38" s="9">
        <v>9.2330000000000005</v>
      </c>
      <c r="IM38" s="9">
        <v>2.0270000000000001</v>
      </c>
      <c r="IN38" s="9">
        <v>16.774999999999999</v>
      </c>
      <c r="IO38" s="9">
        <v>12.686</v>
      </c>
      <c r="IP38" s="9">
        <v>4.0890000000000004</v>
      </c>
      <c r="IQ38" s="9">
        <v>31.282</v>
      </c>
    </row>
    <row r="39" spans="1:251">
      <c r="A39" s="10">
        <v>42675</v>
      </c>
      <c r="B39" s="9">
        <v>12031.901</v>
      </c>
      <c r="C39" s="9">
        <v>6412.3770000000004</v>
      </c>
      <c r="D39" s="9">
        <v>5619.5240000000003</v>
      </c>
      <c r="E39" s="9">
        <v>8215.1239999999998</v>
      </c>
      <c r="F39" s="9">
        <v>5226.116</v>
      </c>
      <c r="G39" s="9">
        <v>2989.0079999999998</v>
      </c>
      <c r="H39" s="9">
        <v>3816.777</v>
      </c>
      <c r="I39" s="9">
        <v>1186.261</v>
      </c>
      <c r="J39" s="9">
        <v>2630.5160000000001</v>
      </c>
      <c r="K39" s="9">
        <v>1784.403</v>
      </c>
      <c r="L39" s="9">
        <v>952.69399999999996</v>
      </c>
      <c r="M39" s="9">
        <v>831.70899999999995</v>
      </c>
      <c r="N39" s="9">
        <v>307.02199999999999</v>
      </c>
      <c r="O39" s="9">
        <v>182.37299999999999</v>
      </c>
      <c r="P39" s="9">
        <v>124.649</v>
      </c>
      <c r="Q39" s="9">
        <v>126.048</v>
      </c>
      <c r="R39" s="9">
        <v>97.087999999999994</v>
      </c>
      <c r="S39" s="9">
        <v>28.96</v>
      </c>
      <c r="T39" s="9">
        <v>72.201999999999998</v>
      </c>
      <c r="U39" s="9">
        <v>52.905999999999999</v>
      </c>
      <c r="V39" s="9">
        <v>19.295999999999999</v>
      </c>
      <c r="W39" s="9">
        <v>53.845999999999997</v>
      </c>
      <c r="X39" s="9">
        <v>44.182000000000002</v>
      </c>
      <c r="Y39" s="9">
        <v>9.6639999999999997</v>
      </c>
      <c r="Z39" s="9">
        <v>180.97399999999999</v>
      </c>
      <c r="AA39" s="9">
        <v>85.284999999999997</v>
      </c>
      <c r="AB39" s="9">
        <v>95.688999999999993</v>
      </c>
      <c r="AC39" s="9">
        <v>1608.807</v>
      </c>
      <c r="AD39" s="9">
        <v>844.10299999999995</v>
      </c>
      <c r="AE39" s="9">
        <v>764.70500000000004</v>
      </c>
      <c r="AF39" s="9">
        <v>595.01599999999996</v>
      </c>
      <c r="AG39" s="9">
        <v>443.363</v>
      </c>
      <c r="AH39" s="9">
        <v>151.65299999999999</v>
      </c>
      <c r="AI39" s="9">
        <v>1013.7910000000001</v>
      </c>
      <c r="AJ39" s="9">
        <v>400.73899999999998</v>
      </c>
      <c r="AK39" s="9">
        <v>613.05200000000002</v>
      </c>
      <c r="AL39" s="9">
        <v>690.77</v>
      </c>
      <c r="AM39" s="9">
        <v>517.98800000000006</v>
      </c>
      <c r="AN39" s="9">
        <v>172.78200000000001</v>
      </c>
      <c r="AO39" s="9">
        <v>1093.633</v>
      </c>
      <c r="AP39" s="9">
        <v>434.70600000000002</v>
      </c>
      <c r="AQ39" s="9">
        <v>658.92700000000002</v>
      </c>
      <c r="AR39" s="9">
        <v>1085.9939999999999</v>
      </c>
      <c r="AS39" s="9">
        <v>453.64600000000002</v>
      </c>
      <c r="AT39" s="9">
        <v>632.34799999999996</v>
      </c>
      <c r="AU39" s="9">
        <v>11564.992</v>
      </c>
      <c r="AV39" s="9">
        <v>6125.3530000000001</v>
      </c>
      <c r="AW39" s="9">
        <v>5439.6390000000001</v>
      </c>
      <c r="AX39" s="9">
        <v>8014.8990000000003</v>
      </c>
      <c r="AY39" s="9">
        <v>5072.0190000000002</v>
      </c>
      <c r="AZ39" s="9">
        <v>2942.88</v>
      </c>
      <c r="BA39" s="9">
        <v>3550.0929999999998</v>
      </c>
      <c r="BB39" s="9">
        <v>1053.3340000000001</v>
      </c>
      <c r="BC39" s="9">
        <v>2496.759</v>
      </c>
      <c r="BD39" s="9">
        <v>1737.8119999999999</v>
      </c>
      <c r="BE39" s="9">
        <v>920.80799999999999</v>
      </c>
      <c r="BF39" s="9">
        <v>817.00400000000002</v>
      </c>
      <c r="BG39" s="9">
        <v>285.62</v>
      </c>
      <c r="BH39" s="9">
        <v>166.07499999999999</v>
      </c>
      <c r="BI39" s="9">
        <v>119.545</v>
      </c>
      <c r="BJ39" s="9">
        <v>119.739</v>
      </c>
      <c r="BK39" s="9">
        <v>91.206999999999994</v>
      </c>
      <c r="BL39" s="9">
        <v>28.532</v>
      </c>
      <c r="BM39" s="9">
        <v>69.224000000000004</v>
      </c>
      <c r="BN39" s="9">
        <v>50.347999999999999</v>
      </c>
      <c r="BO39" s="9">
        <v>18.876000000000001</v>
      </c>
      <c r="BP39" s="9">
        <v>50.515000000000001</v>
      </c>
      <c r="BQ39" s="9">
        <v>40.859000000000002</v>
      </c>
      <c r="BR39" s="9">
        <v>9.6560000000000006</v>
      </c>
      <c r="BS39" s="9">
        <v>165.881</v>
      </c>
      <c r="BT39" s="9">
        <v>74.867999999999995</v>
      </c>
      <c r="BU39" s="9">
        <v>91.013999999999996</v>
      </c>
      <c r="BV39" s="9">
        <v>1578.8620000000001</v>
      </c>
      <c r="BW39" s="9">
        <v>823.89200000000005</v>
      </c>
      <c r="BX39" s="9">
        <v>754.97</v>
      </c>
      <c r="BY39" s="9">
        <v>591.25</v>
      </c>
      <c r="BZ39" s="9">
        <v>440.10700000000003</v>
      </c>
      <c r="CA39" s="9">
        <v>151.143</v>
      </c>
      <c r="CB39" s="9">
        <v>987.61199999999997</v>
      </c>
      <c r="CC39" s="9">
        <v>383.78500000000003</v>
      </c>
      <c r="CD39" s="9">
        <v>603.827</v>
      </c>
      <c r="CE39" s="9">
        <v>680.95</v>
      </c>
      <c r="CF39" s="9">
        <v>509.10399999999998</v>
      </c>
      <c r="CG39" s="9">
        <v>171.846</v>
      </c>
      <c r="CH39" s="9">
        <v>1056.8620000000001</v>
      </c>
      <c r="CI39" s="9">
        <v>411.70400000000001</v>
      </c>
      <c r="CJ39" s="9">
        <v>645.15800000000002</v>
      </c>
      <c r="CK39" s="9">
        <v>1056.836</v>
      </c>
      <c r="CL39" s="9">
        <v>434.13299999999998</v>
      </c>
      <c r="CM39" s="9">
        <v>622.702</v>
      </c>
      <c r="CN39" s="9">
        <v>1794.7270000000001</v>
      </c>
      <c r="CO39" s="9">
        <v>905.16899999999998</v>
      </c>
      <c r="CP39" s="9">
        <v>889.55799999999999</v>
      </c>
      <c r="CQ39" s="9">
        <v>799.04200000000003</v>
      </c>
      <c r="CR39" s="9">
        <v>465.43</v>
      </c>
      <c r="CS39" s="9">
        <v>333.613</v>
      </c>
      <c r="CT39" s="9">
        <v>995.68499999999995</v>
      </c>
      <c r="CU39" s="9">
        <v>439.73899999999998</v>
      </c>
      <c r="CV39" s="9">
        <v>555.94500000000005</v>
      </c>
      <c r="CW39" s="9">
        <v>501.041</v>
      </c>
      <c r="CX39" s="9">
        <v>254.25200000000001</v>
      </c>
      <c r="CY39" s="9">
        <v>246.79</v>
      </c>
      <c r="CZ39" s="9">
        <v>66.938000000000002</v>
      </c>
      <c r="DA39" s="9">
        <v>40.838000000000001</v>
      </c>
      <c r="DB39" s="9">
        <v>26.1</v>
      </c>
      <c r="DC39" s="9">
        <v>17.631</v>
      </c>
      <c r="DD39" s="9">
        <v>11.365</v>
      </c>
      <c r="DE39" s="9">
        <v>6.266</v>
      </c>
      <c r="DF39" s="9">
        <v>15.002000000000001</v>
      </c>
      <c r="DG39" s="9">
        <v>9.3469999999999995</v>
      </c>
      <c r="DH39" s="9">
        <v>5.6539999999999999</v>
      </c>
      <c r="DI39" s="9">
        <v>2.63</v>
      </c>
      <c r="DJ39" s="9">
        <v>2.0179999999999998</v>
      </c>
      <c r="DK39" s="9">
        <v>0.61199999999999999</v>
      </c>
      <c r="DL39" s="9">
        <v>49.307000000000002</v>
      </c>
      <c r="DM39" s="9">
        <v>29.472999999999999</v>
      </c>
      <c r="DN39" s="9">
        <v>19.834</v>
      </c>
      <c r="DO39" s="9">
        <v>472.00599999999997</v>
      </c>
      <c r="DP39" s="9">
        <v>236.76599999999999</v>
      </c>
      <c r="DQ39" s="9">
        <v>235.239</v>
      </c>
      <c r="DR39" s="9">
        <v>103.34</v>
      </c>
      <c r="DS39" s="9">
        <v>71.867999999999995</v>
      </c>
      <c r="DT39" s="9">
        <v>31.472000000000001</v>
      </c>
      <c r="DU39" s="9">
        <v>368.66500000000002</v>
      </c>
      <c r="DV39" s="9">
        <v>164.898</v>
      </c>
      <c r="DW39" s="9">
        <v>203.767</v>
      </c>
      <c r="DX39" s="9">
        <v>113.95</v>
      </c>
      <c r="DY39" s="9">
        <v>78.792000000000002</v>
      </c>
      <c r="DZ39" s="9">
        <v>35.158000000000001</v>
      </c>
      <c r="EA39" s="9">
        <v>387.09100000000001</v>
      </c>
      <c r="EB39" s="9">
        <v>175.46</v>
      </c>
      <c r="EC39" s="9">
        <v>211.63200000000001</v>
      </c>
      <c r="ED39" s="9">
        <v>383.66699999999997</v>
      </c>
      <c r="EE39" s="9">
        <v>174.245</v>
      </c>
      <c r="EF39" s="9">
        <v>209.42099999999999</v>
      </c>
      <c r="EG39" s="9">
        <v>621.274</v>
      </c>
      <c r="EH39" s="9">
        <v>298.245</v>
      </c>
      <c r="EI39" s="9">
        <v>323.02800000000002</v>
      </c>
      <c r="EJ39" s="9">
        <v>131.69800000000001</v>
      </c>
      <c r="EK39" s="9">
        <v>83.664000000000001</v>
      </c>
      <c r="EL39" s="9">
        <v>48.033999999999999</v>
      </c>
      <c r="EM39" s="9">
        <v>489.57600000000002</v>
      </c>
      <c r="EN39" s="9">
        <v>214.58099999999999</v>
      </c>
      <c r="EO39" s="9">
        <v>274.995</v>
      </c>
      <c r="EP39" s="9">
        <v>204.40299999999999</v>
      </c>
      <c r="EQ39" s="9">
        <v>90.771000000000001</v>
      </c>
      <c r="ER39" s="9">
        <v>113.63200000000001</v>
      </c>
      <c r="ES39" s="9">
        <v>30.428999999999998</v>
      </c>
      <c r="ET39" s="9">
        <v>17.550999999999998</v>
      </c>
      <c r="EU39" s="9">
        <v>12.879</v>
      </c>
      <c r="EV39" s="9">
        <v>2.6259999999999999</v>
      </c>
      <c r="EW39" s="9">
        <v>1.4490000000000001</v>
      </c>
      <c r="EX39" s="9">
        <v>1.177</v>
      </c>
      <c r="EY39" s="9">
        <v>1.5609999999999999</v>
      </c>
      <c r="EZ39" s="9">
        <v>0.97499999999999998</v>
      </c>
      <c r="FA39" s="9">
        <v>0.58599999999999997</v>
      </c>
      <c r="FB39" s="9">
        <v>1.0660000000000001</v>
      </c>
      <c r="FC39" s="9">
        <v>0.47399999999999998</v>
      </c>
      <c r="FD39" s="9">
        <v>0.59099999999999997</v>
      </c>
      <c r="FE39" s="9">
        <v>27.803000000000001</v>
      </c>
      <c r="FF39" s="9">
        <v>16.102</v>
      </c>
      <c r="FG39" s="9">
        <v>11.701000000000001</v>
      </c>
      <c r="FH39" s="9">
        <v>189.899</v>
      </c>
      <c r="FI39" s="9">
        <v>82.409000000000006</v>
      </c>
      <c r="FJ39" s="9">
        <v>107.49</v>
      </c>
      <c r="FK39" s="9">
        <v>13.563000000000001</v>
      </c>
      <c r="FL39" s="9">
        <v>10.214</v>
      </c>
      <c r="FM39" s="9">
        <v>3.3490000000000002</v>
      </c>
      <c r="FN39" s="9">
        <v>176.33600000000001</v>
      </c>
      <c r="FO39" s="9">
        <v>72.194999999999993</v>
      </c>
      <c r="FP39" s="9">
        <v>104.14100000000001</v>
      </c>
      <c r="FQ39" s="9">
        <v>15.584</v>
      </c>
      <c r="FR39" s="9">
        <v>11.625</v>
      </c>
      <c r="FS39" s="9">
        <v>3.9590000000000001</v>
      </c>
      <c r="FT39" s="9">
        <v>188.81899999999999</v>
      </c>
      <c r="FU39" s="9">
        <v>79.147000000000006</v>
      </c>
      <c r="FV39" s="9">
        <v>109.672</v>
      </c>
      <c r="FW39" s="9">
        <v>177.89699999999999</v>
      </c>
      <c r="FX39" s="9">
        <v>73.17</v>
      </c>
      <c r="FY39" s="9">
        <v>104.727</v>
      </c>
      <c r="FZ39" s="9">
        <v>1173.453</v>
      </c>
      <c r="GA39" s="9">
        <v>606.92399999999998</v>
      </c>
      <c r="GB39" s="9">
        <v>566.53</v>
      </c>
      <c r="GC39" s="9">
        <v>667.34500000000003</v>
      </c>
      <c r="GD39" s="9">
        <v>381.76600000000002</v>
      </c>
      <c r="GE39" s="9">
        <v>285.57900000000001</v>
      </c>
      <c r="GF39" s="9">
        <v>506.10899999999998</v>
      </c>
      <c r="GG39" s="9">
        <v>225.15799999999999</v>
      </c>
      <c r="GH39" s="9">
        <v>280.95100000000002</v>
      </c>
      <c r="GI39" s="9">
        <v>296.63799999999998</v>
      </c>
      <c r="GJ39" s="9">
        <v>163.47999999999999</v>
      </c>
      <c r="GK39" s="9">
        <v>133.15799999999999</v>
      </c>
      <c r="GL39" s="9">
        <v>36.509</v>
      </c>
      <c r="GM39" s="9">
        <v>23.288</v>
      </c>
      <c r="GN39" s="9">
        <v>13.221</v>
      </c>
      <c r="GO39" s="9">
        <v>15.005000000000001</v>
      </c>
      <c r="GP39" s="9">
        <v>9.9160000000000004</v>
      </c>
      <c r="GQ39" s="9">
        <v>5.0880000000000001</v>
      </c>
      <c r="GR39" s="9">
        <v>13.441000000000001</v>
      </c>
      <c r="GS39" s="9">
        <v>8.3719999999999999</v>
      </c>
      <c r="GT39" s="9">
        <v>5.0679999999999996</v>
      </c>
      <c r="GU39" s="9">
        <v>1.5640000000000001</v>
      </c>
      <c r="GV39" s="9">
        <v>1.544</v>
      </c>
      <c r="GW39" s="9">
        <v>0.02</v>
      </c>
      <c r="GX39" s="9">
        <v>21.504000000000001</v>
      </c>
      <c r="GY39" s="9">
        <v>13.372</v>
      </c>
      <c r="GZ39" s="9">
        <v>8.1329999999999991</v>
      </c>
      <c r="HA39" s="9">
        <v>282.10700000000003</v>
      </c>
      <c r="HB39" s="9">
        <v>154.357</v>
      </c>
      <c r="HC39" s="9">
        <v>127.749</v>
      </c>
      <c r="HD39" s="9">
        <v>89.778000000000006</v>
      </c>
      <c r="HE39" s="9">
        <v>61.655000000000001</v>
      </c>
      <c r="HF39" s="9">
        <v>28.123000000000001</v>
      </c>
      <c r="HG39" s="9">
        <v>192.32900000000001</v>
      </c>
      <c r="HH39" s="9">
        <v>92.703000000000003</v>
      </c>
      <c r="HI39" s="9">
        <v>99.626000000000005</v>
      </c>
      <c r="HJ39" s="9">
        <v>98.366</v>
      </c>
      <c r="HK39" s="9">
        <v>67.167000000000002</v>
      </c>
      <c r="HL39" s="9">
        <v>31.198</v>
      </c>
      <c r="HM39" s="9">
        <v>198.273</v>
      </c>
      <c r="HN39" s="9">
        <v>96.313000000000002</v>
      </c>
      <c r="HO39" s="9">
        <v>101.96</v>
      </c>
      <c r="HP39" s="9">
        <v>205.77</v>
      </c>
      <c r="HQ39" s="9">
        <v>101.075</v>
      </c>
      <c r="HR39" s="9">
        <v>104.694</v>
      </c>
      <c r="HS39" s="9">
        <v>2871.15</v>
      </c>
      <c r="HT39" s="9">
        <v>1561.5830000000001</v>
      </c>
      <c r="HU39" s="9">
        <v>1309.566</v>
      </c>
      <c r="HV39" s="9">
        <v>2224.107</v>
      </c>
      <c r="HW39" s="9">
        <v>1372.645</v>
      </c>
      <c r="HX39" s="9">
        <v>851.46199999999999</v>
      </c>
      <c r="HY39" s="9">
        <v>647.04200000000003</v>
      </c>
      <c r="HZ39" s="9">
        <v>188.93799999999999</v>
      </c>
      <c r="IA39" s="9">
        <v>458.10399999999998</v>
      </c>
      <c r="IB39" s="9">
        <v>406.18599999999998</v>
      </c>
      <c r="IC39" s="9">
        <v>235.625</v>
      </c>
      <c r="ID39" s="9">
        <v>170.56100000000001</v>
      </c>
      <c r="IE39" s="9">
        <v>56.689</v>
      </c>
      <c r="IF39" s="9">
        <v>32.353000000000002</v>
      </c>
      <c r="IG39" s="9">
        <v>24.335999999999999</v>
      </c>
      <c r="IH39" s="9">
        <v>25.439</v>
      </c>
      <c r="II39" s="9">
        <v>20.021999999999998</v>
      </c>
      <c r="IJ39" s="9">
        <v>5.4169999999999998</v>
      </c>
      <c r="IK39" s="9">
        <v>11.516</v>
      </c>
      <c r="IL39" s="9">
        <v>8.8659999999999997</v>
      </c>
      <c r="IM39" s="9">
        <v>2.65</v>
      </c>
      <c r="IN39" s="9">
        <v>13.923</v>
      </c>
      <c r="IO39" s="9">
        <v>11.156000000000001</v>
      </c>
      <c r="IP39" s="9">
        <v>2.7669999999999999</v>
      </c>
      <c r="IQ39" s="9">
        <v>31.25</v>
      </c>
    </row>
    <row r="40" spans="1:251">
      <c r="A40" s="10">
        <v>42705</v>
      </c>
      <c r="B40" s="9">
        <v>12127.608</v>
      </c>
      <c r="C40" s="9">
        <v>6466.9979999999996</v>
      </c>
      <c r="D40" s="9">
        <v>5660.6109999999999</v>
      </c>
      <c r="E40" s="9">
        <v>8329.2459999999992</v>
      </c>
      <c r="F40" s="9">
        <v>5293.6480000000001</v>
      </c>
      <c r="G40" s="9">
        <v>3035.5970000000002</v>
      </c>
      <c r="H40" s="9">
        <v>3798.3629999999998</v>
      </c>
      <c r="I40" s="9">
        <v>1173.3489999999999</v>
      </c>
      <c r="J40" s="9">
        <v>2625.0129999999999</v>
      </c>
      <c r="K40" s="9">
        <v>1881.874</v>
      </c>
      <c r="L40" s="9">
        <v>987.27</v>
      </c>
      <c r="M40" s="9">
        <v>894.60400000000004</v>
      </c>
      <c r="N40" s="9">
        <v>317.06799999999998</v>
      </c>
      <c r="O40" s="9">
        <v>173.62</v>
      </c>
      <c r="P40" s="9">
        <v>143.44800000000001</v>
      </c>
      <c r="Q40" s="9">
        <v>119.42400000000001</v>
      </c>
      <c r="R40" s="9">
        <v>91.852999999999994</v>
      </c>
      <c r="S40" s="9">
        <v>27.571000000000002</v>
      </c>
      <c r="T40" s="9">
        <v>67.495000000000005</v>
      </c>
      <c r="U40" s="9">
        <v>52.289000000000001</v>
      </c>
      <c r="V40" s="9">
        <v>15.205</v>
      </c>
      <c r="W40" s="9">
        <v>51.929000000000002</v>
      </c>
      <c r="X40" s="9">
        <v>39.564</v>
      </c>
      <c r="Y40" s="9">
        <v>12.366</v>
      </c>
      <c r="Z40" s="9">
        <v>197.64400000000001</v>
      </c>
      <c r="AA40" s="9">
        <v>81.766999999999996</v>
      </c>
      <c r="AB40" s="9">
        <v>115.877</v>
      </c>
      <c r="AC40" s="9">
        <v>1708.8789999999999</v>
      </c>
      <c r="AD40" s="9">
        <v>890.74599999999998</v>
      </c>
      <c r="AE40" s="9">
        <v>818.13400000000001</v>
      </c>
      <c r="AF40" s="9">
        <v>615.06299999999999</v>
      </c>
      <c r="AG40" s="9">
        <v>455.69499999999999</v>
      </c>
      <c r="AH40" s="9">
        <v>159.369</v>
      </c>
      <c r="AI40" s="9">
        <v>1093.816</v>
      </c>
      <c r="AJ40" s="9">
        <v>435.05099999999999</v>
      </c>
      <c r="AK40" s="9">
        <v>658.76499999999999</v>
      </c>
      <c r="AL40" s="9">
        <v>704.69</v>
      </c>
      <c r="AM40" s="9">
        <v>524.20399999999995</v>
      </c>
      <c r="AN40" s="9">
        <v>180.48699999999999</v>
      </c>
      <c r="AO40" s="9">
        <v>1177.184</v>
      </c>
      <c r="AP40" s="9">
        <v>463.06599999999997</v>
      </c>
      <c r="AQ40" s="9">
        <v>714.11800000000005</v>
      </c>
      <c r="AR40" s="9">
        <v>1161.31</v>
      </c>
      <c r="AS40" s="9">
        <v>487.34</v>
      </c>
      <c r="AT40" s="9">
        <v>673.97</v>
      </c>
      <c r="AU40" s="9">
        <v>11661.085999999999</v>
      </c>
      <c r="AV40" s="9">
        <v>6178.1880000000001</v>
      </c>
      <c r="AW40" s="9">
        <v>5482.8980000000001</v>
      </c>
      <c r="AX40" s="9">
        <v>8119.77</v>
      </c>
      <c r="AY40" s="9">
        <v>5135.7420000000002</v>
      </c>
      <c r="AZ40" s="9">
        <v>2984.0279999999998</v>
      </c>
      <c r="BA40" s="9">
        <v>3541.3159999999998</v>
      </c>
      <c r="BB40" s="9">
        <v>1042.4459999999999</v>
      </c>
      <c r="BC40" s="9">
        <v>2498.87</v>
      </c>
      <c r="BD40" s="9">
        <v>1838.4159999999999</v>
      </c>
      <c r="BE40" s="9">
        <v>957.91899999999998</v>
      </c>
      <c r="BF40" s="9">
        <v>880.49699999999996</v>
      </c>
      <c r="BG40" s="9">
        <v>300.334</v>
      </c>
      <c r="BH40" s="9">
        <v>162.46799999999999</v>
      </c>
      <c r="BI40" s="9">
        <v>137.86600000000001</v>
      </c>
      <c r="BJ40" s="9">
        <v>115.735</v>
      </c>
      <c r="BK40" s="9">
        <v>88.578999999999994</v>
      </c>
      <c r="BL40" s="9">
        <v>27.155000000000001</v>
      </c>
      <c r="BM40" s="9">
        <v>65.62</v>
      </c>
      <c r="BN40" s="9">
        <v>50.417999999999999</v>
      </c>
      <c r="BO40" s="9">
        <v>15.202</v>
      </c>
      <c r="BP40" s="9">
        <v>50.113999999999997</v>
      </c>
      <c r="BQ40" s="9">
        <v>38.161000000000001</v>
      </c>
      <c r="BR40" s="9">
        <v>11.952999999999999</v>
      </c>
      <c r="BS40" s="9">
        <v>184.59899999999999</v>
      </c>
      <c r="BT40" s="9">
        <v>73.888999999999996</v>
      </c>
      <c r="BU40" s="9">
        <v>110.711</v>
      </c>
      <c r="BV40" s="9">
        <v>1677.0719999999999</v>
      </c>
      <c r="BW40" s="9">
        <v>868.85799999999995</v>
      </c>
      <c r="BX40" s="9">
        <v>808.21400000000006</v>
      </c>
      <c r="BY40" s="9">
        <v>609.49900000000002</v>
      </c>
      <c r="BZ40" s="9">
        <v>451.13499999999999</v>
      </c>
      <c r="CA40" s="9">
        <v>158.364</v>
      </c>
      <c r="CB40" s="9">
        <v>1067.5740000000001</v>
      </c>
      <c r="CC40" s="9">
        <v>417.72300000000001</v>
      </c>
      <c r="CD40" s="9">
        <v>649.85</v>
      </c>
      <c r="CE40" s="9">
        <v>696.27800000000002</v>
      </c>
      <c r="CF40" s="9">
        <v>517.20899999999995</v>
      </c>
      <c r="CG40" s="9">
        <v>179.06800000000001</v>
      </c>
      <c r="CH40" s="9">
        <v>1142.1379999999999</v>
      </c>
      <c r="CI40" s="9">
        <v>440.709</v>
      </c>
      <c r="CJ40" s="9">
        <v>701.42899999999997</v>
      </c>
      <c r="CK40" s="9">
        <v>1133.194</v>
      </c>
      <c r="CL40" s="9">
        <v>468.142</v>
      </c>
      <c r="CM40" s="9">
        <v>665.05200000000002</v>
      </c>
      <c r="CN40" s="9">
        <v>1885.164</v>
      </c>
      <c r="CO40" s="9">
        <v>953.89300000000003</v>
      </c>
      <c r="CP40" s="9">
        <v>931.27099999999996</v>
      </c>
      <c r="CQ40" s="9">
        <v>866.75900000000001</v>
      </c>
      <c r="CR40" s="9">
        <v>512.19500000000005</v>
      </c>
      <c r="CS40" s="9">
        <v>354.56400000000002</v>
      </c>
      <c r="CT40" s="9">
        <v>1018.405</v>
      </c>
      <c r="CU40" s="9">
        <v>441.697</v>
      </c>
      <c r="CV40" s="9">
        <v>576.70699999999999</v>
      </c>
      <c r="CW40" s="9">
        <v>577.72699999999998</v>
      </c>
      <c r="CX40" s="9">
        <v>290.964</v>
      </c>
      <c r="CY40" s="9">
        <v>286.76299999999998</v>
      </c>
      <c r="CZ40" s="9">
        <v>68.751999999999995</v>
      </c>
      <c r="DA40" s="9">
        <v>38.398000000000003</v>
      </c>
      <c r="DB40" s="9">
        <v>30.353999999999999</v>
      </c>
      <c r="DC40" s="9">
        <v>12.959</v>
      </c>
      <c r="DD40" s="9">
        <v>11.157</v>
      </c>
      <c r="DE40" s="9">
        <v>1.802</v>
      </c>
      <c r="DF40" s="9">
        <v>9.4749999999999996</v>
      </c>
      <c r="DG40" s="9">
        <v>8.15</v>
      </c>
      <c r="DH40" s="9">
        <v>1.325</v>
      </c>
      <c r="DI40" s="9">
        <v>3.484</v>
      </c>
      <c r="DJ40" s="9">
        <v>3.0070000000000001</v>
      </c>
      <c r="DK40" s="9">
        <v>0.47699999999999998</v>
      </c>
      <c r="DL40" s="9">
        <v>55.792999999999999</v>
      </c>
      <c r="DM40" s="9">
        <v>27.241</v>
      </c>
      <c r="DN40" s="9">
        <v>28.552</v>
      </c>
      <c r="DO40" s="9">
        <v>552.07899999999995</v>
      </c>
      <c r="DP40" s="9">
        <v>276.21600000000001</v>
      </c>
      <c r="DQ40" s="9">
        <v>275.863</v>
      </c>
      <c r="DR40" s="9">
        <v>107.21599999999999</v>
      </c>
      <c r="DS40" s="9">
        <v>75.691000000000003</v>
      </c>
      <c r="DT40" s="9">
        <v>31.526</v>
      </c>
      <c r="DU40" s="9">
        <v>444.863</v>
      </c>
      <c r="DV40" s="9">
        <v>200.52600000000001</v>
      </c>
      <c r="DW40" s="9">
        <v>244.33699999999999</v>
      </c>
      <c r="DX40" s="9">
        <v>115.49299999999999</v>
      </c>
      <c r="DY40" s="9">
        <v>83.185000000000002</v>
      </c>
      <c r="DZ40" s="9">
        <v>32.308</v>
      </c>
      <c r="EA40" s="9">
        <v>462.23399999999998</v>
      </c>
      <c r="EB40" s="9">
        <v>207.779</v>
      </c>
      <c r="EC40" s="9">
        <v>254.45500000000001</v>
      </c>
      <c r="ED40" s="9">
        <v>454.33800000000002</v>
      </c>
      <c r="EE40" s="9">
        <v>208.67599999999999</v>
      </c>
      <c r="EF40" s="9">
        <v>245.66200000000001</v>
      </c>
      <c r="EG40" s="9">
        <v>657.09</v>
      </c>
      <c r="EH40" s="9">
        <v>320.05599999999998</v>
      </c>
      <c r="EI40" s="9">
        <v>337.03399999999999</v>
      </c>
      <c r="EJ40" s="9">
        <v>148.523</v>
      </c>
      <c r="EK40" s="9">
        <v>96.658000000000001</v>
      </c>
      <c r="EL40" s="9">
        <v>51.865000000000002</v>
      </c>
      <c r="EM40" s="9">
        <v>508.56599999999997</v>
      </c>
      <c r="EN40" s="9">
        <v>223.398</v>
      </c>
      <c r="EO40" s="9">
        <v>285.16800000000001</v>
      </c>
      <c r="EP40" s="9">
        <v>267.44299999999998</v>
      </c>
      <c r="EQ40" s="9">
        <v>126.351</v>
      </c>
      <c r="ER40" s="9">
        <v>141.09200000000001</v>
      </c>
      <c r="ES40" s="9">
        <v>30.067</v>
      </c>
      <c r="ET40" s="9">
        <v>16.472000000000001</v>
      </c>
      <c r="EU40" s="9">
        <v>13.593999999999999</v>
      </c>
      <c r="EV40" s="9">
        <v>1.663</v>
      </c>
      <c r="EW40" s="9">
        <v>1.3839999999999999</v>
      </c>
      <c r="EX40" s="9">
        <v>0.27900000000000003</v>
      </c>
      <c r="EY40" s="9">
        <v>1.4730000000000001</v>
      </c>
      <c r="EZ40" s="9">
        <v>1.2050000000000001</v>
      </c>
      <c r="FA40" s="9">
        <v>0.26800000000000002</v>
      </c>
      <c r="FB40" s="9">
        <v>0.19</v>
      </c>
      <c r="FC40" s="9">
        <v>0.17899999999999999</v>
      </c>
      <c r="FD40" s="9">
        <v>0.01</v>
      </c>
      <c r="FE40" s="9">
        <v>28.404</v>
      </c>
      <c r="FF40" s="9">
        <v>15.087999999999999</v>
      </c>
      <c r="FG40" s="9">
        <v>13.316000000000001</v>
      </c>
      <c r="FH40" s="9">
        <v>254.90199999999999</v>
      </c>
      <c r="FI40" s="9">
        <v>120.101</v>
      </c>
      <c r="FJ40" s="9">
        <v>134.80099999999999</v>
      </c>
      <c r="FK40" s="9">
        <v>19.023</v>
      </c>
      <c r="FL40" s="9">
        <v>14.12</v>
      </c>
      <c r="FM40" s="9">
        <v>4.9039999999999999</v>
      </c>
      <c r="FN40" s="9">
        <v>235.87899999999999</v>
      </c>
      <c r="FO40" s="9">
        <v>105.98099999999999</v>
      </c>
      <c r="FP40" s="9">
        <v>129.89699999999999</v>
      </c>
      <c r="FQ40" s="9">
        <v>20.657</v>
      </c>
      <c r="FR40" s="9">
        <v>15.456</v>
      </c>
      <c r="FS40" s="9">
        <v>5.2009999999999996</v>
      </c>
      <c r="FT40" s="9">
        <v>246.78700000000001</v>
      </c>
      <c r="FU40" s="9">
        <v>110.895</v>
      </c>
      <c r="FV40" s="9">
        <v>135.892</v>
      </c>
      <c r="FW40" s="9">
        <v>237.352</v>
      </c>
      <c r="FX40" s="9">
        <v>107.18600000000001</v>
      </c>
      <c r="FY40" s="9">
        <v>130.166</v>
      </c>
      <c r="FZ40" s="9">
        <v>1228.0740000000001</v>
      </c>
      <c r="GA40" s="9">
        <v>633.83600000000001</v>
      </c>
      <c r="GB40" s="9">
        <v>594.23800000000006</v>
      </c>
      <c r="GC40" s="9">
        <v>718.23599999999999</v>
      </c>
      <c r="GD40" s="9">
        <v>415.53699999999998</v>
      </c>
      <c r="GE40" s="9">
        <v>302.69900000000001</v>
      </c>
      <c r="GF40" s="9">
        <v>509.83800000000002</v>
      </c>
      <c r="GG40" s="9">
        <v>218.3</v>
      </c>
      <c r="GH40" s="9">
        <v>291.53899999999999</v>
      </c>
      <c r="GI40" s="9">
        <v>310.28300000000002</v>
      </c>
      <c r="GJ40" s="9">
        <v>164.613</v>
      </c>
      <c r="GK40" s="9">
        <v>145.66999999999999</v>
      </c>
      <c r="GL40" s="9">
        <v>38.685000000000002</v>
      </c>
      <c r="GM40" s="9">
        <v>21.925999999999998</v>
      </c>
      <c r="GN40" s="9">
        <v>16.759</v>
      </c>
      <c r="GO40" s="9">
        <v>11.295999999999999</v>
      </c>
      <c r="GP40" s="9">
        <v>9.7729999999999997</v>
      </c>
      <c r="GQ40" s="9">
        <v>1.5229999999999999</v>
      </c>
      <c r="GR40" s="9">
        <v>8.0020000000000007</v>
      </c>
      <c r="GS40" s="9">
        <v>6.9459999999999997</v>
      </c>
      <c r="GT40" s="9">
        <v>1.056</v>
      </c>
      <c r="GU40" s="9">
        <v>3.294</v>
      </c>
      <c r="GV40" s="9">
        <v>2.827</v>
      </c>
      <c r="GW40" s="9">
        <v>0.46700000000000003</v>
      </c>
      <c r="GX40" s="9">
        <v>27.388999999999999</v>
      </c>
      <c r="GY40" s="9">
        <v>12.153</v>
      </c>
      <c r="GZ40" s="9">
        <v>15.236000000000001</v>
      </c>
      <c r="HA40" s="9">
        <v>297.17700000000002</v>
      </c>
      <c r="HB40" s="9">
        <v>156.11500000000001</v>
      </c>
      <c r="HC40" s="9">
        <v>141.06200000000001</v>
      </c>
      <c r="HD40" s="9">
        <v>88.192999999999998</v>
      </c>
      <c r="HE40" s="9">
        <v>61.570999999999998</v>
      </c>
      <c r="HF40" s="9">
        <v>26.622</v>
      </c>
      <c r="HG40" s="9">
        <v>208.98400000000001</v>
      </c>
      <c r="HH40" s="9">
        <v>94.545000000000002</v>
      </c>
      <c r="HI40" s="9">
        <v>114.43899999999999</v>
      </c>
      <c r="HJ40" s="9">
        <v>94.835999999999999</v>
      </c>
      <c r="HK40" s="9">
        <v>67.728999999999999</v>
      </c>
      <c r="HL40" s="9">
        <v>27.106999999999999</v>
      </c>
      <c r="HM40" s="9">
        <v>215.447</v>
      </c>
      <c r="HN40" s="9">
        <v>96.884</v>
      </c>
      <c r="HO40" s="9">
        <v>118.563</v>
      </c>
      <c r="HP40" s="9">
        <v>216.98599999999999</v>
      </c>
      <c r="HQ40" s="9">
        <v>101.49</v>
      </c>
      <c r="HR40" s="9">
        <v>115.496</v>
      </c>
      <c r="HS40" s="9">
        <v>2877.7959999999998</v>
      </c>
      <c r="HT40" s="9">
        <v>1559.758</v>
      </c>
      <c r="HU40" s="9">
        <v>1318.038</v>
      </c>
      <c r="HV40" s="9">
        <v>2228.2489999999998</v>
      </c>
      <c r="HW40" s="9">
        <v>1367.492</v>
      </c>
      <c r="HX40" s="9">
        <v>860.75699999999995</v>
      </c>
      <c r="HY40" s="9">
        <v>649.54700000000003</v>
      </c>
      <c r="HZ40" s="9">
        <v>192.26499999999999</v>
      </c>
      <c r="IA40" s="9">
        <v>457.28100000000001</v>
      </c>
      <c r="IB40" s="9">
        <v>436.53300000000002</v>
      </c>
      <c r="IC40" s="9">
        <v>246.93</v>
      </c>
      <c r="ID40" s="9">
        <v>189.60300000000001</v>
      </c>
      <c r="IE40" s="9">
        <v>63.375</v>
      </c>
      <c r="IF40" s="9">
        <v>33.518999999999998</v>
      </c>
      <c r="IG40" s="9">
        <v>29.856000000000002</v>
      </c>
      <c r="IH40" s="9">
        <v>26.76</v>
      </c>
      <c r="II40" s="9">
        <v>21.173999999999999</v>
      </c>
      <c r="IJ40" s="9">
        <v>5.5860000000000003</v>
      </c>
      <c r="IK40" s="9">
        <v>13.714</v>
      </c>
      <c r="IL40" s="9">
        <v>10.500999999999999</v>
      </c>
      <c r="IM40" s="9">
        <v>3.2130000000000001</v>
      </c>
      <c r="IN40" s="9">
        <v>13.045999999999999</v>
      </c>
      <c r="IO40" s="9">
        <v>10.673</v>
      </c>
      <c r="IP40" s="9">
        <v>2.3730000000000002</v>
      </c>
      <c r="IQ40" s="9">
        <v>36.613999999999997</v>
      </c>
    </row>
    <row r="41" spans="1:251">
      <c r="A41" s="10">
        <v>42736</v>
      </c>
      <c r="B41" s="9">
        <v>11863.975</v>
      </c>
      <c r="C41" s="9">
        <v>6339.7510000000002</v>
      </c>
      <c r="D41" s="9">
        <v>5524.2250000000004</v>
      </c>
      <c r="E41" s="9">
        <v>8094.5780000000004</v>
      </c>
      <c r="F41" s="9">
        <v>5180.701</v>
      </c>
      <c r="G41" s="9">
        <v>2913.877</v>
      </c>
      <c r="H41" s="9">
        <v>3769.3969999999999</v>
      </c>
      <c r="I41" s="9">
        <v>1159.05</v>
      </c>
      <c r="J41" s="9">
        <v>2610.3470000000002</v>
      </c>
      <c r="K41" s="9">
        <v>1830.2860000000001</v>
      </c>
      <c r="L41" s="9">
        <v>953.83299999999997</v>
      </c>
      <c r="M41" s="9">
        <v>876.45299999999997</v>
      </c>
      <c r="N41" s="9">
        <v>348.05399999999997</v>
      </c>
      <c r="O41" s="9">
        <v>198.17599999999999</v>
      </c>
      <c r="P41" s="9">
        <v>149.87799999999999</v>
      </c>
      <c r="Q41" s="9">
        <v>147.67599999999999</v>
      </c>
      <c r="R41" s="9">
        <v>107.97499999999999</v>
      </c>
      <c r="S41" s="9">
        <v>39.701000000000001</v>
      </c>
      <c r="T41" s="9">
        <v>84.802000000000007</v>
      </c>
      <c r="U41" s="9">
        <v>58.356999999999999</v>
      </c>
      <c r="V41" s="9">
        <v>26.445</v>
      </c>
      <c r="W41" s="9">
        <v>62.874000000000002</v>
      </c>
      <c r="X41" s="9">
        <v>49.618000000000002</v>
      </c>
      <c r="Y41" s="9">
        <v>13.256</v>
      </c>
      <c r="Z41" s="9">
        <v>200.37799999999999</v>
      </c>
      <c r="AA41" s="9">
        <v>90.200999999999993</v>
      </c>
      <c r="AB41" s="9">
        <v>110.17700000000001</v>
      </c>
      <c r="AC41" s="9">
        <v>1634.9059999999999</v>
      </c>
      <c r="AD41" s="9">
        <v>832.73699999999997</v>
      </c>
      <c r="AE41" s="9">
        <v>802.16899999999998</v>
      </c>
      <c r="AF41" s="9">
        <v>572.755</v>
      </c>
      <c r="AG41" s="9">
        <v>415.46899999999999</v>
      </c>
      <c r="AH41" s="9">
        <v>157.286</v>
      </c>
      <c r="AI41" s="9">
        <v>1062.1510000000001</v>
      </c>
      <c r="AJ41" s="9">
        <v>417.26799999999997</v>
      </c>
      <c r="AK41" s="9">
        <v>644.88300000000004</v>
      </c>
      <c r="AL41" s="9">
        <v>686.46100000000001</v>
      </c>
      <c r="AM41" s="9">
        <v>500.30500000000001</v>
      </c>
      <c r="AN41" s="9">
        <v>186.155</v>
      </c>
      <c r="AO41" s="9">
        <v>1143.825</v>
      </c>
      <c r="AP41" s="9">
        <v>453.52800000000002</v>
      </c>
      <c r="AQ41" s="9">
        <v>690.298</v>
      </c>
      <c r="AR41" s="9">
        <v>1146.953</v>
      </c>
      <c r="AS41" s="9">
        <v>475.625</v>
      </c>
      <c r="AT41" s="9">
        <v>671.32799999999997</v>
      </c>
      <c r="AU41" s="9">
        <v>11420.22</v>
      </c>
      <c r="AV41" s="9">
        <v>6066.482</v>
      </c>
      <c r="AW41" s="9">
        <v>5353.7380000000003</v>
      </c>
      <c r="AX41" s="9">
        <v>7894.3530000000001</v>
      </c>
      <c r="AY41" s="9">
        <v>5031.6610000000001</v>
      </c>
      <c r="AZ41" s="9">
        <v>2862.692</v>
      </c>
      <c r="BA41" s="9">
        <v>3525.8670000000002</v>
      </c>
      <c r="BB41" s="9">
        <v>1034.8209999999999</v>
      </c>
      <c r="BC41" s="9">
        <v>2491.0459999999998</v>
      </c>
      <c r="BD41" s="9">
        <v>1789.6559999999999</v>
      </c>
      <c r="BE41" s="9">
        <v>922.20100000000002</v>
      </c>
      <c r="BF41" s="9">
        <v>867.45500000000004</v>
      </c>
      <c r="BG41" s="9">
        <v>327.44099999999997</v>
      </c>
      <c r="BH41" s="9">
        <v>180.90700000000001</v>
      </c>
      <c r="BI41" s="9">
        <v>146.53399999999999</v>
      </c>
      <c r="BJ41" s="9">
        <v>141.851</v>
      </c>
      <c r="BK41" s="9">
        <v>102.167</v>
      </c>
      <c r="BL41" s="9">
        <v>39.683999999999997</v>
      </c>
      <c r="BM41" s="9">
        <v>80.653000000000006</v>
      </c>
      <c r="BN41" s="9">
        <v>54.212000000000003</v>
      </c>
      <c r="BO41" s="9">
        <v>26.440999999999999</v>
      </c>
      <c r="BP41" s="9">
        <v>61.198999999999998</v>
      </c>
      <c r="BQ41" s="9">
        <v>47.954999999999998</v>
      </c>
      <c r="BR41" s="9">
        <v>13.244</v>
      </c>
      <c r="BS41" s="9">
        <v>185.59</v>
      </c>
      <c r="BT41" s="9">
        <v>78.739999999999995</v>
      </c>
      <c r="BU41" s="9">
        <v>106.85</v>
      </c>
      <c r="BV41" s="9">
        <v>1607.6569999999999</v>
      </c>
      <c r="BW41" s="9">
        <v>812.08</v>
      </c>
      <c r="BX41" s="9">
        <v>795.577</v>
      </c>
      <c r="BY41" s="9">
        <v>570.88800000000003</v>
      </c>
      <c r="BZ41" s="9">
        <v>413.73200000000003</v>
      </c>
      <c r="CA41" s="9">
        <v>157.15600000000001</v>
      </c>
      <c r="CB41" s="9">
        <v>1036.769</v>
      </c>
      <c r="CC41" s="9">
        <v>398.34800000000001</v>
      </c>
      <c r="CD41" s="9">
        <v>638.42100000000005</v>
      </c>
      <c r="CE41" s="9">
        <v>679.36699999999996</v>
      </c>
      <c r="CF41" s="9">
        <v>493.35500000000002</v>
      </c>
      <c r="CG41" s="9">
        <v>186.012</v>
      </c>
      <c r="CH41" s="9">
        <v>1110.289</v>
      </c>
      <c r="CI41" s="9">
        <v>428.846</v>
      </c>
      <c r="CJ41" s="9">
        <v>681.44299999999998</v>
      </c>
      <c r="CK41" s="9">
        <v>1117.422</v>
      </c>
      <c r="CL41" s="9">
        <v>452.56</v>
      </c>
      <c r="CM41" s="9">
        <v>664.86199999999997</v>
      </c>
      <c r="CN41" s="9">
        <v>1861.9169999999999</v>
      </c>
      <c r="CO41" s="9">
        <v>933.36699999999996</v>
      </c>
      <c r="CP41" s="9">
        <v>928.55</v>
      </c>
      <c r="CQ41" s="9">
        <v>859.79399999999998</v>
      </c>
      <c r="CR41" s="9">
        <v>507.22699999999998</v>
      </c>
      <c r="CS41" s="9">
        <v>352.56700000000001</v>
      </c>
      <c r="CT41" s="9">
        <v>1002.123</v>
      </c>
      <c r="CU41" s="9">
        <v>426.14</v>
      </c>
      <c r="CV41" s="9">
        <v>575.98299999999995</v>
      </c>
      <c r="CW41" s="9">
        <v>536.947</v>
      </c>
      <c r="CX41" s="9">
        <v>256.23599999999999</v>
      </c>
      <c r="CY41" s="9">
        <v>280.71100000000001</v>
      </c>
      <c r="CZ41" s="9">
        <v>79.567999999999998</v>
      </c>
      <c r="DA41" s="9">
        <v>38.658999999999999</v>
      </c>
      <c r="DB41" s="9">
        <v>40.909999999999997</v>
      </c>
      <c r="DC41" s="9">
        <v>16.603000000000002</v>
      </c>
      <c r="DD41" s="9">
        <v>8.7479999999999993</v>
      </c>
      <c r="DE41" s="9">
        <v>7.8550000000000004</v>
      </c>
      <c r="DF41" s="9">
        <v>11.878</v>
      </c>
      <c r="DG41" s="9">
        <v>5.1150000000000002</v>
      </c>
      <c r="DH41" s="9">
        <v>6.7629999999999999</v>
      </c>
      <c r="DI41" s="9">
        <v>4.7249999999999996</v>
      </c>
      <c r="DJ41" s="9">
        <v>3.633</v>
      </c>
      <c r="DK41" s="9">
        <v>1.0920000000000001</v>
      </c>
      <c r="DL41" s="9">
        <v>62.965000000000003</v>
      </c>
      <c r="DM41" s="9">
        <v>29.911000000000001</v>
      </c>
      <c r="DN41" s="9">
        <v>33.055</v>
      </c>
      <c r="DO41" s="9">
        <v>507.45400000000001</v>
      </c>
      <c r="DP41" s="9">
        <v>238.96700000000001</v>
      </c>
      <c r="DQ41" s="9">
        <v>268.48700000000002</v>
      </c>
      <c r="DR41" s="9">
        <v>108.42</v>
      </c>
      <c r="DS41" s="9">
        <v>67.599000000000004</v>
      </c>
      <c r="DT41" s="9">
        <v>40.820999999999998</v>
      </c>
      <c r="DU41" s="9">
        <v>399.03399999999999</v>
      </c>
      <c r="DV41" s="9">
        <v>171.36799999999999</v>
      </c>
      <c r="DW41" s="9">
        <v>227.666</v>
      </c>
      <c r="DX41" s="9">
        <v>117.193</v>
      </c>
      <c r="DY41" s="9">
        <v>73.161000000000001</v>
      </c>
      <c r="DZ41" s="9">
        <v>44.033000000000001</v>
      </c>
      <c r="EA41" s="9">
        <v>419.75299999999999</v>
      </c>
      <c r="EB41" s="9">
        <v>183.07499999999999</v>
      </c>
      <c r="EC41" s="9">
        <v>236.679</v>
      </c>
      <c r="ED41" s="9">
        <v>410.91199999999998</v>
      </c>
      <c r="EE41" s="9">
        <v>176.483</v>
      </c>
      <c r="EF41" s="9">
        <v>234.429</v>
      </c>
      <c r="EG41" s="9">
        <v>664.97900000000004</v>
      </c>
      <c r="EH41" s="9">
        <v>317.46800000000002</v>
      </c>
      <c r="EI41" s="9">
        <v>347.51100000000002</v>
      </c>
      <c r="EJ41" s="9">
        <v>156.08000000000001</v>
      </c>
      <c r="EK41" s="9">
        <v>99.433999999999997</v>
      </c>
      <c r="EL41" s="9">
        <v>56.646000000000001</v>
      </c>
      <c r="EM41" s="9">
        <v>508.899</v>
      </c>
      <c r="EN41" s="9">
        <v>218.03399999999999</v>
      </c>
      <c r="EO41" s="9">
        <v>290.86500000000001</v>
      </c>
      <c r="EP41" s="9">
        <v>230.73699999999999</v>
      </c>
      <c r="EQ41" s="9">
        <v>111.282</v>
      </c>
      <c r="ER41" s="9">
        <v>119.455</v>
      </c>
      <c r="ES41" s="9">
        <v>31.309000000000001</v>
      </c>
      <c r="ET41" s="9">
        <v>17.992000000000001</v>
      </c>
      <c r="EU41" s="9">
        <v>13.317</v>
      </c>
      <c r="EV41" s="9">
        <v>3.6110000000000002</v>
      </c>
      <c r="EW41" s="9">
        <v>2.5110000000000001</v>
      </c>
      <c r="EX41" s="9">
        <v>1.1000000000000001</v>
      </c>
      <c r="EY41" s="9">
        <v>2.7130000000000001</v>
      </c>
      <c r="EZ41" s="9">
        <v>1.6259999999999999</v>
      </c>
      <c r="FA41" s="9">
        <v>1.0880000000000001</v>
      </c>
      <c r="FB41" s="9">
        <v>0.89800000000000002</v>
      </c>
      <c r="FC41" s="9">
        <v>0.88500000000000001</v>
      </c>
      <c r="FD41" s="9">
        <v>1.2E-2</v>
      </c>
      <c r="FE41" s="9">
        <v>27.698</v>
      </c>
      <c r="FF41" s="9">
        <v>15.481</v>
      </c>
      <c r="FG41" s="9">
        <v>12.217000000000001</v>
      </c>
      <c r="FH41" s="9">
        <v>217.6</v>
      </c>
      <c r="FI41" s="9">
        <v>102.10899999999999</v>
      </c>
      <c r="FJ41" s="9">
        <v>115.491</v>
      </c>
      <c r="FK41" s="9">
        <v>25.302</v>
      </c>
      <c r="FL41" s="9">
        <v>16.271999999999998</v>
      </c>
      <c r="FM41" s="9">
        <v>9.0299999999999994</v>
      </c>
      <c r="FN41" s="9">
        <v>192.29900000000001</v>
      </c>
      <c r="FO41" s="9">
        <v>85.837000000000003</v>
      </c>
      <c r="FP41" s="9">
        <v>106.462</v>
      </c>
      <c r="FQ41" s="9">
        <v>26.509</v>
      </c>
      <c r="FR41" s="9">
        <v>17.439</v>
      </c>
      <c r="FS41" s="9">
        <v>9.07</v>
      </c>
      <c r="FT41" s="9">
        <v>204.22800000000001</v>
      </c>
      <c r="FU41" s="9">
        <v>93.843000000000004</v>
      </c>
      <c r="FV41" s="9">
        <v>110.38500000000001</v>
      </c>
      <c r="FW41" s="9">
        <v>195.012</v>
      </c>
      <c r="FX41" s="9">
        <v>87.462999999999994</v>
      </c>
      <c r="FY41" s="9">
        <v>107.54900000000001</v>
      </c>
      <c r="FZ41" s="9">
        <v>1196.9369999999999</v>
      </c>
      <c r="GA41" s="9">
        <v>615.899</v>
      </c>
      <c r="GB41" s="9">
        <v>581.03800000000001</v>
      </c>
      <c r="GC41" s="9">
        <v>703.71400000000006</v>
      </c>
      <c r="GD41" s="9">
        <v>407.79300000000001</v>
      </c>
      <c r="GE41" s="9">
        <v>295.92</v>
      </c>
      <c r="GF41" s="9">
        <v>493.22399999999999</v>
      </c>
      <c r="GG41" s="9">
        <v>208.10599999999999</v>
      </c>
      <c r="GH41" s="9">
        <v>285.11799999999999</v>
      </c>
      <c r="GI41" s="9">
        <v>306.20999999999998</v>
      </c>
      <c r="GJ41" s="9">
        <v>144.95400000000001</v>
      </c>
      <c r="GK41" s="9">
        <v>161.256</v>
      </c>
      <c r="GL41" s="9">
        <v>48.259</v>
      </c>
      <c r="GM41" s="9">
        <v>20.666</v>
      </c>
      <c r="GN41" s="9">
        <v>27.593</v>
      </c>
      <c r="GO41" s="9">
        <v>12.992000000000001</v>
      </c>
      <c r="GP41" s="9">
        <v>6.2370000000000001</v>
      </c>
      <c r="GQ41" s="9">
        <v>6.7549999999999999</v>
      </c>
      <c r="GR41" s="9">
        <v>9.1649999999999991</v>
      </c>
      <c r="GS41" s="9">
        <v>3.49</v>
      </c>
      <c r="GT41" s="9">
        <v>5.6749999999999998</v>
      </c>
      <c r="GU41" s="9">
        <v>3.827</v>
      </c>
      <c r="GV41" s="9">
        <v>2.7480000000000002</v>
      </c>
      <c r="GW41" s="9">
        <v>1.08</v>
      </c>
      <c r="GX41" s="9">
        <v>35.267000000000003</v>
      </c>
      <c r="GY41" s="9">
        <v>14.429</v>
      </c>
      <c r="GZ41" s="9">
        <v>20.838000000000001</v>
      </c>
      <c r="HA41" s="9">
        <v>289.85399999999998</v>
      </c>
      <c r="HB41" s="9">
        <v>136.858</v>
      </c>
      <c r="HC41" s="9">
        <v>152.99600000000001</v>
      </c>
      <c r="HD41" s="9">
        <v>83.117999999999995</v>
      </c>
      <c r="HE41" s="9">
        <v>51.326999999999998</v>
      </c>
      <c r="HF41" s="9">
        <v>31.792000000000002</v>
      </c>
      <c r="HG41" s="9">
        <v>206.73500000000001</v>
      </c>
      <c r="HH41" s="9">
        <v>85.531000000000006</v>
      </c>
      <c r="HI41" s="9">
        <v>121.20399999999999</v>
      </c>
      <c r="HJ41" s="9">
        <v>90.685000000000002</v>
      </c>
      <c r="HK41" s="9">
        <v>55.722000000000001</v>
      </c>
      <c r="HL41" s="9">
        <v>34.962000000000003</v>
      </c>
      <c r="HM41" s="9">
        <v>215.52500000000001</v>
      </c>
      <c r="HN41" s="9">
        <v>89.231999999999999</v>
      </c>
      <c r="HO41" s="9">
        <v>126.29300000000001</v>
      </c>
      <c r="HP41" s="9">
        <v>215.9</v>
      </c>
      <c r="HQ41" s="9">
        <v>89.021000000000001</v>
      </c>
      <c r="HR41" s="9">
        <v>126.88</v>
      </c>
      <c r="HS41" s="9">
        <v>2805.3159999999998</v>
      </c>
      <c r="HT41" s="9">
        <v>1527.558</v>
      </c>
      <c r="HU41" s="9">
        <v>1277.758</v>
      </c>
      <c r="HV41" s="9">
        <v>2161.7930000000001</v>
      </c>
      <c r="HW41" s="9">
        <v>1339.0619999999999</v>
      </c>
      <c r="HX41" s="9">
        <v>822.73099999999999</v>
      </c>
      <c r="HY41" s="9">
        <v>643.52300000000002</v>
      </c>
      <c r="HZ41" s="9">
        <v>188.49600000000001</v>
      </c>
      <c r="IA41" s="9">
        <v>455.02699999999999</v>
      </c>
      <c r="IB41" s="9">
        <v>421.93200000000002</v>
      </c>
      <c r="IC41" s="9">
        <v>237.03200000000001</v>
      </c>
      <c r="ID41" s="9">
        <v>184.9</v>
      </c>
      <c r="IE41" s="9">
        <v>72.370999999999995</v>
      </c>
      <c r="IF41" s="9">
        <v>41.911000000000001</v>
      </c>
      <c r="IG41" s="9">
        <v>30.46</v>
      </c>
      <c r="IH41" s="9">
        <v>38.787999999999997</v>
      </c>
      <c r="II41" s="9">
        <v>29.489000000000001</v>
      </c>
      <c r="IJ41" s="9">
        <v>9.2989999999999995</v>
      </c>
      <c r="IK41" s="9">
        <v>20.135999999999999</v>
      </c>
      <c r="IL41" s="9">
        <v>14.599</v>
      </c>
      <c r="IM41" s="9">
        <v>5.5369999999999999</v>
      </c>
      <c r="IN41" s="9">
        <v>18.652000000000001</v>
      </c>
      <c r="IO41" s="9">
        <v>14.888999999999999</v>
      </c>
      <c r="IP41" s="9">
        <v>3.7629999999999999</v>
      </c>
      <c r="IQ41" s="9">
        <v>33.582999999999998</v>
      </c>
    </row>
    <row r="42" spans="1:251">
      <c r="A42" s="10">
        <v>42767</v>
      </c>
      <c r="B42" s="9">
        <v>12062.022999999999</v>
      </c>
      <c r="C42" s="9">
        <v>6448.85</v>
      </c>
      <c r="D42" s="9">
        <v>5613.1719999999996</v>
      </c>
      <c r="E42" s="9">
        <v>8263.5470000000005</v>
      </c>
      <c r="F42" s="9">
        <v>5273.5680000000002</v>
      </c>
      <c r="G42" s="9">
        <v>2989.9780000000001</v>
      </c>
      <c r="H42" s="9">
        <v>3798.4760000000001</v>
      </c>
      <c r="I42" s="9">
        <v>1175.2819999999999</v>
      </c>
      <c r="J42" s="9">
        <v>2623.194</v>
      </c>
      <c r="K42" s="9">
        <v>1846.654</v>
      </c>
      <c r="L42" s="9">
        <v>976.22400000000005</v>
      </c>
      <c r="M42" s="9">
        <v>870.43100000000004</v>
      </c>
      <c r="N42" s="9">
        <v>380.541</v>
      </c>
      <c r="O42" s="9">
        <v>210.386</v>
      </c>
      <c r="P42" s="9">
        <v>170.155</v>
      </c>
      <c r="Q42" s="9">
        <v>159.24</v>
      </c>
      <c r="R42" s="9">
        <v>113.955</v>
      </c>
      <c r="S42" s="9">
        <v>45.286000000000001</v>
      </c>
      <c r="T42" s="9">
        <v>83.864000000000004</v>
      </c>
      <c r="U42" s="9">
        <v>55.664999999999999</v>
      </c>
      <c r="V42" s="9">
        <v>28.199000000000002</v>
      </c>
      <c r="W42" s="9">
        <v>75.376000000000005</v>
      </c>
      <c r="X42" s="9">
        <v>58.289000000000001</v>
      </c>
      <c r="Y42" s="9">
        <v>17.087</v>
      </c>
      <c r="Z42" s="9">
        <v>221.3</v>
      </c>
      <c r="AA42" s="9">
        <v>96.430999999999997</v>
      </c>
      <c r="AB42" s="9">
        <v>124.869</v>
      </c>
      <c r="AC42" s="9">
        <v>1637.8409999999999</v>
      </c>
      <c r="AD42" s="9">
        <v>859.22699999999998</v>
      </c>
      <c r="AE42" s="9">
        <v>778.61400000000003</v>
      </c>
      <c r="AF42" s="9">
        <v>596.87800000000004</v>
      </c>
      <c r="AG42" s="9">
        <v>443.84800000000001</v>
      </c>
      <c r="AH42" s="9">
        <v>153.03</v>
      </c>
      <c r="AI42" s="9">
        <v>1040.962</v>
      </c>
      <c r="AJ42" s="9">
        <v>415.37900000000002</v>
      </c>
      <c r="AK42" s="9">
        <v>625.58399999999995</v>
      </c>
      <c r="AL42" s="9">
        <v>714.745</v>
      </c>
      <c r="AM42" s="9">
        <v>527.48699999999997</v>
      </c>
      <c r="AN42" s="9">
        <v>187.25700000000001</v>
      </c>
      <c r="AO42" s="9">
        <v>1131.9100000000001</v>
      </c>
      <c r="AP42" s="9">
        <v>448.73599999999999</v>
      </c>
      <c r="AQ42" s="9">
        <v>683.173</v>
      </c>
      <c r="AR42" s="9">
        <v>1124.827</v>
      </c>
      <c r="AS42" s="9">
        <v>471.04399999999998</v>
      </c>
      <c r="AT42" s="9">
        <v>653.78300000000002</v>
      </c>
      <c r="AU42" s="9">
        <v>11591.748</v>
      </c>
      <c r="AV42" s="9">
        <v>6165.5919999999996</v>
      </c>
      <c r="AW42" s="9">
        <v>5426.1549999999997</v>
      </c>
      <c r="AX42" s="9">
        <v>8057.9430000000002</v>
      </c>
      <c r="AY42" s="9">
        <v>5119.97</v>
      </c>
      <c r="AZ42" s="9">
        <v>2937.973</v>
      </c>
      <c r="BA42" s="9">
        <v>3533.8049999999998</v>
      </c>
      <c r="BB42" s="9">
        <v>1045.6220000000001</v>
      </c>
      <c r="BC42" s="9">
        <v>2488.1819999999998</v>
      </c>
      <c r="BD42" s="9">
        <v>1806.405</v>
      </c>
      <c r="BE42" s="9">
        <v>949.28200000000004</v>
      </c>
      <c r="BF42" s="9">
        <v>857.12300000000005</v>
      </c>
      <c r="BG42" s="9">
        <v>358.22699999999998</v>
      </c>
      <c r="BH42" s="9">
        <v>195.24600000000001</v>
      </c>
      <c r="BI42" s="9">
        <v>162.98099999999999</v>
      </c>
      <c r="BJ42" s="9">
        <v>153.63900000000001</v>
      </c>
      <c r="BK42" s="9">
        <v>109.16800000000001</v>
      </c>
      <c r="BL42" s="9">
        <v>44.472000000000001</v>
      </c>
      <c r="BM42" s="9">
        <v>81.608999999999995</v>
      </c>
      <c r="BN42" s="9">
        <v>53.805999999999997</v>
      </c>
      <c r="BO42" s="9">
        <v>27.803000000000001</v>
      </c>
      <c r="BP42" s="9">
        <v>72.03</v>
      </c>
      <c r="BQ42" s="9">
        <v>55.360999999999997</v>
      </c>
      <c r="BR42" s="9">
        <v>16.669</v>
      </c>
      <c r="BS42" s="9">
        <v>204.58799999999999</v>
      </c>
      <c r="BT42" s="9">
        <v>86.078999999999994</v>
      </c>
      <c r="BU42" s="9">
        <v>118.509</v>
      </c>
      <c r="BV42" s="9">
        <v>1614.972</v>
      </c>
      <c r="BW42" s="9">
        <v>844.23599999999999</v>
      </c>
      <c r="BX42" s="9">
        <v>770.73599999999999</v>
      </c>
      <c r="BY42" s="9">
        <v>593.75800000000004</v>
      </c>
      <c r="BZ42" s="9">
        <v>440.85599999999999</v>
      </c>
      <c r="CA42" s="9">
        <v>152.90199999999999</v>
      </c>
      <c r="CB42" s="9">
        <v>1021.215</v>
      </c>
      <c r="CC42" s="9">
        <v>403.38</v>
      </c>
      <c r="CD42" s="9">
        <v>617.83500000000004</v>
      </c>
      <c r="CE42" s="9">
        <v>706.58</v>
      </c>
      <c r="CF42" s="9">
        <v>520.26300000000003</v>
      </c>
      <c r="CG42" s="9">
        <v>186.31700000000001</v>
      </c>
      <c r="CH42" s="9">
        <v>1099.825</v>
      </c>
      <c r="CI42" s="9">
        <v>429.01900000000001</v>
      </c>
      <c r="CJ42" s="9">
        <v>670.80600000000004</v>
      </c>
      <c r="CK42" s="9">
        <v>1102.8240000000001</v>
      </c>
      <c r="CL42" s="9">
        <v>457.18599999999998</v>
      </c>
      <c r="CM42" s="9">
        <v>645.63800000000003</v>
      </c>
      <c r="CN42" s="9">
        <v>1835.059</v>
      </c>
      <c r="CO42" s="9">
        <v>933.78</v>
      </c>
      <c r="CP42" s="9">
        <v>901.279</v>
      </c>
      <c r="CQ42" s="9">
        <v>848.08699999999999</v>
      </c>
      <c r="CR42" s="9">
        <v>507.43599999999998</v>
      </c>
      <c r="CS42" s="9">
        <v>340.65100000000001</v>
      </c>
      <c r="CT42" s="9">
        <v>986.97199999999998</v>
      </c>
      <c r="CU42" s="9">
        <v>426.34399999999999</v>
      </c>
      <c r="CV42" s="9">
        <v>560.62800000000004</v>
      </c>
      <c r="CW42" s="9">
        <v>522.52200000000005</v>
      </c>
      <c r="CX42" s="9">
        <v>265.71800000000002</v>
      </c>
      <c r="CY42" s="9">
        <v>256.80399999999997</v>
      </c>
      <c r="CZ42" s="9">
        <v>88.629000000000005</v>
      </c>
      <c r="DA42" s="9">
        <v>46.335999999999999</v>
      </c>
      <c r="DB42" s="9">
        <v>42.292999999999999</v>
      </c>
      <c r="DC42" s="9">
        <v>17.736000000000001</v>
      </c>
      <c r="DD42" s="9">
        <v>10.938000000000001</v>
      </c>
      <c r="DE42" s="9">
        <v>6.798</v>
      </c>
      <c r="DF42" s="9">
        <v>13.917999999999999</v>
      </c>
      <c r="DG42" s="9">
        <v>7.17</v>
      </c>
      <c r="DH42" s="9">
        <v>6.7480000000000002</v>
      </c>
      <c r="DI42" s="9">
        <v>3.819</v>
      </c>
      <c r="DJ42" s="9">
        <v>3.7690000000000001</v>
      </c>
      <c r="DK42" s="9">
        <v>0.05</v>
      </c>
      <c r="DL42" s="9">
        <v>70.893000000000001</v>
      </c>
      <c r="DM42" s="9">
        <v>35.398000000000003</v>
      </c>
      <c r="DN42" s="9">
        <v>35.496000000000002</v>
      </c>
      <c r="DO42" s="9">
        <v>484.74200000000002</v>
      </c>
      <c r="DP42" s="9">
        <v>247.31800000000001</v>
      </c>
      <c r="DQ42" s="9">
        <v>237.42400000000001</v>
      </c>
      <c r="DR42" s="9">
        <v>108.89</v>
      </c>
      <c r="DS42" s="9">
        <v>74.671000000000006</v>
      </c>
      <c r="DT42" s="9">
        <v>34.219000000000001</v>
      </c>
      <c r="DU42" s="9">
        <v>375.85199999999998</v>
      </c>
      <c r="DV42" s="9">
        <v>172.64699999999999</v>
      </c>
      <c r="DW42" s="9">
        <v>203.20500000000001</v>
      </c>
      <c r="DX42" s="9">
        <v>119.74</v>
      </c>
      <c r="DY42" s="9">
        <v>80.804000000000002</v>
      </c>
      <c r="DZ42" s="9">
        <v>38.936</v>
      </c>
      <c r="EA42" s="9">
        <v>402.78199999999998</v>
      </c>
      <c r="EB42" s="9">
        <v>184.91300000000001</v>
      </c>
      <c r="EC42" s="9">
        <v>217.869</v>
      </c>
      <c r="ED42" s="9">
        <v>389.77</v>
      </c>
      <c r="EE42" s="9">
        <v>179.816</v>
      </c>
      <c r="EF42" s="9">
        <v>209.953</v>
      </c>
      <c r="EG42" s="9">
        <v>642.89800000000002</v>
      </c>
      <c r="EH42" s="9">
        <v>310.387</v>
      </c>
      <c r="EI42" s="9">
        <v>332.51100000000002</v>
      </c>
      <c r="EJ42" s="9">
        <v>150.36199999999999</v>
      </c>
      <c r="EK42" s="9">
        <v>101.89700000000001</v>
      </c>
      <c r="EL42" s="9">
        <v>48.463999999999999</v>
      </c>
      <c r="EM42" s="9">
        <v>492.536</v>
      </c>
      <c r="EN42" s="9">
        <v>208.49</v>
      </c>
      <c r="EO42" s="9">
        <v>284.04599999999999</v>
      </c>
      <c r="EP42" s="9">
        <v>225.31</v>
      </c>
      <c r="EQ42" s="9">
        <v>106.67400000000001</v>
      </c>
      <c r="ER42" s="9">
        <v>118.636</v>
      </c>
      <c r="ES42" s="9">
        <v>42.11</v>
      </c>
      <c r="ET42" s="9">
        <v>23.925000000000001</v>
      </c>
      <c r="EU42" s="9">
        <v>18.184000000000001</v>
      </c>
      <c r="EV42" s="9">
        <v>4.641</v>
      </c>
      <c r="EW42" s="9">
        <v>2.5499999999999998</v>
      </c>
      <c r="EX42" s="9">
        <v>2.09</v>
      </c>
      <c r="EY42" s="9">
        <v>4.0659999999999998</v>
      </c>
      <c r="EZ42" s="9">
        <v>1.99</v>
      </c>
      <c r="FA42" s="9">
        <v>2.0760000000000001</v>
      </c>
      <c r="FB42" s="9">
        <v>0.57499999999999996</v>
      </c>
      <c r="FC42" s="9">
        <v>0.56100000000000005</v>
      </c>
      <c r="FD42" s="9">
        <v>1.4999999999999999E-2</v>
      </c>
      <c r="FE42" s="9">
        <v>37.469000000000001</v>
      </c>
      <c r="FF42" s="9">
        <v>21.375</v>
      </c>
      <c r="FG42" s="9">
        <v>16.094000000000001</v>
      </c>
      <c r="FH42" s="9">
        <v>207.51400000000001</v>
      </c>
      <c r="FI42" s="9">
        <v>97.753</v>
      </c>
      <c r="FJ42" s="9">
        <v>109.761</v>
      </c>
      <c r="FK42" s="9">
        <v>23.55</v>
      </c>
      <c r="FL42" s="9">
        <v>15.641999999999999</v>
      </c>
      <c r="FM42" s="9">
        <v>7.9080000000000004</v>
      </c>
      <c r="FN42" s="9">
        <v>183.965</v>
      </c>
      <c r="FO42" s="9">
        <v>82.111999999999995</v>
      </c>
      <c r="FP42" s="9">
        <v>101.85299999999999</v>
      </c>
      <c r="FQ42" s="9">
        <v>25.405999999999999</v>
      </c>
      <c r="FR42" s="9">
        <v>16.762</v>
      </c>
      <c r="FS42" s="9">
        <v>8.6440000000000001</v>
      </c>
      <c r="FT42" s="9">
        <v>199.904</v>
      </c>
      <c r="FU42" s="9">
        <v>89.912999999999997</v>
      </c>
      <c r="FV42" s="9">
        <v>109.992</v>
      </c>
      <c r="FW42" s="9">
        <v>188.03</v>
      </c>
      <c r="FX42" s="9">
        <v>84.100999999999999</v>
      </c>
      <c r="FY42" s="9">
        <v>103.929</v>
      </c>
      <c r="FZ42" s="9">
        <v>1192.1610000000001</v>
      </c>
      <c r="GA42" s="9">
        <v>623.39200000000005</v>
      </c>
      <c r="GB42" s="9">
        <v>568.76800000000003</v>
      </c>
      <c r="GC42" s="9">
        <v>697.72500000000002</v>
      </c>
      <c r="GD42" s="9">
        <v>405.53800000000001</v>
      </c>
      <c r="GE42" s="9">
        <v>292.18700000000001</v>
      </c>
      <c r="GF42" s="9">
        <v>494.435</v>
      </c>
      <c r="GG42" s="9">
        <v>217.85400000000001</v>
      </c>
      <c r="GH42" s="9">
        <v>276.58100000000002</v>
      </c>
      <c r="GI42" s="9">
        <v>297.21199999999999</v>
      </c>
      <c r="GJ42" s="9">
        <v>159.04400000000001</v>
      </c>
      <c r="GK42" s="9">
        <v>138.16900000000001</v>
      </c>
      <c r="GL42" s="9">
        <v>46.52</v>
      </c>
      <c r="GM42" s="9">
        <v>22.411000000000001</v>
      </c>
      <c r="GN42" s="9">
        <v>24.109000000000002</v>
      </c>
      <c r="GO42" s="9">
        <v>13.096</v>
      </c>
      <c r="GP42" s="9">
        <v>8.3879999999999999</v>
      </c>
      <c r="GQ42" s="9">
        <v>4.7080000000000002</v>
      </c>
      <c r="GR42" s="9">
        <v>9.8520000000000003</v>
      </c>
      <c r="GS42" s="9">
        <v>5.18</v>
      </c>
      <c r="GT42" s="9">
        <v>4.6719999999999997</v>
      </c>
      <c r="GU42" s="9">
        <v>3.2440000000000002</v>
      </c>
      <c r="GV42" s="9">
        <v>3.2080000000000002</v>
      </c>
      <c r="GW42" s="9">
        <v>3.5000000000000003E-2</v>
      </c>
      <c r="GX42" s="9">
        <v>33.423999999999999</v>
      </c>
      <c r="GY42" s="9">
        <v>14.022</v>
      </c>
      <c r="GZ42" s="9">
        <v>19.402000000000001</v>
      </c>
      <c r="HA42" s="9">
        <v>277.22699999999998</v>
      </c>
      <c r="HB42" s="9">
        <v>149.565</v>
      </c>
      <c r="HC42" s="9">
        <v>127.663</v>
      </c>
      <c r="HD42" s="9">
        <v>85.34</v>
      </c>
      <c r="HE42" s="9">
        <v>59.029000000000003</v>
      </c>
      <c r="HF42" s="9">
        <v>26.311</v>
      </c>
      <c r="HG42" s="9">
        <v>191.887</v>
      </c>
      <c r="HH42" s="9">
        <v>90.534999999999997</v>
      </c>
      <c r="HI42" s="9">
        <v>101.352</v>
      </c>
      <c r="HJ42" s="9">
        <v>94.334000000000003</v>
      </c>
      <c r="HK42" s="9">
        <v>64.043000000000006</v>
      </c>
      <c r="HL42" s="9">
        <v>30.292000000000002</v>
      </c>
      <c r="HM42" s="9">
        <v>202.87799999999999</v>
      </c>
      <c r="HN42" s="9">
        <v>95.001000000000005</v>
      </c>
      <c r="HO42" s="9">
        <v>107.877</v>
      </c>
      <c r="HP42" s="9">
        <v>201.739</v>
      </c>
      <c r="HQ42" s="9">
        <v>95.715000000000003</v>
      </c>
      <c r="HR42" s="9">
        <v>106.024</v>
      </c>
      <c r="HS42" s="9">
        <v>2851.5740000000001</v>
      </c>
      <c r="HT42" s="9">
        <v>1551.0129999999999</v>
      </c>
      <c r="HU42" s="9">
        <v>1300.5609999999999</v>
      </c>
      <c r="HV42" s="9">
        <v>2208.933</v>
      </c>
      <c r="HW42" s="9">
        <v>1353.751</v>
      </c>
      <c r="HX42" s="9">
        <v>855.18200000000002</v>
      </c>
      <c r="HY42" s="9">
        <v>642.64099999999996</v>
      </c>
      <c r="HZ42" s="9">
        <v>197.262</v>
      </c>
      <c r="IA42" s="9">
        <v>445.37900000000002</v>
      </c>
      <c r="IB42" s="9">
        <v>424.58199999999999</v>
      </c>
      <c r="IC42" s="9">
        <v>243.227</v>
      </c>
      <c r="ID42" s="9">
        <v>181.35400000000001</v>
      </c>
      <c r="IE42" s="9">
        <v>74.763000000000005</v>
      </c>
      <c r="IF42" s="9">
        <v>41.438000000000002</v>
      </c>
      <c r="IG42" s="9">
        <v>33.323999999999998</v>
      </c>
      <c r="IH42" s="9">
        <v>43.301000000000002</v>
      </c>
      <c r="II42" s="9">
        <v>29.186</v>
      </c>
      <c r="IJ42" s="9">
        <v>14.115</v>
      </c>
      <c r="IK42" s="9">
        <v>19.667999999999999</v>
      </c>
      <c r="IL42" s="9">
        <v>13.294</v>
      </c>
      <c r="IM42" s="9">
        <v>6.3730000000000002</v>
      </c>
      <c r="IN42" s="9">
        <v>23.634</v>
      </c>
      <c r="IO42" s="9">
        <v>15.891999999999999</v>
      </c>
      <c r="IP42" s="9">
        <v>7.742</v>
      </c>
      <c r="IQ42" s="9">
        <v>31.460999999999999</v>
      </c>
    </row>
    <row r="43" spans="1:251">
      <c r="A43" s="10">
        <v>42795</v>
      </c>
      <c r="B43" s="9">
        <v>12079.534</v>
      </c>
      <c r="C43" s="9">
        <v>6443.6409999999996</v>
      </c>
      <c r="D43" s="9">
        <v>5635.893</v>
      </c>
      <c r="E43" s="9">
        <v>8228.848</v>
      </c>
      <c r="F43" s="9">
        <v>5236.5780000000004</v>
      </c>
      <c r="G43" s="9">
        <v>2992.27</v>
      </c>
      <c r="H43" s="9">
        <v>3850.6860000000001</v>
      </c>
      <c r="I43" s="9">
        <v>1207.0640000000001</v>
      </c>
      <c r="J43" s="9">
        <v>2643.623</v>
      </c>
      <c r="K43" s="9">
        <v>1794.5820000000001</v>
      </c>
      <c r="L43" s="9">
        <v>949.88900000000001</v>
      </c>
      <c r="M43" s="9">
        <v>844.69299999999998</v>
      </c>
      <c r="N43" s="9">
        <v>367.00200000000001</v>
      </c>
      <c r="O43" s="9">
        <v>212.786</v>
      </c>
      <c r="P43" s="9">
        <v>154.21600000000001</v>
      </c>
      <c r="Q43" s="9">
        <v>133.56299999999999</v>
      </c>
      <c r="R43" s="9">
        <v>108.279</v>
      </c>
      <c r="S43" s="9">
        <v>25.283999999999999</v>
      </c>
      <c r="T43" s="9">
        <v>75.716999999999999</v>
      </c>
      <c r="U43" s="9">
        <v>60.22</v>
      </c>
      <c r="V43" s="9">
        <v>15.497</v>
      </c>
      <c r="W43" s="9">
        <v>57.845999999999997</v>
      </c>
      <c r="X43" s="9">
        <v>48.058999999999997</v>
      </c>
      <c r="Y43" s="9">
        <v>9.7859999999999996</v>
      </c>
      <c r="Z43" s="9">
        <v>233.43899999999999</v>
      </c>
      <c r="AA43" s="9">
        <v>104.50700000000001</v>
      </c>
      <c r="AB43" s="9">
        <v>128.93299999999999</v>
      </c>
      <c r="AC43" s="9">
        <v>1586.1220000000001</v>
      </c>
      <c r="AD43" s="9">
        <v>830.88800000000003</v>
      </c>
      <c r="AE43" s="9">
        <v>755.23400000000004</v>
      </c>
      <c r="AF43" s="9">
        <v>577.048</v>
      </c>
      <c r="AG43" s="9">
        <v>434.71600000000001</v>
      </c>
      <c r="AH43" s="9">
        <v>142.33199999999999</v>
      </c>
      <c r="AI43" s="9">
        <v>1009.074</v>
      </c>
      <c r="AJ43" s="9">
        <v>396.17200000000003</v>
      </c>
      <c r="AK43" s="9">
        <v>612.90099999999995</v>
      </c>
      <c r="AL43" s="9">
        <v>672.77200000000005</v>
      </c>
      <c r="AM43" s="9">
        <v>510.05799999999999</v>
      </c>
      <c r="AN43" s="9">
        <v>162.714</v>
      </c>
      <c r="AO43" s="9">
        <v>1121.81</v>
      </c>
      <c r="AP43" s="9">
        <v>439.83100000000002</v>
      </c>
      <c r="AQ43" s="9">
        <v>681.97900000000004</v>
      </c>
      <c r="AR43" s="9">
        <v>1084.79</v>
      </c>
      <c r="AS43" s="9">
        <v>456.392</v>
      </c>
      <c r="AT43" s="9">
        <v>628.399</v>
      </c>
      <c r="AU43" s="9">
        <v>11609.769</v>
      </c>
      <c r="AV43" s="9">
        <v>6161.1559999999999</v>
      </c>
      <c r="AW43" s="9">
        <v>5448.6139999999996</v>
      </c>
      <c r="AX43" s="9">
        <v>8028.7389999999996</v>
      </c>
      <c r="AY43" s="9">
        <v>5088.7520000000004</v>
      </c>
      <c r="AZ43" s="9">
        <v>2939.9879999999998</v>
      </c>
      <c r="BA43" s="9">
        <v>3581.03</v>
      </c>
      <c r="BB43" s="9">
        <v>1072.404</v>
      </c>
      <c r="BC43" s="9">
        <v>2508.6260000000002</v>
      </c>
      <c r="BD43" s="9">
        <v>1754.059</v>
      </c>
      <c r="BE43" s="9">
        <v>919.40800000000002</v>
      </c>
      <c r="BF43" s="9">
        <v>834.65</v>
      </c>
      <c r="BG43" s="9">
        <v>344.26100000000002</v>
      </c>
      <c r="BH43" s="9">
        <v>194.00299999999999</v>
      </c>
      <c r="BI43" s="9">
        <v>150.25800000000001</v>
      </c>
      <c r="BJ43" s="9">
        <v>130.81100000000001</v>
      </c>
      <c r="BK43" s="9">
        <v>105.55</v>
      </c>
      <c r="BL43" s="9">
        <v>25.262</v>
      </c>
      <c r="BM43" s="9">
        <v>74.509</v>
      </c>
      <c r="BN43" s="9">
        <v>59.018000000000001</v>
      </c>
      <c r="BO43" s="9">
        <v>15.492000000000001</v>
      </c>
      <c r="BP43" s="9">
        <v>56.302</v>
      </c>
      <c r="BQ43" s="9">
        <v>46.531999999999996</v>
      </c>
      <c r="BR43" s="9">
        <v>9.77</v>
      </c>
      <c r="BS43" s="9">
        <v>213.45</v>
      </c>
      <c r="BT43" s="9">
        <v>88.453000000000003</v>
      </c>
      <c r="BU43" s="9">
        <v>124.997</v>
      </c>
      <c r="BV43" s="9">
        <v>1561.576</v>
      </c>
      <c r="BW43" s="9">
        <v>813.99699999999996</v>
      </c>
      <c r="BX43" s="9">
        <v>747.58</v>
      </c>
      <c r="BY43" s="9">
        <v>573.53800000000001</v>
      </c>
      <c r="BZ43" s="9">
        <v>431.72</v>
      </c>
      <c r="CA43" s="9">
        <v>141.81800000000001</v>
      </c>
      <c r="CB43" s="9">
        <v>988.03800000000001</v>
      </c>
      <c r="CC43" s="9">
        <v>382.27699999999999</v>
      </c>
      <c r="CD43" s="9">
        <v>605.76199999999994</v>
      </c>
      <c r="CE43" s="9">
        <v>666.94799999999998</v>
      </c>
      <c r="CF43" s="9">
        <v>504.767</v>
      </c>
      <c r="CG43" s="9">
        <v>162.18100000000001</v>
      </c>
      <c r="CH43" s="9">
        <v>1087.1110000000001</v>
      </c>
      <c r="CI43" s="9">
        <v>414.64100000000002</v>
      </c>
      <c r="CJ43" s="9">
        <v>672.47</v>
      </c>
      <c r="CK43" s="9">
        <v>1062.548</v>
      </c>
      <c r="CL43" s="9">
        <v>441.29399999999998</v>
      </c>
      <c r="CM43" s="9">
        <v>621.25300000000004</v>
      </c>
      <c r="CN43" s="9">
        <v>1835.018</v>
      </c>
      <c r="CO43" s="9">
        <v>942.952</v>
      </c>
      <c r="CP43" s="9">
        <v>892.06500000000005</v>
      </c>
      <c r="CQ43" s="9">
        <v>837.63300000000004</v>
      </c>
      <c r="CR43" s="9">
        <v>511.41399999999999</v>
      </c>
      <c r="CS43" s="9">
        <v>326.21899999999999</v>
      </c>
      <c r="CT43" s="9">
        <v>997.38499999999999</v>
      </c>
      <c r="CU43" s="9">
        <v>431.53899999999999</v>
      </c>
      <c r="CV43" s="9">
        <v>565.846</v>
      </c>
      <c r="CW43" s="9">
        <v>483.16199999999998</v>
      </c>
      <c r="CX43" s="9">
        <v>244.10300000000001</v>
      </c>
      <c r="CY43" s="9">
        <v>239.059</v>
      </c>
      <c r="CZ43" s="9">
        <v>83.347999999999999</v>
      </c>
      <c r="DA43" s="9">
        <v>43.805</v>
      </c>
      <c r="DB43" s="9">
        <v>39.543999999999997</v>
      </c>
      <c r="DC43" s="9">
        <v>19.084</v>
      </c>
      <c r="DD43" s="9">
        <v>13.582000000000001</v>
      </c>
      <c r="DE43" s="9">
        <v>5.5010000000000003</v>
      </c>
      <c r="DF43" s="9">
        <v>12.773999999999999</v>
      </c>
      <c r="DG43" s="9">
        <v>10.148999999999999</v>
      </c>
      <c r="DH43" s="9">
        <v>2.6259999999999999</v>
      </c>
      <c r="DI43" s="9">
        <v>6.3090000000000002</v>
      </c>
      <c r="DJ43" s="9">
        <v>3.4340000000000002</v>
      </c>
      <c r="DK43" s="9">
        <v>2.8759999999999999</v>
      </c>
      <c r="DL43" s="9">
        <v>64.263999999999996</v>
      </c>
      <c r="DM43" s="9">
        <v>30.222000000000001</v>
      </c>
      <c r="DN43" s="9">
        <v>34.042000000000002</v>
      </c>
      <c r="DO43" s="9">
        <v>442.65300000000002</v>
      </c>
      <c r="DP43" s="9">
        <v>224.53899999999999</v>
      </c>
      <c r="DQ43" s="9">
        <v>218.114</v>
      </c>
      <c r="DR43" s="9">
        <v>101.999</v>
      </c>
      <c r="DS43" s="9">
        <v>69.53</v>
      </c>
      <c r="DT43" s="9">
        <v>32.468000000000004</v>
      </c>
      <c r="DU43" s="9">
        <v>340.654</v>
      </c>
      <c r="DV43" s="9">
        <v>155.00899999999999</v>
      </c>
      <c r="DW43" s="9">
        <v>185.64500000000001</v>
      </c>
      <c r="DX43" s="9">
        <v>115.318</v>
      </c>
      <c r="DY43" s="9">
        <v>78.52</v>
      </c>
      <c r="DZ43" s="9">
        <v>36.798000000000002</v>
      </c>
      <c r="EA43" s="9">
        <v>367.84399999999999</v>
      </c>
      <c r="EB43" s="9">
        <v>165.583</v>
      </c>
      <c r="EC43" s="9">
        <v>202.261</v>
      </c>
      <c r="ED43" s="9">
        <v>353.42899999999997</v>
      </c>
      <c r="EE43" s="9">
        <v>165.15799999999999</v>
      </c>
      <c r="EF43" s="9">
        <v>188.27099999999999</v>
      </c>
      <c r="EG43" s="9">
        <v>640.78899999999999</v>
      </c>
      <c r="EH43" s="9">
        <v>307.94799999999998</v>
      </c>
      <c r="EI43" s="9">
        <v>332.84100000000001</v>
      </c>
      <c r="EJ43" s="9">
        <v>150.613</v>
      </c>
      <c r="EK43" s="9">
        <v>99.337999999999994</v>
      </c>
      <c r="EL43" s="9">
        <v>51.274999999999999</v>
      </c>
      <c r="EM43" s="9">
        <v>490.17599999999999</v>
      </c>
      <c r="EN43" s="9">
        <v>208.61</v>
      </c>
      <c r="EO43" s="9">
        <v>281.56599999999997</v>
      </c>
      <c r="EP43" s="9">
        <v>201.92099999999999</v>
      </c>
      <c r="EQ43" s="9">
        <v>100.18300000000001</v>
      </c>
      <c r="ER43" s="9">
        <v>101.738</v>
      </c>
      <c r="ES43" s="9">
        <v>37.777999999999999</v>
      </c>
      <c r="ET43" s="9">
        <v>18.314</v>
      </c>
      <c r="EU43" s="9">
        <v>19.463999999999999</v>
      </c>
      <c r="EV43" s="9">
        <v>5.032</v>
      </c>
      <c r="EW43" s="9">
        <v>4.2110000000000003</v>
      </c>
      <c r="EX43" s="9">
        <v>0.82099999999999995</v>
      </c>
      <c r="EY43" s="9">
        <v>4.4480000000000004</v>
      </c>
      <c r="EZ43" s="9">
        <v>3.6440000000000001</v>
      </c>
      <c r="FA43" s="9">
        <v>0.80400000000000005</v>
      </c>
      <c r="FB43" s="9">
        <v>0.58399999999999996</v>
      </c>
      <c r="FC43" s="9">
        <v>0.56699999999999995</v>
      </c>
      <c r="FD43" s="9">
        <v>1.7000000000000001E-2</v>
      </c>
      <c r="FE43" s="9">
        <v>32.746000000000002</v>
      </c>
      <c r="FF43" s="9">
        <v>14.103</v>
      </c>
      <c r="FG43" s="9">
        <v>18.643999999999998</v>
      </c>
      <c r="FH43" s="9">
        <v>182.63</v>
      </c>
      <c r="FI43" s="9">
        <v>90.632000000000005</v>
      </c>
      <c r="FJ43" s="9">
        <v>91.998000000000005</v>
      </c>
      <c r="FK43" s="9">
        <v>18.803999999999998</v>
      </c>
      <c r="FL43" s="9">
        <v>14.01</v>
      </c>
      <c r="FM43" s="9">
        <v>4.7939999999999996</v>
      </c>
      <c r="FN43" s="9">
        <v>163.82499999999999</v>
      </c>
      <c r="FO43" s="9">
        <v>76.620999999999995</v>
      </c>
      <c r="FP43" s="9">
        <v>87.203999999999994</v>
      </c>
      <c r="FQ43" s="9">
        <v>21.588000000000001</v>
      </c>
      <c r="FR43" s="9">
        <v>16.478999999999999</v>
      </c>
      <c r="FS43" s="9">
        <v>5.1079999999999997</v>
      </c>
      <c r="FT43" s="9">
        <v>180.333</v>
      </c>
      <c r="FU43" s="9">
        <v>83.703000000000003</v>
      </c>
      <c r="FV43" s="9">
        <v>96.63</v>
      </c>
      <c r="FW43" s="9">
        <v>168.273</v>
      </c>
      <c r="FX43" s="9">
        <v>80.265000000000001</v>
      </c>
      <c r="FY43" s="9">
        <v>88.007999999999996</v>
      </c>
      <c r="FZ43" s="9">
        <v>1194.229</v>
      </c>
      <c r="GA43" s="9">
        <v>635.00400000000002</v>
      </c>
      <c r="GB43" s="9">
        <v>559.22400000000005</v>
      </c>
      <c r="GC43" s="9">
        <v>687.02</v>
      </c>
      <c r="GD43" s="9">
        <v>412.07600000000002</v>
      </c>
      <c r="GE43" s="9">
        <v>274.94499999999999</v>
      </c>
      <c r="GF43" s="9">
        <v>507.20800000000003</v>
      </c>
      <c r="GG43" s="9">
        <v>222.929</v>
      </c>
      <c r="GH43" s="9">
        <v>284.27999999999997</v>
      </c>
      <c r="GI43" s="9">
        <v>281.24200000000002</v>
      </c>
      <c r="GJ43" s="9">
        <v>143.91999999999999</v>
      </c>
      <c r="GK43" s="9">
        <v>137.321</v>
      </c>
      <c r="GL43" s="9">
        <v>45.57</v>
      </c>
      <c r="GM43" s="9">
        <v>25.491</v>
      </c>
      <c r="GN43" s="9">
        <v>20.079000000000001</v>
      </c>
      <c r="GO43" s="9">
        <v>14.052</v>
      </c>
      <c r="GP43" s="9">
        <v>9.3710000000000004</v>
      </c>
      <c r="GQ43" s="9">
        <v>4.681</v>
      </c>
      <c r="GR43" s="9">
        <v>8.327</v>
      </c>
      <c r="GS43" s="9">
        <v>6.5049999999999999</v>
      </c>
      <c r="GT43" s="9">
        <v>1.8220000000000001</v>
      </c>
      <c r="GU43" s="9">
        <v>5.7249999999999996</v>
      </c>
      <c r="GV43" s="9">
        <v>2.8660000000000001</v>
      </c>
      <c r="GW43" s="9">
        <v>2.859</v>
      </c>
      <c r="GX43" s="9">
        <v>31.518000000000001</v>
      </c>
      <c r="GY43" s="9">
        <v>16.119</v>
      </c>
      <c r="GZ43" s="9">
        <v>15.398999999999999</v>
      </c>
      <c r="HA43" s="9">
        <v>260.02300000000002</v>
      </c>
      <c r="HB43" s="9">
        <v>133.90799999999999</v>
      </c>
      <c r="HC43" s="9">
        <v>126.11499999999999</v>
      </c>
      <c r="HD43" s="9">
        <v>83.194000000000003</v>
      </c>
      <c r="HE43" s="9">
        <v>55.52</v>
      </c>
      <c r="HF43" s="9">
        <v>27.673999999999999</v>
      </c>
      <c r="HG43" s="9">
        <v>176.82900000000001</v>
      </c>
      <c r="HH43" s="9">
        <v>78.388000000000005</v>
      </c>
      <c r="HI43" s="9">
        <v>98.441000000000003</v>
      </c>
      <c r="HJ43" s="9">
        <v>93.730999999999995</v>
      </c>
      <c r="HK43" s="9">
        <v>62.04</v>
      </c>
      <c r="HL43" s="9">
        <v>31.69</v>
      </c>
      <c r="HM43" s="9">
        <v>187.511</v>
      </c>
      <c r="HN43" s="9">
        <v>81.88</v>
      </c>
      <c r="HO43" s="9">
        <v>105.631</v>
      </c>
      <c r="HP43" s="9">
        <v>185.15600000000001</v>
      </c>
      <c r="HQ43" s="9">
        <v>84.893000000000001</v>
      </c>
      <c r="HR43" s="9">
        <v>100.26300000000001</v>
      </c>
      <c r="HS43" s="9">
        <v>2849.373</v>
      </c>
      <c r="HT43" s="9">
        <v>1547.943</v>
      </c>
      <c r="HU43" s="9">
        <v>1301.43</v>
      </c>
      <c r="HV43" s="9">
        <v>2199.7959999999998</v>
      </c>
      <c r="HW43" s="9">
        <v>1341.348</v>
      </c>
      <c r="HX43" s="9">
        <v>858.44799999999998</v>
      </c>
      <c r="HY43" s="9">
        <v>649.577</v>
      </c>
      <c r="HZ43" s="9">
        <v>206.595</v>
      </c>
      <c r="IA43" s="9">
        <v>442.98200000000003</v>
      </c>
      <c r="IB43" s="9">
        <v>406.637</v>
      </c>
      <c r="IC43" s="9">
        <v>238.98599999999999</v>
      </c>
      <c r="ID43" s="9">
        <v>167.65100000000001</v>
      </c>
      <c r="IE43" s="9">
        <v>62.92</v>
      </c>
      <c r="IF43" s="9">
        <v>34.712000000000003</v>
      </c>
      <c r="IG43" s="9">
        <v>28.207999999999998</v>
      </c>
      <c r="IH43" s="9">
        <v>26.564</v>
      </c>
      <c r="II43" s="9">
        <v>21.577999999999999</v>
      </c>
      <c r="IJ43" s="9">
        <v>4.9859999999999998</v>
      </c>
      <c r="IK43" s="9">
        <v>17.268000000000001</v>
      </c>
      <c r="IL43" s="9">
        <v>14.112</v>
      </c>
      <c r="IM43" s="9">
        <v>3.1560000000000001</v>
      </c>
      <c r="IN43" s="9">
        <v>9.2959999999999994</v>
      </c>
      <c r="IO43" s="9">
        <v>7.4649999999999999</v>
      </c>
      <c r="IP43" s="9">
        <v>1.831</v>
      </c>
      <c r="IQ43" s="9">
        <v>36.356000000000002</v>
      </c>
    </row>
    <row r="44" spans="1:251">
      <c r="A44" s="10">
        <v>42826</v>
      </c>
      <c r="B44" s="9">
        <v>12151.168</v>
      </c>
      <c r="C44" s="9">
        <v>6504.31</v>
      </c>
      <c r="D44" s="9">
        <v>5646.8580000000002</v>
      </c>
      <c r="E44" s="9">
        <v>8232.4549999999999</v>
      </c>
      <c r="F44" s="9">
        <v>5253.9920000000002</v>
      </c>
      <c r="G44" s="9">
        <v>2978.4630000000002</v>
      </c>
      <c r="H44" s="9">
        <v>3918.7139999999999</v>
      </c>
      <c r="I44" s="9">
        <v>1250.319</v>
      </c>
      <c r="J44" s="9">
        <v>2668.395</v>
      </c>
      <c r="K44" s="9">
        <v>1793.098</v>
      </c>
      <c r="L44" s="9">
        <v>927.02599999999995</v>
      </c>
      <c r="M44" s="9">
        <v>866.07299999999998</v>
      </c>
      <c r="N44" s="9">
        <v>294.75200000000001</v>
      </c>
      <c r="O44" s="9">
        <v>159.45400000000001</v>
      </c>
      <c r="P44" s="9">
        <v>135.298</v>
      </c>
      <c r="Q44" s="9">
        <v>98.424999999999997</v>
      </c>
      <c r="R44" s="9">
        <v>72.483999999999995</v>
      </c>
      <c r="S44" s="9">
        <v>25.940999999999999</v>
      </c>
      <c r="T44" s="9">
        <v>57.78</v>
      </c>
      <c r="U44" s="9">
        <v>43.314999999999998</v>
      </c>
      <c r="V44" s="9">
        <v>14.465</v>
      </c>
      <c r="W44" s="9">
        <v>40.645000000000003</v>
      </c>
      <c r="X44" s="9">
        <v>29.169</v>
      </c>
      <c r="Y44" s="9">
        <v>11.476000000000001</v>
      </c>
      <c r="Z44" s="9">
        <v>196.327</v>
      </c>
      <c r="AA44" s="9">
        <v>86.97</v>
      </c>
      <c r="AB44" s="9">
        <v>109.357</v>
      </c>
      <c r="AC44" s="9">
        <v>1633.355</v>
      </c>
      <c r="AD44" s="9">
        <v>841.85199999999998</v>
      </c>
      <c r="AE44" s="9">
        <v>791.50199999999995</v>
      </c>
      <c r="AF44" s="9">
        <v>587.64700000000005</v>
      </c>
      <c r="AG44" s="9">
        <v>434.30900000000003</v>
      </c>
      <c r="AH44" s="9">
        <v>153.339</v>
      </c>
      <c r="AI44" s="9">
        <v>1045.7070000000001</v>
      </c>
      <c r="AJ44" s="9">
        <v>407.54399999999998</v>
      </c>
      <c r="AK44" s="9">
        <v>638.16399999999999</v>
      </c>
      <c r="AL44" s="9">
        <v>658.88800000000003</v>
      </c>
      <c r="AM44" s="9">
        <v>485.077</v>
      </c>
      <c r="AN44" s="9">
        <v>173.81100000000001</v>
      </c>
      <c r="AO44" s="9">
        <v>1134.21</v>
      </c>
      <c r="AP44" s="9">
        <v>441.94799999999998</v>
      </c>
      <c r="AQ44" s="9">
        <v>692.26199999999994</v>
      </c>
      <c r="AR44" s="9">
        <v>1103.4880000000001</v>
      </c>
      <c r="AS44" s="9">
        <v>450.85899999999998</v>
      </c>
      <c r="AT44" s="9">
        <v>652.62900000000002</v>
      </c>
      <c r="AU44" s="9">
        <v>11679.217000000001</v>
      </c>
      <c r="AV44" s="9">
        <v>6210.4920000000002</v>
      </c>
      <c r="AW44" s="9">
        <v>5468.7250000000004</v>
      </c>
      <c r="AX44" s="9">
        <v>8023.4579999999996</v>
      </c>
      <c r="AY44" s="9">
        <v>5094.9229999999998</v>
      </c>
      <c r="AZ44" s="9">
        <v>2928.5349999999999</v>
      </c>
      <c r="BA44" s="9">
        <v>3655.759</v>
      </c>
      <c r="BB44" s="9">
        <v>1115.569</v>
      </c>
      <c r="BC44" s="9">
        <v>2540.19</v>
      </c>
      <c r="BD44" s="9">
        <v>1749.114</v>
      </c>
      <c r="BE44" s="9">
        <v>901.65</v>
      </c>
      <c r="BF44" s="9">
        <v>847.46400000000006</v>
      </c>
      <c r="BG44" s="9">
        <v>275.68</v>
      </c>
      <c r="BH44" s="9">
        <v>147.541</v>
      </c>
      <c r="BI44" s="9">
        <v>128.13900000000001</v>
      </c>
      <c r="BJ44" s="9">
        <v>94.983000000000004</v>
      </c>
      <c r="BK44" s="9">
        <v>70.022999999999996</v>
      </c>
      <c r="BL44" s="9">
        <v>24.960999999999999</v>
      </c>
      <c r="BM44" s="9">
        <v>56.387</v>
      </c>
      <c r="BN44" s="9">
        <v>41.927</v>
      </c>
      <c r="BO44" s="9">
        <v>14.46</v>
      </c>
      <c r="BP44" s="9">
        <v>38.595999999999997</v>
      </c>
      <c r="BQ44" s="9">
        <v>28.094999999999999</v>
      </c>
      <c r="BR44" s="9">
        <v>10.500999999999999</v>
      </c>
      <c r="BS44" s="9">
        <v>180.697</v>
      </c>
      <c r="BT44" s="9">
        <v>77.519000000000005</v>
      </c>
      <c r="BU44" s="9">
        <v>103.178</v>
      </c>
      <c r="BV44" s="9">
        <v>1605.787</v>
      </c>
      <c r="BW44" s="9">
        <v>826.60400000000004</v>
      </c>
      <c r="BX44" s="9">
        <v>779.18299999999999</v>
      </c>
      <c r="BY44" s="9">
        <v>584.73599999999999</v>
      </c>
      <c r="BZ44" s="9">
        <v>432.536</v>
      </c>
      <c r="CA44" s="9">
        <v>152.19999999999999</v>
      </c>
      <c r="CB44" s="9">
        <v>1021.051</v>
      </c>
      <c r="CC44" s="9">
        <v>394.06799999999998</v>
      </c>
      <c r="CD44" s="9">
        <v>626.98299999999995</v>
      </c>
      <c r="CE44" s="9">
        <v>652.56299999999999</v>
      </c>
      <c r="CF44" s="9">
        <v>480.86799999999999</v>
      </c>
      <c r="CG44" s="9">
        <v>171.69499999999999</v>
      </c>
      <c r="CH44" s="9">
        <v>1096.5509999999999</v>
      </c>
      <c r="CI44" s="9">
        <v>420.78199999999998</v>
      </c>
      <c r="CJ44" s="9">
        <v>675.76900000000001</v>
      </c>
      <c r="CK44" s="9">
        <v>1077.4380000000001</v>
      </c>
      <c r="CL44" s="9">
        <v>435.99599999999998</v>
      </c>
      <c r="CM44" s="9">
        <v>641.44200000000001</v>
      </c>
      <c r="CN44" s="9">
        <v>1844.3679999999999</v>
      </c>
      <c r="CO44" s="9">
        <v>957.23800000000006</v>
      </c>
      <c r="CP44" s="9">
        <v>887.13</v>
      </c>
      <c r="CQ44" s="9">
        <v>821.93899999999996</v>
      </c>
      <c r="CR44" s="9">
        <v>501.66</v>
      </c>
      <c r="CS44" s="9">
        <v>320.27800000000002</v>
      </c>
      <c r="CT44" s="9">
        <v>1022.43</v>
      </c>
      <c r="CU44" s="9">
        <v>455.57799999999997</v>
      </c>
      <c r="CV44" s="9">
        <v>566.85199999999998</v>
      </c>
      <c r="CW44" s="9">
        <v>491.77499999999998</v>
      </c>
      <c r="CX44" s="9">
        <v>248.334</v>
      </c>
      <c r="CY44" s="9">
        <v>243.44200000000001</v>
      </c>
      <c r="CZ44" s="9">
        <v>78.031999999999996</v>
      </c>
      <c r="DA44" s="9">
        <v>36.722999999999999</v>
      </c>
      <c r="DB44" s="9">
        <v>41.31</v>
      </c>
      <c r="DC44" s="9">
        <v>16.974</v>
      </c>
      <c r="DD44" s="9">
        <v>10.744999999999999</v>
      </c>
      <c r="DE44" s="9">
        <v>6.2290000000000001</v>
      </c>
      <c r="DF44" s="9">
        <v>13.436</v>
      </c>
      <c r="DG44" s="9">
        <v>8.7780000000000005</v>
      </c>
      <c r="DH44" s="9">
        <v>4.6580000000000004</v>
      </c>
      <c r="DI44" s="9">
        <v>3.5379999999999998</v>
      </c>
      <c r="DJ44" s="9">
        <v>1.9670000000000001</v>
      </c>
      <c r="DK44" s="9">
        <v>1.571</v>
      </c>
      <c r="DL44" s="9">
        <v>61.058</v>
      </c>
      <c r="DM44" s="9">
        <v>25.977</v>
      </c>
      <c r="DN44" s="9">
        <v>35.081000000000003</v>
      </c>
      <c r="DO44" s="9">
        <v>455.14299999999997</v>
      </c>
      <c r="DP44" s="9">
        <v>230.00299999999999</v>
      </c>
      <c r="DQ44" s="9">
        <v>225.14099999999999</v>
      </c>
      <c r="DR44" s="9">
        <v>97.665999999999997</v>
      </c>
      <c r="DS44" s="9">
        <v>68.575999999999993</v>
      </c>
      <c r="DT44" s="9">
        <v>29.09</v>
      </c>
      <c r="DU44" s="9">
        <v>357.47800000000001</v>
      </c>
      <c r="DV44" s="9">
        <v>161.42699999999999</v>
      </c>
      <c r="DW44" s="9">
        <v>196.05099999999999</v>
      </c>
      <c r="DX44" s="9">
        <v>109.526</v>
      </c>
      <c r="DY44" s="9">
        <v>75.629000000000005</v>
      </c>
      <c r="DZ44" s="9">
        <v>33.898000000000003</v>
      </c>
      <c r="EA44" s="9">
        <v>382.24900000000002</v>
      </c>
      <c r="EB44" s="9">
        <v>172.70500000000001</v>
      </c>
      <c r="EC44" s="9">
        <v>209.54400000000001</v>
      </c>
      <c r="ED44" s="9">
        <v>370.91300000000001</v>
      </c>
      <c r="EE44" s="9">
        <v>170.20500000000001</v>
      </c>
      <c r="EF44" s="9">
        <v>200.708</v>
      </c>
      <c r="EG44" s="9">
        <v>650.21</v>
      </c>
      <c r="EH44" s="9">
        <v>320.86900000000003</v>
      </c>
      <c r="EI44" s="9">
        <v>329.34199999999998</v>
      </c>
      <c r="EJ44" s="9">
        <v>152.31200000000001</v>
      </c>
      <c r="EK44" s="9">
        <v>101.52500000000001</v>
      </c>
      <c r="EL44" s="9">
        <v>50.786999999999999</v>
      </c>
      <c r="EM44" s="9">
        <v>497.89800000000002</v>
      </c>
      <c r="EN44" s="9">
        <v>219.34399999999999</v>
      </c>
      <c r="EO44" s="9">
        <v>278.55399999999997</v>
      </c>
      <c r="EP44" s="9">
        <v>204.18899999999999</v>
      </c>
      <c r="EQ44" s="9">
        <v>100.992</v>
      </c>
      <c r="ER44" s="9">
        <v>103.197</v>
      </c>
      <c r="ES44" s="9">
        <v>33.661000000000001</v>
      </c>
      <c r="ET44" s="9">
        <v>14.898999999999999</v>
      </c>
      <c r="EU44" s="9">
        <v>18.762</v>
      </c>
      <c r="EV44" s="9">
        <v>2.1920000000000002</v>
      </c>
      <c r="EW44" s="9">
        <v>1.7350000000000001</v>
      </c>
      <c r="EX44" s="9">
        <v>0.45700000000000002</v>
      </c>
      <c r="EY44" s="9">
        <v>2.0449999999999999</v>
      </c>
      <c r="EZ44" s="9">
        <v>1.605</v>
      </c>
      <c r="FA44" s="9">
        <v>0.44</v>
      </c>
      <c r="FB44" s="9">
        <v>0.14699999999999999</v>
      </c>
      <c r="FC44" s="9">
        <v>0.13</v>
      </c>
      <c r="FD44" s="9">
        <v>1.7000000000000001E-2</v>
      </c>
      <c r="FE44" s="9">
        <v>31.469000000000001</v>
      </c>
      <c r="FF44" s="9">
        <v>13.164</v>
      </c>
      <c r="FG44" s="9">
        <v>18.306000000000001</v>
      </c>
      <c r="FH44" s="9">
        <v>187.89099999999999</v>
      </c>
      <c r="FI44" s="9">
        <v>93.605999999999995</v>
      </c>
      <c r="FJ44" s="9">
        <v>94.284999999999997</v>
      </c>
      <c r="FK44" s="9">
        <v>13.926</v>
      </c>
      <c r="FL44" s="9">
        <v>10.988</v>
      </c>
      <c r="FM44" s="9">
        <v>2.9380000000000002</v>
      </c>
      <c r="FN44" s="9">
        <v>173.965</v>
      </c>
      <c r="FO44" s="9">
        <v>82.617000000000004</v>
      </c>
      <c r="FP44" s="9">
        <v>91.346999999999994</v>
      </c>
      <c r="FQ44" s="9">
        <v>15.39</v>
      </c>
      <c r="FR44" s="9">
        <v>11.965999999999999</v>
      </c>
      <c r="FS44" s="9">
        <v>3.4239999999999999</v>
      </c>
      <c r="FT44" s="9">
        <v>188.8</v>
      </c>
      <c r="FU44" s="9">
        <v>89.025999999999996</v>
      </c>
      <c r="FV44" s="9">
        <v>99.774000000000001</v>
      </c>
      <c r="FW44" s="9">
        <v>176.01</v>
      </c>
      <c r="FX44" s="9">
        <v>84.221999999999994</v>
      </c>
      <c r="FY44" s="9">
        <v>91.787000000000006</v>
      </c>
      <c r="FZ44" s="9">
        <v>1194.1579999999999</v>
      </c>
      <c r="GA44" s="9">
        <v>636.37</v>
      </c>
      <c r="GB44" s="9">
        <v>557.78899999999999</v>
      </c>
      <c r="GC44" s="9">
        <v>669.62599999999998</v>
      </c>
      <c r="GD44" s="9">
        <v>400.13499999999999</v>
      </c>
      <c r="GE44" s="9">
        <v>269.49099999999999</v>
      </c>
      <c r="GF44" s="9">
        <v>524.53200000000004</v>
      </c>
      <c r="GG44" s="9">
        <v>236.23400000000001</v>
      </c>
      <c r="GH44" s="9">
        <v>288.298</v>
      </c>
      <c r="GI44" s="9">
        <v>287.58600000000001</v>
      </c>
      <c r="GJ44" s="9">
        <v>147.34200000000001</v>
      </c>
      <c r="GK44" s="9">
        <v>140.244</v>
      </c>
      <c r="GL44" s="9">
        <v>44.371000000000002</v>
      </c>
      <c r="GM44" s="9">
        <v>21.824000000000002</v>
      </c>
      <c r="GN44" s="9">
        <v>22.547999999999998</v>
      </c>
      <c r="GO44" s="9">
        <v>14.782999999999999</v>
      </c>
      <c r="GP44" s="9">
        <v>9.01</v>
      </c>
      <c r="GQ44" s="9">
        <v>5.7720000000000002</v>
      </c>
      <c r="GR44" s="9">
        <v>11.391</v>
      </c>
      <c r="GS44" s="9">
        <v>7.173</v>
      </c>
      <c r="GT44" s="9">
        <v>4.2169999999999996</v>
      </c>
      <c r="GU44" s="9">
        <v>3.3919999999999999</v>
      </c>
      <c r="GV44" s="9">
        <v>1.837</v>
      </c>
      <c r="GW44" s="9">
        <v>1.5549999999999999</v>
      </c>
      <c r="GX44" s="9">
        <v>29.588999999999999</v>
      </c>
      <c r="GY44" s="9">
        <v>12.813000000000001</v>
      </c>
      <c r="GZ44" s="9">
        <v>16.774999999999999</v>
      </c>
      <c r="HA44" s="9">
        <v>267.25200000000001</v>
      </c>
      <c r="HB44" s="9">
        <v>136.39699999999999</v>
      </c>
      <c r="HC44" s="9">
        <v>130.85599999999999</v>
      </c>
      <c r="HD44" s="9">
        <v>83.74</v>
      </c>
      <c r="HE44" s="9">
        <v>57.587000000000003</v>
      </c>
      <c r="HF44" s="9">
        <v>26.152000000000001</v>
      </c>
      <c r="HG44" s="9">
        <v>183.51300000000001</v>
      </c>
      <c r="HH44" s="9">
        <v>78.808999999999997</v>
      </c>
      <c r="HI44" s="9">
        <v>104.703</v>
      </c>
      <c r="HJ44" s="9">
        <v>94.135999999999996</v>
      </c>
      <c r="HK44" s="9">
        <v>63.662999999999997</v>
      </c>
      <c r="HL44" s="9">
        <v>30.474</v>
      </c>
      <c r="HM44" s="9">
        <v>193.45</v>
      </c>
      <c r="HN44" s="9">
        <v>83.679000000000002</v>
      </c>
      <c r="HO44" s="9">
        <v>109.77</v>
      </c>
      <c r="HP44" s="9">
        <v>194.904</v>
      </c>
      <c r="HQ44" s="9">
        <v>85.983000000000004</v>
      </c>
      <c r="HR44" s="9">
        <v>108.92100000000001</v>
      </c>
      <c r="HS44" s="9">
        <v>2868.1579999999999</v>
      </c>
      <c r="HT44" s="9">
        <v>1561.643</v>
      </c>
      <c r="HU44" s="9">
        <v>1306.5150000000001</v>
      </c>
      <c r="HV44" s="9">
        <v>2187.9479999999999</v>
      </c>
      <c r="HW44" s="9">
        <v>1345.8130000000001</v>
      </c>
      <c r="HX44" s="9">
        <v>842.13499999999999</v>
      </c>
      <c r="HY44" s="9">
        <v>680.21</v>
      </c>
      <c r="HZ44" s="9">
        <v>215.83</v>
      </c>
      <c r="IA44" s="9">
        <v>464.38</v>
      </c>
      <c r="IB44" s="9">
        <v>408.53300000000002</v>
      </c>
      <c r="IC44" s="9">
        <v>228.81399999999999</v>
      </c>
      <c r="ID44" s="9">
        <v>179.71899999999999</v>
      </c>
      <c r="IE44" s="9">
        <v>55.796999999999997</v>
      </c>
      <c r="IF44" s="9">
        <v>33.979999999999997</v>
      </c>
      <c r="IG44" s="9">
        <v>21.817</v>
      </c>
      <c r="IH44" s="9">
        <v>23.513000000000002</v>
      </c>
      <c r="II44" s="9">
        <v>16.431000000000001</v>
      </c>
      <c r="IJ44" s="9">
        <v>7.0819999999999999</v>
      </c>
      <c r="IK44" s="9">
        <v>14.285</v>
      </c>
      <c r="IL44" s="9">
        <v>10.194000000000001</v>
      </c>
      <c r="IM44" s="9">
        <v>4.0910000000000002</v>
      </c>
      <c r="IN44" s="9">
        <v>9.2279999999999998</v>
      </c>
      <c r="IO44" s="9">
        <v>6.2370000000000001</v>
      </c>
      <c r="IP44" s="9">
        <v>2.9910000000000001</v>
      </c>
      <c r="IQ44" s="9">
        <v>32.284999999999997</v>
      </c>
    </row>
    <row r="45" spans="1:251">
      <c r="A45" s="10">
        <v>42856</v>
      </c>
      <c r="B45" s="9">
        <v>12230.135</v>
      </c>
      <c r="C45" s="9">
        <v>6510.1080000000002</v>
      </c>
      <c r="D45" s="9">
        <v>5720.027</v>
      </c>
      <c r="E45" s="9">
        <v>8324.7950000000001</v>
      </c>
      <c r="F45" s="9">
        <v>5291.3879999999999</v>
      </c>
      <c r="G45" s="9">
        <v>3033.4070000000002</v>
      </c>
      <c r="H45" s="9">
        <v>3905.34</v>
      </c>
      <c r="I45" s="9">
        <v>1218.72</v>
      </c>
      <c r="J45" s="9">
        <v>2686.62</v>
      </c>
      <c r="K45" s="9">
        <v>1814.893</v>
      </c>
      <c r="L45" s="9">
        <v>938.44299999999998</v>
      </c>
      <c r="M45" s="9">
        <v>876.45100000000002</v>
      </c>
      <c r="N45" s="9">
        <v>349.221</v>
      </c>
      <c r="O45" s="9">
        <v>196.41200000000001</v>
      </c>
      <c r="P45" s="9">
        <v>152.81</v>
      </c>
      <c r="Q45" s="9">
        <v>123.374</v>
      </c>
      <c r="R45" s="9">
        <v>92.763999999999996</v>
      </c>
      <c r="S45" s="9">
        <v>30.61</v>
      </c>
      <c r="T45" s="9">
        <v>67.676000000000002</v>
      </c>
      <c r="U45" s="9">
        <v>53.255000000000003</v>
      </c>
      <c r="V45" s="9">
        <v>14.420999999999999</v>
      </c>
      <c r="W45" s="9">
        <v>55.698</v>
      </c>
      <c r="X45" s="9">
        <v>39.509</v>
      </c>
      <c r="Y45" s="9">
        <v>16.189</v>
      </c>
      <c r="Z45" s="9">
        <v>225.84800000000001</v>
      </c>
      <c r="AA45" s="9">
        <v>103.648</v>
      </c>
      <c r="AB45" s="9">
        <v>122.2</v>
      </c>
      <c r="AC45" s="9">
        <v>1623.58</v>
      </c>
      <c r="AD45" s="9">
        <v>832.46799999999996</v>
      </c>
      <c r="AE45" s="9">
        <v>791.11199999999997</v>
      </c>
      <c r="AF45" s="9">
        <v>586.59</v>
      </c>
      <c r="AG45" s="9">
        <v>426.39299999999997</v>
      </c>
      <c r="AH45" s="9">
        <v>160.197</v>
      </c>
      <c r="AI45" s="9">
        <v>1036.99</v>
      </c>
      <c r="AJ45" s="9">
        <v>406.07499999999999</v>
      </c>
      <c r="AK45" s="9">
        <v>630.91499999999996</v>
      </c>
      <c r="AL45" s="9">
        <v>683.74400000000003</v>
      </c>
      <c r="AM45" s="9">
        <v>495.85</v>
      </c>
      <c r="AN45" s="9">
        <v>187.89400000000001</v>
      </c>
      <c r="AO45" s="9">
        <v>1131.1489999999999</v>
      </c>
      <c r="AP45" s="9">
        <v>442.59300000000002</v>
      </c>
      <c r="AQ45" s="9">
        <v>688.55700000000002</v>
      </c>
      <c r="AR45" s="9">
        <v>1104.665</v>
      </c>
      <c r="AS45" s="9">
        <v>459.33</v>
      </c>
      <c r="AT45" s="9">
        <v>645.33600000000001</v>
      </c>
      <c r="AU45" s="9">
        <v>11738.941000000001</v>
      </c>
      <c r="AV45" s="9">
        <v>6207.9759999999997</v>
      </c>
      <c r="AW45" s="9">
        <v>5530.9650000000001</v>
      </c>
      <c r="AX45" s="9">
        <v>8103.6540000000005</v>
      </c>
      <c r="AY45" s="9">
        <v>5127.0990000000002</v>
      </c>
      <c r="AZ45" s="9">
        <v>2976.5549999999998</v>
      </c>
      <c r="BA45" s="9">
        <v>3635.2869999999998</v>
      </c>
      <c r="BB45" s="9">
        <v>1080.877</v>
      </c>
      <c r="BC45" s="9">
        <v>2554.41</v>
      </c>
      <c r="BD45" s="9">
        <v>1774.944</v>
      </c>
      <c r="BE45" s="9">
        <v>911.22900000000004</v>
      </c>
      <c r="BF45" s="9">
        <v>863.71500000000003</v>
      </c>
      <c r="BG45" s="9">
        <v>331.31799999999998</v>
      </c>
      <c r="BH45" s="9">
        <v>183.37100000000001</v>
      </c>
      <c r="BI45" s="9">
        <v>147.947</v>
      </c>
      <c r="BJ45" s="9">
        <v>121.79900000000001</v>
      </c>
      <c r="BK45" s="9">
        <v>91.212000000000003</v>
      </c>
      <c r="BL45" s="9">
        <v>30.587</v>
      </c>
      <c r="BM45" s="9">
        <v>66.706999999999994</v>
      </c>
      <c r="BN45" s="9">
        <v>52.290999999999997</v>
      </c>
      <c r="BO45" s="9">
        <v>14.416</v>
      </c>
      <c r="BP45" s="9">
        <v>55.091999999999999</v>
      </c>
      <c r="BQ45" s="9">
        <v>38.920999999999999</v>
      </c>
      <c r="BR45" s="9">
        <v>16.172000000000001</v>
      </c>
      <c r="BS45" s="9">
        <v>209.51900000000001</v>
      </c>
      <c r="BT45" s="9">
        <v>92.159000000000006</v>
      </c>
      <c r="BU45" s="9">
        <v>117.35899999999999</v>
      </c>
      <c r="BV45" s="9">
        <v>1596.482</v>
      </c>
      <c r="BW45" s="9">
        <v>814.80700000000002</v>
      </c>
      <c r="BX45" s="9">
        <v>781.67499999999995</v>
      </c>
      <c r="BY45" s="9">
        <v>580.87300000000005</v>
      </c>
      <c r="BZ45" s="9">
        <v>421.46499999999997</v>
      </c>
      <c r="CA45" s="9">
        <v>159.40799999999999</v>
      </c>
      <c r="CB45" s="9">
        <v>1015.609</v>
      </c>
      <c r="CC45" s="9">
        <v>393.34199999999998</v>
      </c>
      <c r="CD45" s="9">
        <v>622.26700000000005</v>
      </c>
      <c r="CE45" s="9">
        <v>676.48099999999999</v>
      </c>
      <c r="CF45" s="9">
        <v>489.39499999999998</v>
      </c>
      <c r="CG45" s="9">
        <v>187.08600000000001</v>
      </c>
      <c r="CH45" s="9">
        <v>1098.463</v>
      </c>
      <c r="CI45" s="9">
        <v>421.834</v>
      </c>
      <c r="CJ45" s="9">
        <v>676.63</v>
      </c>
      <c r="CK45" s="9">
        <v>1082.316</v>
      </c>
      <c r="CL45" s="9">
        <v>445.63299999999998</v>
      </c>
      <c r="CM45" s="9">
        <v>636.68299999999999</v>
      </c>
      <c r="CN45" s="9">
        <v>1842.623</v>
      </c>
      <c r="CO45" s="9">
        <v>941.60400000000004</v>
      </c>
      <c r="CP45" s="9">
        <v>901.02</v>
      </c>
      <c r="CQ45" s="9">
        <v>831.11800000000005</v>
      </c>
      <c r="CR45" s="9">
        <v>498.892</v>
      </c>
      <c r="CS45" s="9">
        <v>332.226</v>
      </c>
      <c r="CT45" s="9">
        <v>1011.505</v>
      </c>
      <c r="CU45" s="9">
        <v>442.71199999999999</v>
      </c>
      <c r="CV45" s="9">
        <v>568.79399999999998</v>
      </c>
      <c r="CW45" s="9">
        <v>484.745</v>
      </c>
      <c r="CX45" s="9">
        <v>242.286</v>
      </c>
      <c r="CY45" s="9">
        <v>242.458</v>
      </c>
      <c r="CZ45" s="9">
        <v>71.138000000000005</v>
      </c>
      <c r="DA45" s="9">
        <v>36.901000000000003</v>
      </c>
      <c r="DB45" s="9">
        <v>34.237000000000002</v>
      </c>
      <c r="DC45" s="9">
        <v>12.169</v>
      </c>
      <c r="DD45" s="9">
        <v>9.8659999999999997</v>
      </c>
      <c r="DE45" s="9">
        <v>2.3029999999999999</v>
      </c>
      <c r="DF45" s="9">
        <v>7.9770000000000003</v>
      </c>
      <c r="DG45" s="9">
        <v>6.5069999999999997</v>
      </c>
      <c r="DH45" s="9">
        <v>1.47</v>
      </c>
      <c r="DI45" s="9">
        <v>4.1920000000000002</v>
      </c>
      <c r="DJ45" s="9">
        <v>3.359</v>
      </c>
      <c r="DK45" s="9">
        <v>0.83299999999999996</v>
      </c>
      <c r="DL45" s="9">
        <v>58.969000000000001</v>
      </c>
      <c r="DM45" s="9">
        <v>27.035</v>
      </c>
      <c r="DN45" s="9">
        <v>31.934000000000001</v>
      </c>
      <c r="DO45" s="9">
        <v>454.80500000000001</v>
      </c>
      <c r="DP45" s="9">
        <v>225.672</v>
      </c>
      <c r="DQ45" s="9">
        <v>229.13300000000001</v>
      </c>
      <c r="DR45" s="9">
        <v>96.67</v>
      </c>
      <c r="DS45" s="9">
        <v>66.02</v>
      </c>
      <c r="DT45" s="9">
        <v>30.65</v>
      </c>
      <c r="DU45" s="9">
        <v>358.13499999999999</v>
      </c>
      <c r="DV45" s="9">
        <v>159.65199999999999</v>
      </c>
      <c r="DW45" s="9">
        <v>198.483</v>
      </c>
      <c r="DX45" s="9">
        <v>106.139</v>
      </c>
      <c r="DY45" s="9">
        <v>73.77</v>
      </c>
      <c r="DZ45" s="9">
        <v>32.369999999999997</v>
      </c>
      <c r="EA45" s="9">
        <v>378.60500000000002</v>
      </c>
      <c r="EB45" s="9">
        <v>168.517</v>
      </c>
      <c r="EC45" s="9">
        <v>210.089</v>
      </c>
      <c r="ED45" s="9">
        <v>366.11099999999999</v>
      </c>
      <c r="EE45" s="9">
        <v>166.15799999999999</v>
      </c>
      <c r="EF45" s="9">
        <v>199.953</v>
      </c>
      <c r="EG45" s="9">
        <v>635.92899999999997</v>
      </c>
      <c r="EH45" s="9">
        <v>305.93700000000001</v>
      </c>
      <c r="EI45" s="9">
        <v>329.99099999999999</v>
      </c>
      <c r="EJ45" s="9">
        <v>147.375</v>
      </c>
      <c r="EK45" s="9">
        <v>97.856999999999999</v>
      </c>
      <c r="EL45" s="9">
        <v>49.518000000000001</v>
      </c>
      <c r="EM45" s="9">
        <v>488.55399999999997</v>
      </c>
      <c r="EN45" s="9">
        <v>208.08099999999999</v>
      </c>
      <c r="EO45" s="9">
        <v>280.47300000000001</v>
      </c>
      <c r="EP45" s="9">
        <v>203.435</v>
      </c>
      <c r="EQ45" s="9">
        <v>96.984999999999999</v>
      </c>
      <c r="ER45" s="9">
        <v>106.45</v>
      </c>
      <c r="ES45" s="9">
        <v>36.945999999999998</v>
      </c>
      <c r="ET45" s="9">
        <v>17.529</v>
      </c>
      <c r="EU45" s="9">
        <v>19.417000000000002</v>
      </c>
      <c r="EV45" s="9">
        <v>2.6240000000000001</v>
      </c>
      <c r="EW45" s="9">
        <v>2.056</v>
      </c>
      <c r="EX45" s="9">
        <v>0.56699999999999995</v>
      </c>
      <c r="EY45" s="9">
        <v>0.82199999999999995</v>
      </c>
      <c r="EZ45" s="9">
        <v>0.27100000000000002</v>
      </c>
      <c r="FA45" s="9">
        <v>0.55100000000000005</v>
      </c>
      <c r="FB45" s="9">
        <v>1.802</v>
      </c>
      <c r="FC45" s="9">
        <v>1.7849999999999999</v>
      </c>
      <c r="FD45" s="9">
        <v>1.7000000000000001E-2</v>
      </c>
      <c r="FE45" s="9">
        <v>34.322000000000003</v>
      </c>
      <c r="FF45" s="9">
        <v>15.473000000000001</v>
      </c>
      <c r="FG45" s="9">
        <v>18.849</v>
      </c>
      <c r="FH45" s="9">
        <v>188.905</v>
      </c>
      <c r="FI45" s="9">
        <v>89.513999999999996</v>
      </c>
      <c r="FJ45" s="9">
        <v>99.391000000000005</v>
      </c>
      <c r="FK45" s="9">
        <v>20.713000000000001</v>
      </c>
      <c r="FL45" s="9">
        <v>15.946</v>
      </c>
      <c r="FM45" s="9">
        <v>4.7670000000000003</v>
      </c>
      <c r="FN45" s="9">
        <v>168.19200000000001</v>
      </c>
      <c r="FO45" s="9">
        <v>73.567999999999998</v>
      </c>
      <c r="FP45" s="9">
        <v>94.623999999999995</v>
      </c>
      <c r="FQ45" s="9">
        <v>22.745999999999999</v>
      </c>
      <c r="FR45" s="9">
        <v>17.925000000000001</v>
      </c>
      <c r="FS45" s="9">
        <v>4.8209999999999997</v>
      </c>
      <c r="FT45" s="9">
        <v>180.68899999999999</v>
      </c>
      <c r="FU45" s="9">
        <v>79.06</v>
      </c>
      <c r="FV45" s="9">
        <v>101.629</v>
      </c>
      <c r="FW45" s="9">
        <v>169.01400000000001</v>
      </c>
      <c r="FX45" s="9">
        <v>73.838999999999999</v>
      </c>
      <c r="FY45" s="9">
        <v>95.174999999999997</v>
      </c>
      <c r="FZ45" s="9">
        <v>1206.6949999999999</v>
      </c>
      <c r="GA45" s="9">
        <v>635.66600000000005</v>
      </c>
      <c r="GB45" s="9">
        <v>571.02800000000002</v>
      </c>
      <c r="GC45" s="9">
        <v>683.74300000000005</v>
      </c>
      <c r="GD45" s="9">
        <v>401.036</v>
      </c>
      <c r="GE45" s="9">
        <v>282.70800000000003</v>
      </c>
      <c r="GF45" s="9">
        <v>522.952</v>
      </c>
      <c r="GG45" s="9">
        <v>234.631</v>
      </c>
      <c r="GH45" s="9">
        <v>288.32100000000003</v>
      </c>
      <c r="GI45" s="9">
        <v>281.31</v>
      </c>
      <c r="GJ45" s="9">
        <v>145.30099999999999</v>
      </c>
      <c r="GK45" s="9">
        <v>136.00800000000001</v>
      </c>
      <c r="GL45" s="9">
        <v>34.192</v>
      </c>
      <c r="GM45" s="9">
        <v>19.372</v>
      </c>
      <c r="GN45" s="9">
        <v>14.82</v>
      </c>
      <c r="GO45" s="9">
        <v>9.5449999999999999</v>
      </c>
      <c r="GP45" s="9">
        <v>7.81</v>
      </c>
      <c r="GQ45" s="9">
        <v>1.736</v>
      </c>
      <c r="GR45" s="9">
        <v>7.1550000000000002</v>
      </c>
      <c r="GS45" s="9">
        <v>6.2359999999999998</v>
      </c>
      <c r="GT45" s="9">
        <v>0.92</v>
      </c>
      <c r="GU45" s="9">
        <v>2.39</v>
      </c>
      <c r="GV45" s="9">
        <v>1.5740000000000001</v>
      </c>
      <c r="GW45" s="9">
        <v>0.81599999999999995</v>
      </c>
      <c r="GX45" s="9">
        <v>24.646999999999998</v>
      </c>
      <c r="GY45" s="9">
        <v>11.563000000000001</v>
      </c>
      <c r="GZ45" s="9">
        <v>13.085000000000001</v>
      </c>
      <c r="HA45" s="9">
        <v>265.899</v>
      </c>
      <c r="HB45" s="9">
        <v>136.15700000000001</v>
      </c>
      <c r="HC45" s="9">
        <v>129.74199999999999</v>
      </c>
      <c r="HD45" s="9">
        <v>75.956999999999994</v>
      </c>
      <c r="HE45" s="9">
        <v>50.073999999999998</v>
      </c>
      <c r="HF45" s="9">
        <v>25.882999999999999</v>
      </c>
      <c r="HG45" s="9">
        <v>189.94300000000001</v>
      </c>
      <c r="HH45" s="9">
        <v>86.084000000000003</v>
      </c>
      <c r="HI45" s="9">
        <v>103.85899999999999</v>
      </c>
      <c r="HJ45" s="9">
        <v>83.393000000000001</v>
      </c>
      <c r="HK45" s="9">
        <v>55.844000000000001</v>
      </c>
      <c r="HL45" s="9">
        <v>27.548999999999999</v>
      </c>
      <c r="HM45" s="9">
        <v>197.917</v>
      </c>
      <c r="HN45" s="9">
        <v>89.456999999999994</v>
      </c>
      <c r="HO45" s="9">
        <v>108.46</v>
      </c>
      <c r="HP45" s="9">
        <v>197.09800000000001</v>
      </c>
      <c r="HQ45" s="9">
        <v>92.319000000000003</v>
      </c>
      <c r="HR45" s="9">
        <v>104.779</v>
      </c>
      <c r="HS45" s="9">
        <v>2872.5590000000002</v>
      </c>
      <c r="HT45" s="9">
        <v>1555.184</v>
      </c>
      <c r="HU45" s="9">
        <v>1317.375</v>
      </c>
      <c r="HV45" s="9">
        <v>2198.0720000000001</v>
      </c>
      <c r="HW45" s="9">
        <v>1342.7249999999999</v>
      </c>
      <c r="HX45" s="9">
        <v>855.34799999999996</v>
      </c>
      <c r="HY45" s="9">
        <v>674.48699999999997</v>
      </c>
      <c r="HZ45" s="9">
        <v>212.46</v>
      </c>
      <c r="IA45" s="9">
        <v>462.02699999999999</v>
      </c>
      <c r="IB45" s="9">
        <v>420.88</v>
      </c>
      <c r="IC45" s="9">
        <v>234.56700000000001</v>
      </c>
      <c r="ID45" s="9">
        <v>186.31299999999999</v>
      </c>
      <c r="IE45" s="9">
        <v>68.113</v>
      </c>
      <c r="IF45" s="9">
        <v>38.433999999999997</v>
      </c>
      <c r="IG45" s="9">
        <v>29.678999999999998</v>
      </c>
      <c r="IH45" s="9">
        <v>28.731000000000002</v>
      </c>
      <c r="II45" s="9">
        <v>20.155999999999999</v>
      </c>
      <c r="IJ45" s="9">
        <v>8.5749999999999993</v>
      </c>
      <c r="IK45" s="9">
        <v>14.593999999999999</v>
      </c>
      <c r="IL45" s="9">
        <v>11.15</v>
      </c>
      <c r="IM45" s="9">
        <v>3.444</v>
      </c>
      <c r="IN45" s="9">
        <v>14.137</v>
      </c>
      <c r="IO45" s="9">
        <v>9.0060000000000002</v>
      </c>
      <c r="IP45" s="9">
        <v>5.1319999999999997</v>
      </c>
      <c r="IQ45" s="9">
        <v>39.381</v>
      </c>
    </row>
    <row r="46" spans="1:251">
      <c r="A46" s="10">
        <v>42887</v>
      </c>
      <c r="B46" s="9">
        <v>12227.791999999999</v>
      </c>
      <c r="C46" s="9">
        <v>6496.4210000000003</v>
      </c>
      <c r="D46" s="9">
        <v>5731.3710000000001</v>
      </c>
      <c r="E46" s="9">
        <v>8371.86</v>
      </c>
      <c r="F46" s="9">
        <v>5316.9489999999996</v>
      </c>
      <c r="G46" s="9">
        <v>3054.91</v>
      </c>
      <c r="H46" s="9">
        <v>3855.933</v>
      </c>
      <c r="I46" s="9">
        <v>1179.472</v>
      </c>
      <c r="J46" s="9">
        <v>2676.4609999999998</v>
      </c>
      <c r="K46" s="9">
        <v>1801.4010000000001</v>
      </c>
      <c r="L46" s="9">
        <v>942.16399999999999</v>
      </c>
      <c r="M46" s="9">
        <v>859.23699999999997</v>
      </c>
      <c r="N46" s="9">
        <v>325.57299999999998</v>
      </c>
      <c r="O46" s="9">
        <v>178.88900000000001</v>
      </c>
      <c r="P46" s="9">
        <v>146.684</v>
      </c>
      <c r="Q46" s="9">
        <v>121.619</v>
      </c>
      <c r="R46" s="9">
        <v>92.956000000000003</v>
      </c>
      <c r="S46" s="9">
        <v>28.661999999999999</v>
      </c>
      <c r="T46" s="9">
        <v>63.707999999999998</v>
      </c>
      <c r="U46" s="9">
        <v>49.378</v>
      </c>
      <c r="V46" s="9">
        <v>14.329000000000001</v>
      </c>
      <c r="W46" s="9">
        <v>57.911000000000001</v>
      </c>
      <c r="X46" s="9">
        <v>43.578000000000003</v>
      </c>
      <c r="Y46" s="9">
        <v>14.333</v>
      </c>
      <c r="Z46" s="9">
        <v>203.95500000000001</v>
      </c>
      <c r="AA46" s="9">
        <v>85.933000000000007</v>
      </c>
      <c r="AB46" s="9">
        <v>118.02200000000001</v>
      </c>
      <c r="AC46" s="9">
        <v>1621.7329999999999</v>
      </c>
      <c r="AD46" s="9">
        <v>842.87400000000002</v>
      </c>
      <c r="AE46" s="9">
        <v>778.85900000000004</v>
      </c>
      <c r="AF46" s="9">
        <v>600.13900000000001</v>
      </c>
      <c r="AG46" s="9">
        <v>446.988</v>
      </c>
      <c r="AH46" s="9">
        <v>153.15100000000001</v>
      </c>
      <c r="AI46" s="9">
        <v>1021.5940000000001</v>
      </c>
      <c r="AJ46" s="9">
        <v>395.88600000000002</v>
      </c>
      <c r="AK46" s="9">
        <v>625.70799999999997</v>
      </c>
      <c r="AL46" s="9">
        <v>696.42100000000005</v>
      </c>
      <c r="AM46" s="9">
        <v>519.18200000000002</v>
      </c>
      <c r="AN46" s="9">
        <v>177.239</v>
      </c>
      <c r="AO46" s="9">
        <v>1104.98</v>
      </c>
      <c r="AP46" s="9">
        <v>422.98200000000003</v>
      </c>
      <c r="AQ46" s="9">
        <v>681.99800000000005</v>
      </c>
      <c r="AR46" s="9">
        <v>1085.3009999999999</v>
      </c>
      <c r="AS46" s="9">
        <v>445.26400000000001</v>
      </c>
      <c r="AT46" s="9">
        <v>640.03700000000003</v>
      </c>
      <c r="AU46" s="9">
        <v>11731.576999999999</v>
      </c>
      <c r="AV46" s="9">
        <v>6191.2730000000001</v>
      </c>
      <c r="AW46" s="9">
        <v>5540.3029999999999</v>
      </c>
      <c r="AX46" s="9">
        <v>8146.1710000000003</v>
      </c>
      <c r="AY46" s="9">
        <v>5147.01</v>
      </c>
      <c r="AZ46" s="9">
        <v>2999.16</v>
      </c>
      <c r="BA46" s="9">
        <v>3585.4059999999999</v>
      </c>
      <c r="BB46" s="9">
        <v>1044.2629999999999</v>
      </c>
      <c r="BC46" s="9">
        <v>2541.143</v>
      </c>
      <c r="BD46" s="9">
        <v>1763.018</v>
      </c>
      <c r="BE46" s="9">
        <v>917.14499999999998</v>
      </c>
      <c r="BF46" s="9">
        <v>845.87199999999996</v>
      </c>
      <c r="BG46" s="9">
        <v>310.15499999999997</v>
      </c>
      <c r="BH46" s="9">
        <v>169.04499999999999</v>
      </c>
      <c r="BI46" s="9">
        <v>141.11000000000001</v>
      </c>
      <c r="BJ46" s="9">
        <v>118.13</v>
      </c>
      <c r="BK46" s="9">
        <v>90.073999999999998</v>
      </c>
      <c r="BL46" s="9">
        <v>28.056000000000001</v>
      </c>
      <c r="BM46" s="9">
        <v>61.956000000000003</v>
      </c>
      <c r="BN46" s="9">
        <v>48.216000000000001</v>
      </c>
      <c r="BO46" s="9">
        <v>13.74</v>
      </c>
      <c r="BP46" s="9">
        <v>56.173999999999999</v>
      </c>
      <c r="BQ46" s="9">
        <v>41.857999999999997</v>
      </c>
      <c r="BR46" s="9">
        <v>14.316000000000001</v>
      </c>
      <c r="BS46" s="9">
        <v>192.02500000000001</v>
      </c>
      <c r="BT46" s="9">
        <v>78.971999999999994</v>
      </c>
      <c r="BU46" s="9">
        <v>113.054</v>
      </c>
      <c r="BV46" s="9">
        <v>1594.9059999999999</v>
      </c>
      <c r="BW46" s="9">
        <v>825.36500000000001</v>
      </c>
      <c r="BX46" s="9">
        <v>769.54100000000005</v>
      </c>
      <c r="BY46" s="9">
        <v>593.04200000000003</v>
      </c>
      <c r="BZ46" s="9">
        <v>441.565</v>
      </c>
      <c r="CA46" s="9">
        <v>151.476</v>
      </c>
      <c r="CB46" s="9">
        <v>1001.865</v>
      </c>
      <c r="CC46" s="9">
        <v>383.8</v>
      </c>
      <c r="CD46" s="9">
        <v>618.06500000000005</v>
      </c>
      <c r="CE46" s="9">
        <v>685.86300000000006</v>
      </c>
      <c r="CF46" s="9">
        <v>510.90199999999999</v>
      </c>
      <c r="CG46" s="9">
        <v>174.96100000000001</v>
      </c>
      <c r="CH46" s="9">
        <v>1077.154</v>
      </c>
      <c r="CI46" s="9">
        <v>406.24299999999999</v>
      </c>
      <c r="CJ46" s="9">
        <v>670.91099999999994</v>
      </c>
      <c r="CK46" s="9">
        <v>1063.8209999999999</v>
      </c>
      <c r="CL46" s="9">
        <v>432.01600000000002</v>
      </c>
      <c r="CM46" s="9">
        <v>631.80499999999995</v>
      </c>
      <c r="CN46" s="9">
        <v>1824.0509999999999</v>
      </c>
      <c r="CO46" s="9">
        <v>923.13800000000003</v>
      </c>
      <c r="CP46" s="9">
        <v>900.91300000000001</v>
      </c>
      <c r="CQ46" s="9">
        <v>825.97799999999995</v>
      </c>
      <c r="CR46" s="9">
        <v>500.46100000000001</v>
      </c>
      <c r="CS46" s="9">
        <v>325.517</v>
      </c>
      <c r="CT46" s="9">
        <v>998.07299999999998</v>
      </c>
      <c r="CU46" s="9">
        <v>422.67700000000002</v>
      </c>
      <c r="CV46" s="9">
        <v>575.39599999999996</v>
      </c>
      <c r="CW46" s="9">
        <v>471.95800000000003</v>
      </c>
      <c r="CX46" s="9">
        <v>229.17099999999999</v>
      </c>
      <c r="CY46" s="9">
        <v>242.78700000000001</v>
      </c>
      <c r="CZ46" s="9">
        <v>73.545000000000002</v>
      </c>
      <c r="DA46" s="9">
        <v>33.402000000000001</v>
      </c>
      <c r="DB46" s="9">
        <v>40.142000000000003</v>
      </c>
      <c r="DC46" s="9">
        <v>11.356999999999999</v>
      </c>
      <c r="DD46" s="9">
        <v>9.0730000000000004</v>
      </c>
      <c r="DE46" s="9">
        <v>2.2839999999999998</v>
      </c>
      <c r="DF46" s="9">
        <v>7.0019999999999998</v>
      </c>
      <c r="DG46" s="9">
        <v>5.5220000000000002</v>
      </c>
      <c r="DH46" s="9">
        <v>1.48</v>
      </c>
      <c r="DI46" s="9">
        <v>4.3550000000000004</v>
      </c>
      <c r="DJ46" s="9">
        <v>3.5510000000000002</v>
      </c>
      <c r="DK46" s="9">
        <v>0.80400000000000005</v>
      </c>
      <c r="DL46" s="9">
        <v>62.188000000000002</v>
      </c>
      <c r="DM46" s="9">
        <v>24.33</v>
      </c>
      <c r="DN46" s="9">
        <v>37.857999999999997</v>
      </c>
      <c r="DO46" s="9">
        <v>439.15899999999999</v>
      </c>
      <c r="DP46" s="9">
        <v>214.82</v>
      </c>
      <c r="DQ46" s="9">
        <v>224.339</v>
      </c>
      <c r="DR46" s="9">
        <v>96.692999999999998</v>
      </c>
      <c r="DS46" s="9">
        <v>66.948999999999998</v>
      </c>
      <c r="DT46" s="9">
        <v>29.744</v>
      </c>
      <c r="DU46" s="9">
        <v>342.46600000000001</v>
      </c>
      <c r="DV46" s="9">
        <v>147.87100000000001</v>
      </c>
      <c r="DW46" s="9">
        <v>194.595</v>
      </c>
      <c r="DX46" s="9">
        <v>105.25</v>
      </c>
      <c r="DY46" s="9">
        <v>73.168000000000006</v>
      </c>
      <c r="DZ46" s="9">
        <v>32.082000000000001</v>
      </c>
      <c r="EA46" s="9">
        <v>366.70800000000003</v>
      </c>
      <c r="EB46" s="9">
        <v>156.00299999999999</v>
      </c>
      <c r="EC46" s="9">
        <v>210.70500000000001</v>
      </c>
      <c r="ED46" s="9">
        <v>349.46800000000002</v>
      </c>
      <c r="EE46" s="9">
        <v>153.393</v>
      </c>
      <c r="EF46" s="9">
        <v>196.07499999999999</v>
      </c>
      <c r="EG46" s="9">
        <v>623.01400000000001</v>
      </c>
      <c r="EH46" s="9">
        <v>297.76499999999999</v>
      </c>
      <c r="EI46" s="9">
        <v>325.24900000000002</v>
      </c>
      <c r="EJ46" s="9">
        <v>142.79300000000001</v>
      </c>
      <c r="EK46" s="9">
        <v>95.881</v>
      </c>
      <c r="EL46" s="9">
        <v>46.911999999999999</v>
      </c>
      <c r="EM46" s="9">
        <v>480.221</v>
      </c>
      <c r="EN46" s="9">
        <v>201.88399999999999</v>
      </c>
      <c r="EO46" s="9">
        <v>278.33699999999999</v>
      </c>
      <c r="EP46" s="9">
        <v>188.26900000000001</v>
      </c>
      <c r="EQ46" s="9">
        <v>86.177000000000007</v>
      </c>
      <c r="ER46" s="9">
        <v>102.09099999999999</v>
      </c>
      <c r="ES46" s="9">
        <v>32.713999999999999</v>
      </c>
      <c r="ET46" s="9">
        <v>16.532</v>
      </c>
      <c r="EU46" s="9">
        <v>16.181999999999999</v>
      </c>
      <c r="EV46" s="9">
        <v>1.2290000000000001</v>
      </c>
      <c r="EW46" s="9">
        <v>1.204</v>
      </c>
      <c r="EX46" s="9">
        <v>2.5000000000000001E-2</v>
      </c>
      <c r="EY46" s="9">
        <v>0.41199999999999998</v>
      </c>
      <c r="EZ46" s="9">
        <v>0.40400000000000003</v>
      </c>
      <c r="FA46" s="9">
        <v>8.0000000000000002E-3</v>
      </c>
      <c r="FB46" s="9">
        <v>0.81699999999999995</v>
      </c>
      <c r="FC46" s="9">
        <v>0.8</v>
      </c>
      <c r="FD46" s="9">
        <v>1.7000000000000001E-2</v>
      </c>
      <c r="FE46" s="9">
        <v>31.484999999999999</v>
      </c>
      <c r="FF46" s="9">
        <v>15.327999999999999</v>
      </c>
      <c r="FG46" s="9">
        <v>16.155999999999999</v>
      </c>
      <c r="FH46" s="9">
        <v>172.607</v>
      </c>
      <c r="FI46" s="9">
        <v>79.299000000000007</v>
      </c>
      <c r="FJ46" s="9">
        <v>93.308000000000007</v>
      </c>
      <c r="FK46" s="9">
        <v>18.170000000000002</v>
      </c>
      <c r="FL46" s="9">
        <v>14.246</v>
      </c>
      <c r="FM46" s="9">
        <v>3.9239999999999999</v>
      </c>
      <c r="FN46" s="9">
        <v>154.43700000000001</v>
      </c>
      <c r="FO46" s="9">
        <v>65.052999999999997</v>
      </c>
      <c r="FP46" s="9">
        <v>89.384</v>
      </c>
      <c r="FQ46" s="9">
        <v>18.681000000000001</v>
      </c>
      <c r="FR46" s="9">
        <v>14.702999999999999</v>
      </c>
      <c r="FS46" s="9">
        <v>3.9780000000000002</v>
      </c>
      <c r="FT46" s="9">
        <v>169.58799999999999</v>
      </c>
      <c r="FU46" s="9">
        <v>71.474000000000004</v>
      </c>
      <c r="FV46" s="9">
        <v>98.113</v>
      </c>
      <c r="FW46" s="9">
        <v>154.84899999999999</v>
      </c>
      <c r="FX46" s="9">
        <v>65.456999999999994</v>
      </c>
      <c r="FY46" s="9">
        <v>89.393000000000001</v>
      </c>
      <c r="FZ46" s="9">
        <v>1201.037</v>
      </c>
      <c r="GA46" s="9">
        <v>625.37300000000005</v>
      </c>
      <c r="GB46" s="9">
        <v>575.66399999999999</v>
      </c>
      <c r="GC46" s="9">
        <v>683.18600000000004</v>
      </c>
      <c r="GD46" s="9">
        <v>404.58</v>
      </c>
      <c r="GE46" s="9">
        <v>278.60500000000002</v>
      </c>
      <c r="GF46" s="9">
        <v>517.851</v>
      </c>
      <c r="GG46" s="9">
        <v>220.792</v>
      </c>
      <c r="GH46" s="9">
        <v>297.05900000000003</v>
      </c>
      <c r="GI46" s="9">
        <v>283.68900000000002</v>
      </c>
      <c r="GJ46" s="9">
        <v>142.994</v>
      </c>
      <c r="GK46" s="9">
        <v>140.69499999999999</v>
      </c>
      <c r="GL46" s="9">
        <v>40.831000000000003</v>
      </c>
      <c r="GM46" s="9">
        <v>16.87</v>
      </c>
      <c r="GN46" s="9">
        <v>23.960999999999999</v>
      </c>
      <c r="GO46" s="9">
        <v>10.128</v>
      </c>
      <c r="GP46" s="9">
        <v>7.8689999999999998</v>
      </c>
      <c r="GQ46" s="9">
        <v>2.2589999999999999</v>
      </c>
      <c r="GR46" s="9">
        <v>6.59</v>
      </c>
      <c r="GS46" s="9">
        <v>5.1180000000000003</v>
      </c>
      <c r="GT46" s="9">
        <v>1.4710000000000001</v>
      </c>
      <c r="GU46" s="9">
        <v>3.5379999999999998</v>
      </c>
      <c r="GV46" s="9">
        <v>2.75</v>
      </c>
      <c r="GW46" s="9">
        <v>0.78800000000000003</v>
      </c>
      <c r="GX46" s="9">
        <v>30.702999999999999</v>
      </c>
      <c r="GY46" s="9">
        <v>9.0009999999999994</v>
      </c>
      <c r="GZ46" s="9">
        <v>21.702000000000002</v>
      </c>
      <c r="HA46" s="9">
        <v>266.55200000000002</v>
      </c>
      <c r="HB46" s="9">
        <v>135.52099999999999</v>
      </c>
      <c r="HC46" s="9">
        <v>131.03100000000001</v>
      </c>
      <c r="HD46" s="9">
        <v>78.522000000000006</v>
      </c>
      <c r="HE46" s="9">
        <v>52.703000000000003</v>
      </c>
      <c r="HF46" s="9">
        <v>25.82</v>
      </c>
      <c r="HG46" s="9">
        <v>188.029</v>
      </c>
      <c r="HH46" s="9">
        <v>82.817999999999998</v>
      </c>
      <c r="HI46" s="9">
        <v>105.211</v>
      </c>
      <c r="HJ46" s="9">
        <v>86.569000000000003</v>
      </c>
      <c r="HK46" s="9">
        <v>58.465000000000003</v>
      </c>
      <c r="HL46" s="9">
        <v>28.103999999999999</v>
      </c>
      <c r="HM46" s="9">
        <v>197.12</v>
      </c>
      <c r="HN46" s="9">
        <v>84.528999999999996</v>
      </c>
      <c r="HO46" s="9">
        <v>112.59099999999999</v>
      </c>
      <c r="HP46" s="9">
        <v>194.619</v>
      </c>
      <c r="HQ46" s="9">
        <v>87.936999999999998</v>
      </c>
      <c r="HR46" s="9">
        <v>106.682</v>
      </c>
      <c r="HS46" s="9">
        <v>2882.9839999999999</v>
      </c>
      <c r="HT46" s="9">
        <v>1557.8979999999999</v>
      </c>
      <c r="HU46" s="9">
        <v>1325.086</v>
      </c>
      <c r="HV46" s="9">
        <v>2224.3829999999998</v>
      </c>
      <c r="HW46" s="9">
        <v>1356.6559999999999</v>
      </c>
      <c r="HX46" s="9">
        <v>867.72699999999998</v>
      </c>
      <c r="HY46" s="9">
        <v>658.601</v>
      </c>
      <c r="HZ46" s="9">
        <v>201.24199999999999</v>
      </c>
      <c r="IA46" s="9">
        <v>457.358</v>
      </c>
      <c r="IB46" s="9">
        <v>410.48099999999999</v>
      </c>
      <c r="IC46" s="9">
        <v>245.53100000000001</v>
      </c>
      <c r="ID46" s="9">
        <v>164.95</v>
      </c>
      <c r="IE46" s="9">
        <v>63.554000000000002</v>
      </c>
      <c r="IF46" s="9">
        <v>39.762</v>
      </c>
      <c r="IG46" s="9">
        <v>23.792000000000002</v>
      </c>
      <c r="IH46" s="9">
        <v>30.43</v>
      </c>
      <c r="II46" s="9">
        <v>25.094000000000001</v>
      </c>
      <c r="IJ46" s="9">
        <v>5.3360000000000003</v>
      </c>
      <c r="IK46" s="9">
        <v>15.646000000000001</v>
      </c>
      <c r="IL46" s="9">
        <v>12.855</v>
      </c>
      <c r="IM46" s="9">
        <v>2.7919999999999998</v>
      </c>
      <c r="IN46" s="9">
        <v>14.782999999999999</v>
      </c>
      <c r="IO46" s="9">
        <v>12.239000000000001</v>
      </c>
      <c r="IP46" s="9">
        <v>2.544</v>
      </c>
      <c r="IQ46" s="9">
        <v>33.124000000000002</v>
      </c>
    </row>
    <row r="47" spans="1:251">
      <c r="A47" s="10">
        <v>42917</v>
      </c>
      <c r="B47" s="9">
        <v>12236.74</v>
      </c>
      <c r="C47" s="9">
        <v>6514.308</v>
      </c>
      <c r="D47" s="9">
        <v>5722.4319999999998</v>
      </c>
      <c r="E47" s="9">
        <v>8392.3349999999991</v>
      </c>
      <c r="F47" s="9">
        <v>5316.24</v>
      </c>
      <c r="G47" s="9">
        <v>3076.0949999999998</v>
      </c>
      <c r="H47" s="9">
        <v>3844.4050000000002</v>
      </c>
      <c r="I47" s="9">
        <v>1198.068</v>
      </c>
      <c r="J47" s="9">
        <v>2646.3359999999998</v>
      </c>
      <c r="K47" s="9">
        <v>1818.77</v>
      </c>
      <c r="L47" s="9">
        <v>969.53399999999999</v>
      </c>
      <c r="M47" s="9">
        <v>849.23500000000001</v>
      </c>
      <c r="N47" s="9">
        <v>357.12099999999998</v>
      </c>
      <c r="O47" s="9">
        <v>199.86799999999999</v>
      </c>
      <c r="P47" s="9">
        <v>157.25299999999999</v>
      </c>
      <c r="Q47" s="9">
        <v>136.85</v>
      </c>
      <c r="R47" s="9">
        <v>103.74</v>
      </c>
      <c r="S47" s="9">
        <v>33.110999999999997</v>
      </c>
      <c r="T47" s="9">
        <v>77.756</v>
      </c>
      <c r="U47" s="9">
        <v>59.703000000000003</v>
      </c>
      <c r="V47" s="9">
        <v>18.053000000000001</v>
      </c>
      <c r="W47" s="9">
        <v>59.094999999999999</v>
      </c>
      <c r="X47" s="9">
        <v>44.036999999999999</v>
      </c>
      <c r="Y47" s="9">
        <v>15.058</v>
      </c>
      <c r="Z47" s="9">
        <v>220.27</v>
      </c>
      <c r="AA47" s="9">
        <v>96.128</v>
      </c>
      <c r="AB47" s="9">
        <v>124.142</v>
      </c>
      <c r="AC47" s="9">
        <v>1622.694</v>
      </c>
      <c r="AD47" s="9">
        <v>857.63599999999997</v>
      </c>
      <c r="AE47" s="9">
        <v>765.05899999999997</v>
      </c>
      <c r="AF47" s="9">
        <v>608.745</v>
      </c>
      <c r="AG47" s="9">
        <v>447.58600000000001</v>
      </c>
      <c r="AH47" s="9">
        <v>161.15799999999999</v>
      </c>
      <c r="AI47" s="9">
        <v>1013.95</v>
      </c>
      <c r="AJ47" s="9">
        <v>410.04899999999998</v>
      </c>
      <c r="AK47" s="9">
        <v>603.9</v>
      </c>
      <c r="AL47" s="9">
        <v>713.04700000000003</v>
      </c>
      <c r="AM47" s="9">
        <v>524.66200000000003</v>
      </c>
      <c r="AN47" s="9">
        <v>188.38499999999999</v>
      </c>
      <c r="AO47" s="9">
        <v>1105.723</v>
      </c>
      <c r="AP47" s="9">
        <v>444.87200000000001</v>
      </c>
      <c r="AQ47" s="9">
        <v>660.851</v>
      </c>
      <c r="AR47" s="9">
        <v>1091.7049999999999</v>
      </c>
      <c r="AS47" s="9">
        <v>469.75200000000001</v>
      </c>
      <c r="AT47" s="9">
        <v>621.95299999999997</v>
      </c>
      <c r="AU47" s="9">
        <v>11731.633</v>
      </c>
      <c r="AV47" s="9">
        <v>6204.2939999999999</v>
      </c>
      <c r="AW47" s="9">
        <v>5527.3379999999997</v>
      </c>
      <c r="AX47" s="9">
        <v>8164.4530000000004</v>
      </c>
      <c r="AY47" s="9">
        <v>5143.3310000000001</v>
      </c>
      <c r="AZ47" s="9">
        <v>3021.1219999999998</v>
      </c>
      <c r="BA47" s="9">
        <v>3567.18</v>
      </c>
      <c r="BB47" s="9">
        <v>1060.9639999999999</v>
      </c>
      <c r="BC47" s="9">
        <v>2506.2159999999999</v>
      </c>
      <c r="BD47" s="9">
        <v>1782.165</v>
      </c>
      <c r="BE47" s="9">
        <v>946.03899999999999</v>
      </c>
      <c r="BF47" s="9">
        <v>836.12599999999998</v>
      </c>
      <c r="BG47" s="9">
        <v>339.125</v>
      </c>
      <c r="BH47" s="9">
        <v>187.85300000000001</v>
      </c>
      <c r="BI47" s="9">
        <v>151.27199999999999</v>
      </c>
      <c r="BJ47" s="9">
        <v>133.78899999999999</v>
      </c>
      <c r="BK47" s="9">
        <v>101.16</v>
      </c>
      <c r="BL47" s="9">
        <v>32.628999999999998</v>
      </c>
      <c r="BM47" s="9">
        <v>75.531000000000006</v>
      </c>
      <c r="BN47" s="9">
        <v>57.942999999999998</v>
      </c>
      <c r="BO47" s="9">
        <v>17.588000000000001</v>
      </c>
      <c r="BP47" s="9">
        <v>58.258000000000003</v>
      </c>
      <c r="BQ47" s="9">
        <v>43.216999999999999</v>
      </c>
      <c r="BR47" s="9">
        <v>15.041</v>
      </c>
      <c r="BS47" s="9">
        <v>205.33699999999999</v>
      </c>
      <c r="BT47" s="9">
        <v>86.694000000000003</v>
      </c>
      <c r="BU47" s="9">
        <v>118.643</v>
      </c>
      <c r="BV47" s="9">
        <v>1599.1210000000001</v>
      </c>
      <c r="BW47" s="9">
        <v>842.46</v>
      </c>
      <c r="BX47" s="9">
        <v>756.66099999999994</v>
      </c>
      <c r="BY47" s="9">
        <v>602.10500000000002</v>
      </c>
      <c r="BZ47" s="9">
        <v>442.41</v>
      </c>
      <c r="CA47" s="9">
        <v>159.69499999999999</v>
      </c>
      <c r="CB47" s="9">
        <v>997.01499999999999</v>
      </c>
      <c r="CC47" s="9">
        <v>400.05</v>
      </c>
      <c r="CD47" s="9">
        <v>596.96500000000003</v>
      </c>
      <c r="CE47" s="9">
        <v>703.78200000000004</v>
      </c>
      <c r="CF47" s="9">
        <v>517.33799999999997</v>
      </c>
      <c r="CG47" s="9">
        <v>186.44399999999999</v>
      </c>
      <c r="CH47" s="9">
        <v>1078.383</v>
      </c>
      <c r="CI47" s="9">
        <v>428.70100000000002</v>
      </c>
      <c r="CJ47" s="9">
        <v>649.68200000000002</v>
      </c>
      <c r="CK47" s="9">
        <v>1072.546</v>
      </c>
      <c r="CL47" s="9">
        <v>457.99299999999999</v>
      </c>
      <c r="CM47" s="9">
        <v>614.553</v>
      </c>
      <c r="CN47" s="9">
        <v>1845.4929999999999</v>
      </c>
      <c r="CO47" s="9">
        <v>940.88900000000001</v>
      </c>
      <c r="CP47" s="9">
        <v>904.60500000000002</v>
      </c>
      <c r="CQ47" s="9">
        <v>867.27200000000005</v>
      </c>
      <c r="CR47" s="9">
        <v>512.05999999999995</v>
      </c>
      <c r="CS47" s="9">
        <v>355.21199999999999</v>
      </c>
      <c r="CT47" s="9">
        <v>978.22199999999998</v>
      </c>
      <c r="CU47" s="9">
        <v>428.82900000000001</v>
      </c>
      <c r="CV47" s="9">
        <v>549.39300000000003</v>
      </c>
      <c r="CW47" s="9">
        <v>491.50900000000001</v>
      </c>
      <c r="CX47" s="9">
        <v>252.107</v>
      </c>
      <c r="CY47" s="9">
        <v>239.40199999999999</v>
      </c>
      <c r="CZ47" s="9">
        <v>85.084000000000003</v>
      </c>
      <c r="DA47" s="9">
        <v>45.137</v>
      </c>
      <c r="DB47" s="9">
        <v>39.947000000000003</v>
      </c>
      <c r="DC47" s="9">
        <v>19.172000000000001</v>
      </c>
      <c r="DD47" s="9">
        <v>13.885999999999999</v>
      </c>
      <c r="DE47" s="9">
        <v>5.2859999999999996</v>
      </c>
      <c r="DF47" s="9">
        <v>12.648</v>
      </c>
      <c r="DG47" s="9">
        <v>8.4169999999999998</v>
      </c>
      <c r="DH47" s="9">
        <v>4.2309999999999999</v>
      </c>
      <c r="DI47" s="9">
        <v>6.524</v>
      </c>
      <c r="DJ47" s="9">
        <v>5.4690000000000003</v>
      </c>
      <c r="DK47" s="9">
        <v>1.0549999999999999</v>
      </c>
      <c r="DL47" s="9">
        <v>65.912000000000006</v>
      </c>
      <c r="DM47" s="9">
        <v>31.251000000000001</v>
      </c>
      <c r="DN47" s="9">
        <v>34.659999999999997</v>
      </c>
      <c r="DO47" s="9">
        <v>452.21699999999998</v>
      </c>
      <c r="DP47" s="9">
        <v>230.93</v>
      </c>
      <c r="DQ47" s="9">
        <v>221.286</v>
      </c>
      <c r="DR47" s="9">
        <v>109.739</v>
      </c>
      <c r="DS47" s="9">
        <v>73.123999999999995</v>
      </c>
      <c r="DT47" s="9">
        <v>36.616</v>
      </c>
      <c r="DU47" s="9">
        <v>342.47699999999998</v>
      </c>
      <c r="DV47" s="9">
        <v>157.80699999999999</v>
      </c>
      <c r="DW47" s="9">
        <v>184.67099999999999</v>
      </c>
      <c r="DX47" s="9">
        <v>123.679</v>
      </c>
      <c r="DY47" s="9">
        <v>82.507999999999996</v>
      </c>
      <c r="DZ47" s="9">
        <v>41.170999999999999</v>
      </c>
      <c r="EA47" s="9">
        <v>367.82900000000001</v>
      </c>
      <c r="EB47" s="9">
        <v>169.59800000000001</v>
      </c>
      <c r="EC47" s="9">
        <v>198.23099999999999</v>
      </c>
      <c r="ED47" s="9">
        <v>355.12599999999998</v>
      </c>
      <c r="EE47" s="9">
        <v>166.22399999999999</v>
      </c>
      <c r="EF47" s="9">
        <v>188.90199999999999</v>
      </c>
      <c r="EG47" s="9">
        <v>638.26300000000003</v>
      </c>
      <c r="EH47" s="9">
        <v>308.81200000000001</v>
      </c>
      <c r="EI47" s="9">
        <v>329.45100000000002</v>
      </c>
      <c r="EJ47" s="9">
        <v>157.92500000000001</v>
      </c>
      <c r="EK47" s="9">
        <v>102.905</v>
      </c>
      <c r="EL47" s="9">
        <v>55.018999999999998</v>
      </c>
      <c r="EM47" s="9">
        <v>480.33800000000002</v>
      </c>
      <c r="EN47" s="9">
        <v>205.90700000000001</v>
      </c>
      <c r="EO47" s="9">
        <v>274.43099999999998</v>
      </c>
      <c r="EP47" s="9">
        <v>195.64400000000001</v>
      </c>
      <c r="EQ47" s="9">
        <v>97.935000000000002</v>
      </c>
      <c r="ER47" s="9">
        <v>97.709000000000003</v>
      </c>
      <c r="ES47" s="9">
        <v>31.728999999999999</v>
      </c>
      <c r="ET47" s="9">
        <v>17.550999999999998</v>
      </c>
      <c r="EU47" s="9">
        <v>14.178000000000001</v>
      </c>
      <c r="EV47" s="9">
        <v>2.1640000000000001</v>
      </c>
      <c r="EW47" s="9">
        <v>1.4610000000000001</v>
      </c>
      <c r="EX47" s="9">
        <v>0.70299999999999996</v>
      </c>
      <c r="EY47" s="9">
        <v>1.4450000000000001</v>
      </c>
      <c r="EZ47" s="9">
        <v>0.75800000000000001</v>
      </c>
      <c r="FA47" s="9">
        <v>0.68700000000000006</v>
      </c>
      <c r="FB47" s="9">
        <v>0.71899999999999997</v>
      </c>
      <c r="FC47" s="9">
        <v>0.70299999999999996</v>
      </c>
      <c r="FD47" s="9">
        <v>1.7000000000000001E-2</v>
      </c>
      <c r="FE47" s="9">
        <v>29.565000000000001</v>
      </c>
      <c r="FF47" s="9">
        <v>16.09</v>
      </c>
      <c r="FG47" s="9">
        <v>13.475</v>
      </c>
      <c r="FH47" s="9">
        <v>181.09399999999999</v>
      </c>
      <c r="FI47" s="9">
        <v>89.54</v>
      </c>
      <c r="FJ47" s="9">
        <v>91.554000000000002</v>
      </c>
      <c r="FK47" s="9">
        <v>20.911000000000001</v>
      </c>
      <c r="FL47" s="9">
        <v>13.301</v>
      </c>
      <c r="FM47" s="9">
        <v>7.609</v>
      </c>
      <c r="FN47" s="9">
        <v>160.18299999999999</v>
      </c>
      <c r="FO47" s="9">
        <v>76.239000000000004</v>
      </c>
      <c r="FP47" s="9">
        <v>83.944000000000003</v>
      </c>
      <c r="FQ47" s="9">
        <v>22.419</v>
      </c>
      <c r="FR47" s="9">
        <v>14.077</v>
      </c>
      <c r="FS47" s="9">
        <v>8.3420000000000005</v>
      </c>
      <c r="FT47" s="9">
        <v>173.22499999999999</v>
      </c>
      <c r="FU47" s="9">
        <v>83.858000000000004</v>
      </c>
      <c r="FV47" s="9">
        <v>89.367000000000004</v>
      </c>
      <c r="FW47" s="9">
        <v>161.62799999999999</v>
      </c>
      <c r="FX47" s="9">
        <v>76.997</v>
      </c>
      <c r="FY47" s="9">
        <v>84.631</v>
      </c>
      <c r="FZ47" s="9">
        <v>1207.231</v>
      </c>
      <c r="GA47" s="9">
        <v>632.07600000000002</v>
      </c>
      <c r="GB47" s="9">
        <v>575.154</v>
      </c>
      <c r="GC47" s="9">
        <v>709.34699999999998</v>
      </c>
      <c r="GD47" s="9">
        <v>409.15499999999997</v>
      </c>
      <c r="GE47" s="9">
        <v>300.19200000000001</v>
      </c>
      <c r="GF47" s="9">
        <v>497.88400000000001</v>
      </c>
      <c r="GG47" s="9">
        <v>222.922</v>
      </c>
      <c r="GH47" s="9">
        <v>274.96199999999999</v>
      </c>
      <c r="GI47" s="9">
        <v>295.86500000000001</v>
      </c>
      <c r="GJ47" s="9">
        <v>154.172</v>
      </c>
      <c r="GK47" s="9">
        <v>141.69300000000001</v>
      </c>
      <c r="GL47" s="9">
        <v>53.354999999999997</v>
      </c>
      <c r="GM47" s="9">
        <v>27.585999999999999</v>
      </c>
      <c r="GN47" s="9">
        <v>25.768000000000001</v>
      </c>
      <c r="GO47" s="9">
        <v>17.007999999999999</v>
      </c>
      <c r="GP47" s="9">
        <v>12.425000000000001</v>
      </c>
      <c r="GQ47" s="9">
        <v>4.5830000000000002</v>
      </c>
      <c r="GR47" s="9">
        <v>11.202999999999999</v>
      </c>
      <c r="GS47" s="9">
        <v>7.6580000000000004</v>
      </c>
      <c r="GT47" s="9">
        <v>3.5449999999999999</v>
      </c>
      <c r="GU47" s="9">
        <v>5.8049999999999997</v>
      </c>
      <c r="GV47" s="9">
        <v>4.766</v>
      </c>
      <c r="GW47" s="9">
        <v>1.038</v>
      </c>
      <c r="GX47" s="9">
        <v>36.347000000000001</v>
      </c>
      <c r="GY47" s="9">
        <v>15.161</v>
      </c>
      <c r="GZ47" s="9">
        <v>21.184999999999999</v>
      </c>
      <c r="HA47" s="9">
        <v>271.12299999999999</v>
      </c>
      <c r="HB47" s="9">
        <v>141.38999999999999</v>
      </c>
      <c r="HC47" s="9">
        <v>129.733</v>
      </c>
      <c r="HD47" s="9">
        <v>88.828999999999994</v>
      </c>
      <c r="HE47" s="9">
        <v>59.822000000000003</v>
      </c>
      <c r="HF47" s="9">
        <v>29.006</v>
      </c>
      <c r="HG47" s="9">
        <v>182.29400000000001</v>
      </c>
      <c r="HH47" s="9">
        <v>81.567999999999998</v>
      </c>
      <c r="HI47" s="9">
        <v>100.726</v>
      </c>
      <c r="HJ47" s="9">
        <v>101.26</v>
      </c>
      <c r="HK47" s="9">
        <v>68.430999999999997</v>
      </c>
      <c r="HL47" s="9">
        <v>32.829000000000001</v>
      </c>
      <c r="HM47" s="9">
        <v>194.60499999999999</v>
      </c>
      <c r="HN47" s="9">
        <v>85.741</v>
      </c>
      <c r="HO47" s="9">
        <v>108.864</v>
      </c>
      <c r="HP47" s="9">
        <v>193.49799999999999</v>
      </c>
      <c r="HQ47" s="9">
        <v>89.227000000000004</v>
      </c>
      <c r="HR47" s="9">
        <v>104.271</v>
      </c>
      <c r="HS47" s="9">
        <v>2884.43</v>
      </c>
      <c r="HT47" s="9">
        <v>1554.2449999999999</v>
      </c>
      <c r="HU47" s="9">
        <v>1330.1849999999999</v>
      </c>
      <c r="HV47" s="9">
        <v>2218.913</v>
      </c>
      <c r="HW47" s="9">
        <v>1353.4169999999999</v>
      </c>
      <c r="HX47" s="9">
        <v>865.49599999999998</v>
      </c>
      <c r="HY47" s="9">
        <v>665.51700000000005</v>
      </c>
      <c r="HZ47" s="9">
        <v>200.828</v>
      </c>
      <c r="IA47" s="9">
        <v>464.68900000000002</v>
      </c>
      <c r="IB47" s="9">
        <v>421.60599999999999</v>
      </c>
      <c r="IC47" s="9">
        <v>245.411</v>
      </c>
      <c r="ID47" s="9">
        <v>176.19499999999999</v>
      </c>
      <c r="IE47" s="9">
        <v>70.697000000000003</v>
      </c>
      <c r="IF47" s="9">
        <v>35.378</v>
      </c>
      <c r="IG47" s="9">
        <v>35.319000000000003</v>
      </c>
      <c r="IH47" s="9">
        <v>32.86</v>
      </c>
      <c r="II47" s="9">
        <v>21.669</v>
      </c>
      <c r="IJ47" s="9">
        <v>11.192</v>
      </c>
      <c r="IK47" s="9">
        <v>18.393000000000001</v>
      </c>
      <c r="IL47" s="9">
        <v>13.186</v>
      </c>
      <c r="IM47" s="9">
        <v>5.2060000000000004</v>
      </c>
      <c r="IN47" s="9">
        <v>14.468</v>
      </c>
      <c r="IO47" s="9">
        <v>8.4819999999999993</v>
      </c>
      <c r="IP47" s="9">
        <v>5.9850000000000003</v>
      </c>
      <c r="IQ47" s="9">
        <v>37.835999999999999</v>
      </c>
    </row>
    <row r="48" spans="1:251">
      <c r="A48" s="10">
        <v>42948</v>
      </c>
      <c r="B48" s="9">
        <v>12224.105</v>
      </c>
      <c r="C48" s="9">
        <v>6490.4170000000004</v>
      </c>
      <c r="D48" s="9">
        <v>5733.6869999999999</v>
      </c>
      <c r="E48" s="9">
        <v>8348.5650000000005</v>
      </c>
      <c r="F48" s="9">
        <v>5287.3149999999996</v>
      </c>
      <c r="G48" s="9">
        <v>3061.25</v>
      </c>
      <c r="H48" s="9">
        <v>3875.54</v>
      </c>
      <c r="I48" s="9">
        <v>1203.1020000000001</v>
      </c>
      <c r="J48" s="9">
        <v>2672.4369999999999</v>
      </c>
      <c r="K48" s="9">
        <v>1790.491</v>
      </c>
      <c r="L48" s="9">
        <v>947.09199999999998</v>
      </c>
      <c r="M48" s="9">
        <v>843.39800000000002</v>
      </c>
      <c r="N48" s="9">
        <v>341.45</v>
      </c>
      <c r="O48" s="9">
        <v>197.006</v>
      </c>
      <c r="P48" s="9">
        <v>144.44499999999999</v>
      </c>
      <c r="Q48" s="9">
        <v>140.03100000000001</v>
      </c>
      <c r="R48" s="9">
        <v>102.307</v>
      </c>
      <c r="S48" s="9">
        <v>37.723999999999997</v>
      </c>
      <c r="T48" s="9">
        <v>73.393000000000001</v>
      </c>
      <c r="U48" s="9">
        <v>56.896000000000001</v>
      </c>
      <c r="V48" s="9">
        <v>16.495999999999999</v>
      </c>
      <c r="W48" s="9">
        <v>66.638000000000005</v>
      </c>
      <c r="X48" s="9">
        <v>45.411000000000001</v>
      </c>
      <c r="Y48" s="9">
        <v>21.227</v>
      </c>
      <c r="Z48" s="9">
        <v>201.42</v>
      </c>
      <c r="AA48" s="9">
        <v>94.698999999999998</v>
      </c>
      <c r="AB48" s="9">
        <v>106.721</v>
      </c>
      <c r="AC48" s="9">
        <v>1592.037</v>
      </c>
      <c r="AD48" s="9">
        <v>832.12400000000002</v>
      </c>
      <c r="AE48" s="9">
        <v>759.91200000000003</v>
      </c>
      <c r="AF48" s="9">
        <v>579.87099999999998</v>
      </c>
      <c r="AG48" s="9">
        <v>435.93400000000003</v>
      </c>
      <c r="AH48" s="9">
        <v>143.93700000000001</v>
      </c>
      <c r="AI48" s="9">
        <v>1012.1660000000001</v>
      </c>
      <c r="AJ48" s="9">
        <v>396.19099999999997</v>
      </c>
      <c r="AK48" s="9">
        <v>615.97500000000002</v>
      </c>
      <c r="AL48" s="9">
        <v>686.86800000000005</v>
      </c>
      <c r="AM48" s="9">
        <v>511.05099999999999</v>
      </c>
      <c r="AN48" s="9">
        <v>175.81800000000001</v>
      </c>
      <c r="AO48" s="9">
        <v>1103.6220000000001</v>
      </c>
      <c r="AP48" s="9">
        <v>436.04199999999997</v>
      </c>
      <c r="AQ48" s="9">
        <v>667.58100000000002</v>
      </c>
      <c r="AR48" s="9">
        <v>1085.559</v>
      </c>
      <c r="AS48" s="9">
        <v>453.08699999999999</v>
      </c>
      <c r="AT48" s="9">
        <v>632.47199999999998</v>
      </c>
      <c r="AU48" s="9">
        <v>11722.73</v>
      </c>
      <c r="AV48" s="9">
        <v>6183.0219999999999</v>
      </c>
      <c r="AW48" s="9">
        <v>5539.7079999999996</v>
      </c>
      <c r="AX48" s="9">
        <v>8117.2120000000004</v>
      </c>
      <c r="AY48" s="9">
        <v>5113.1189999999997</v>
      </c>
      <c r="AZ48" s="9">
        <v>3004.0929999999998</v>
      </c>
      <c r="BA48" s="9">
        <v>3605.518</v>
      </c>
      <c r="BB48" s="9">
        <v>1069.903</v>
      </c>
      <c r="BC48" s="9">
        <v>2535.6149999999998</v>
      </c>
      <c r="BD48" s="9">
        <v>1748.16</v>
      </c>
      <c r="BE48" s="9">
        <v>917.37300000000005</v>
      </c>
      <c r="BF48" s="9">
        <v>830.78700000000003</v>
      </c>
      <c r="BG48" s="9">
        <v>318.73399999999998</v>
      </c>
      <c r="BH48" s="9">
        <v>179.43899999999999</v>
      </c>
      <c r="BI48" s="9">
        <v>139.29400000000001</v>
      </c>
      <c r="BJ48" s="9">
        <v>135.45400000000001</v>
      </c>
      <c r="BK48" s="9">
        <v>98.215999999999994</v>
      </c>
      <c r="BL48" s="9">
        <v>37.238</v>
      </c>
      <c r="BM48" s="9">
        <v>70.599000000000004</v>
      </c>
      <c r="BN48" s="9">
        <v>54.322000000000003</v>
      </c>
      <c r="BO48" s="9">
        <v>16.277000000000001</v>
      </c>
      <c r="BP48" s="9">
        <v>64.853999999999999</v>
      </c>
      <c r="BQ48" s="9">
        <v>43.893999999999998</v>
      </c>
      <c r="BR48" s="9">
        <v>20.96</v>
      </c>
      <c r="BS48" s="9">
        <v>183.28</v>
      </c>
      <c r="BT48" s="9">
        <v>81.222999999999999</v>
      </c>
      <c r="BU48" s="9">
        <v>102.057</v>
      </c>
      <c r="BV48" s="9">
        <v>1566.873</v>
      </c>
      <c r="BW48" s="9">
        <v>816.08799999999997</v>
      </c>
      <c r="BX48" s="9">
        <v>750.78499999999997</v>
      </c>
      <c r="BY48" s="9">
        <v>575.41999999999996</v>
      </c>
      <c r="BZ48" s="9">
        <v>431.83199999999999</v>
      </c>
      <c r="CA48" s="9">
        <v>143.58799999999999</v>
      </c>
      <c r="CB48" s="9">
        <v>991.45299999999997</v>
      </c>
      <c r="CC48" s="9">
        <v>384.25599999999997</v>
      </c>
      <c r="CD48" s="9">
        <v>607.197</v>
      </c>
      <c r="CE48" s="9">
        <v>677.86900000000003</v>
      </c>
      <c r="CF48" s="9">
        <v>502.88200000000001</v>
      </c>
      <c r="CG48" s="9">
        <v>174.98599999999999</v>
      </c>
      <c r="CH48" s="9">
        <v>1070.2919999999999</v>
      </c>
      <c r="CI48" s="9">
        <v>414.49099999999999</v>
      </c>
      <c r="CJ48" s="9">
        <v>655.8</v>
      </c>
      <c r="CK48" s="9">
        <v>1062.0519999999999</v>
      </c>
      <c r="CL48" s="9">
        <v>438.57799999999997</v>
      </c>
      <c r="CM48" s="9">
        <v>623.47400000000005</v>
      </c>
      <c r="CN48" s="9">
        <v>1823.8389999999999</v>
      </c>
      <c r="CO48" s="9">
        <v>922.47299999999996</v>
      </c>
      <c r="CP48" s="9">
        <v>901.36599999999999</v>
      </c>
      <c r="CQ48" s="9">
        <v>806.71600000000001</v>
      </c>
      <c r="CR48" s="9">
        <v>476.08800000000002</v>
      </c>
      <c r="CS48" s="9">
        <v>330.62799999999999</v>
      </c>
      <c r="CT48" s="9">
        <v>1017.122</v>
      </c>
      <c r="CU48" s="9">
        <v>446.38400000000001</v>
      </c>
      <c r="CV48" s="9">
        <v>570.73800000000006</v>
      </c>
      <c r="CW48" s="9">
        <v>476.55799999999999</v>
      </c>
      <c r="CX48" s="9">
        <v>239.78200000000001</v>
      </c>
      <c r="CY48" s="9">
        <v>236.77600000000001</v>
      </c>
      <c r="CZ48" s="9">
        <v>74.16</v>
      </c>
      <c r="DA48" s="9">
        <v>40.582999999999998</v>
      </c>
      <c r="DB48" s="9">
        <v>33.576999999999998</v>
      </c>
      <c r="DC48" s="9">
        <v>14.651999999999999</v>
      </c>
      <c r="DD48" s="9">
        <v>10.755000000000001</v>
      </c>
      <c r="DE48" s="9">
        <v>3.8969999999999998</v>
      </c>
      <c r="DF48" s="9">
        <v>11.519</v>
      </c>
      <c r="DG48" s="9">
        <v>8.7219999999999995</v>
      </c>
      <c r="DH48" s="9">
        <v>2.7970000000000002</v>
      </c>
      <c r="DI48" s="9">
        <v>3.133</v>
      </c>
      <c r="DJ48" s="9">
        <v>2.0329999999999999</v>
      </c>
      <c r="DK48" s="9">
        <v>1.1000000000000001</v>
      </c>
      <c r="DL48" s="9">
        <v>59.509</v>
      </c>
      <c r="DM48" s="9">
        <v>29.827999999999999</v>
      </c>
      <c r="DN48" s="9">
        <v>29.681000000000001</v>
      </c>
      <c r="DO48" s="9">
        <v>439.43900000000002</v>
      </c>
      <c r="DP48" s="9">
        <v>218.95500000000001</v>
      </c>
      <c r="DQ48" s="9">
        <v>220.483</v>
      </c>
      <c r="DR48" s="9">
        <v>93.863</v>
      </c>
      <c r="DS48" s="9">
        <v>65.459999999999994</v>
      </c>
      <c r="DT48" s="9">
        <v>28.402000000000001</v>
      </c>
      <c r="DU48" s="9">
        <v>345.57600000000002</v>
      </c>
      <c r="DV48" s="9">
        <v>153.495</v>
      </c>
      <c r="DW48" s="9">
        <v>192.08099999999999</v>
      </c>
      <c r="DX48" s="9">
        <v>103.69199999999999</v>
      </c>
      <c r="DY48" s="9">
        <v>72.915000000000006</v>
      </c>
      <c r="DZ48" s="9">
        <v>30.777000000000001</v>
      </c>
      <c r="EA48" s="9">
        <v>372.86599999999999</v>
      </c>
      <c r="EB48" s="9">
        <v>166.86799999999999</v>
      </c>
      <c r="EC48" s="9">
        <v>205.999</v>
      </c>
      <c r="ED48" s="9">
        <v>357.09500000000003</v>
      </c>
      <c r="EE48" s="9">
        <v>162.21700000000001</v>
      </c>
      <c r="EF48" s="9">
        <v>194.87799999999999</v>
      </c>
      <c r="EG48" s="9">
        <v>628.77200000000005</v>
      </c>
      <c r="EH48" s="9">
        <v>298.61500000000001</v>
      </c>
      <c r="EI48" s="9">
        <v>330.15699999999998</v>
      </c>
      <c r="EJ48" s="9">
        <v>136.869</v>
      </c>
      <c r="EK48" s="9">
        <v>90.9</v>
      </c>
      <c r="EL48" s="9">
        <v>45.969000000000001</v>
      </c>
      <c r="EM48" s="9">
        <v>491.904</v>
      </c>
      <c r="EN48" s="9">
        <v>207.71600000000001</v>
      </c>
      <c r="EO48" s="9">
        <v>284.18799999999999</v>
      </c>
      <c r="EP48" s="9">
        <v>193.21600000000001</v>
      </c>
      <c r="EQ48" s="9">
        <v>90.542000000000002</v>
      </c>
      <c r="ER48" s="9">
        <v>102.67400000000001</v>
      </c>
      <c r="ES48" s="9">
        <v>30.425000000000001</v>
      </c>
      <c r="ET48" s="9">
        <v>16.228000000000002</v>
      </c>
      <c r="EU48" s="9">
        <v>14.196999999999999</v>
      </c>
      <c r="EV48" s="9">
        <v>2.2709999999999999</v>
      </c>
      <c r="EW48" s="9">
        <v>1.6850000000000001</v>
      </c>
      <c r="EX48" s="9">
        <v>0.58599999999999997</v>
      </c>
      <c r="EY48" s="9">
        <v>2.1240000000000001</v>
      </c>
      <c r="EZ48" s="9">
        <v>1.5549999999999999</v>
      </c>
      <c r="FA48" s="9">
        <v>0.56899999999999995</v>
      </c>
      <c r="FB48" s="9">
        <v>0.14699999999999999</v>
      </c>
      <c r="FC48" s="9">
        <v>0.13100000000000001</v>
      </c>
      <c r="FD48" s="9">
        <v>1.7000000000000001E-2</v>
      </c>
      <c r="FE48" s="9">
        <v>28.154</v>
      </c>
      <c r="FF48" s="9">
        <v>14.542999999999999</v>
      </c>
      <c r="FG48" s="9">
        <v>13.611000000000001</v>
      </c>
      <c r="FH48" s="9">
        <v>175.22300000000001</v>
      </c>
      <c r="FI48" s="9">
        <v>81.757999999999996</v>
      </c>
      <c r="FJ48" s="9">
        <v>93.465000000000003</v>
      </c>
      <c r="FK48" s="9">
        <v>16.959</v>
      </c>
      <c r="FL48" s="9">
        <v>12.762</v>
      </c>
      <c r="FM48" s="9">
        <v>4.1970000000000001</v>
      </c>
      <c r="FN48" s="9">
        <v>158.26400000000001</v>
      </c>
      <c r="FO48" s="9">
        <v>68.995999999999995</v>
      </c>
      <c r="FP48" s="9">
        <v>89.268000000000001</v>
      </c>
      <c r="FQ48" s="9">
        <v>18.620999999999999</v>
      </c>
      <c r="FR48" s="9">
        <v>14.37</v>
      </c>
      <c r="FS48" s="9">
        <v>4.2510000000000003</v>
      </c>
      <c r="FT48" s="9">
        <v>174.595</v>
      </c>
      <c r="FU48" s="9">
        <v>76.171000000000006</v>
      </c>
      <c r="FV48" s="9">
        <v>98.423000000000002</v>
      </c>
      <c r="FW48" s="9">
        <v>160.38800000000001</v>
      </c>
      <c r="FX48" s="9">
        <v>70.551000000000002</v>
      </c>
      <c r="FY48" s="9">
        <v>89.837000000000003</v>
      </c>
      <c r="FZ48" s="9">
        <v>1195.066</v>
      </c>
      <c r="GA48" s="9">
        <v>623.85699999999997</v>
      </c>
      <c r="GB48" s="9">
        <v>571.20899999999995</v>
      </c>
      <c r="GC48" s="9">
        <v>669.84699999999998</v>
      </c>
      <c r="GD48" s="9">
        <v>385.18900000000002</v>
      </c>
      <c r="GE48" s="9">
        <v>284.65899999999999</v>
      </c>
      <c r="GF48" s="9">
        <v>525.21900000000005</v>
      </c>
      <c r="GG48" s="9">
        <v>238.66800000000001</v>
      </c>
      <c r="GH48" s="9">
        <v>286.55</v>
      </c>
      <c r="GI48" s="9">
        <v>283.34199999999998</v>
      </c>
      <c r="GJ48" s="9">
        <v>149.24100000000001</v>
      </c>
      <c r="GK48" s="9">
        <v>134.102</v>
      </c>
      <c r="GL48" s="9">
        <v>43.734999999999999</v>
      </c>
      <c r="GM48" s="9">
        <v>24.355</v>
      </c>
      <c r="GN48" s="9">
        <v>19.38</v>
      </c>
      <c r="GO48" s="9">
        <v>12.381</v>
      </c>
      <c r="GP48" s="9">
        <v>9.0690000000000008</v>
      </c>
      <c r="GQ48" s="9">
        <v>3.3109999999999999</v>
      </c>
      <c r="GR48" s="9">
        <v>9.3949999999999996</v>
      </c>
      <c r="GS48" s="9">
        <v>7.1669999999999998</v>
      </c>
      <c r="GT48" s="9">
        <v>2.2280000000000002</v>
      </c>
      <c r="GU48" s="9">
        <v>2.9860000000000002</v>
      </c>
      <c r="GV48" s="9">
        <v>1.9019999999999999</v>
      </c>
      <c r="GW48" s="9">
        <v>1.083</v>
      </c>
      <c r="GX48" s="9">
        <v>31.355</v>
      </c>
      <c r="GY48" s="9">
        <v>15.285</v>
      </c>
      <c r="GZ48" s="9">
        <v>16.068999999999999</v>
      </c>
      <c r="HA48" s="9">
        <v>264.21600000000001</v>
      </c>
      <c r="HB48" s="9">
        <v>137.197</v>
      </c>
      <c r="HC48" s="9">
        <v>127.01900000000001</v>
      </c>
      <c r="HD48" s="9">
        <v>76.903000000000006</v>
      </c>
      <c r="HE48" s="9">
        <v>52.698</v>
      </c>
      <c r="HF48" s="9">
        <v>24.204999999999998</v>
      </c>
      <c r="HG48" s="9">
        <v>187.31200000000001</v>
      </c>
      <c r="HH48" s="9">
        <v>84.498999999999995</v>
      </c>
      <c r="HI48" s="9">
        <v>102.813</v>
      </c>
      <c r="HJ48" s="9">
        <v>85.070999999999998</v>
      </c>
      <c r="HK48" s="9">
        <v>58.545000000000002</v>
      </c>
      <c r="HL48" s="9">
        <v>26.526</v>
      </c>
      <c r="HM48" s="9">
        <v>198.27099999999999</v>
      </c>
      <c r="HN48" s="9">
        <v>90.695999999999998</v>
      </c>
      <c r="HO48" s="9">
        <v>107.575</v>
      </c>
      <c r="HP48" s="9">
        <v>196.70699999999999</v>
      </c>
      <c r="HQ48" s="9">
        <v>91.665999999999997</v>
      </c>
      <c r="HR48" s="9">
        <v>105.041</v>
      </c>
      <c r="HS48" s="9">
        <v>2883.22</v>
      </c>
      <c r="HT48" s="9">
        <v>1555.595</v>
      </c>
      <c r="HU48" s="9">
        <v>1327.625</v>
      </c>
      <c r="HV48" s="9">
        <v>2236.915</v>
      </c>
      <c r="HW48" s="9">
        <v>1362.222</v>
      </c>
      <c r="HX48" s="9">
        <v>874.69299999999998</v>
      </c>
      <c r="HY48" s="9">
        <v>646.30600000000004</v>
      </c>
      <c r="HZ48" s="9">
        <v>193.37299999999999</v>
      </c>
      <c r="IA48" s="9">
        <v>452.93200000000002</v>
      </c>
      <c r="IB48" s="9">
        <v>395.93</v>
      </c>
      <c r="IC48" s="9">
        <v>227.79</v>
      </c>
      <c r="ID48" s="9">
        <v>168.14</v>
      </c>
      <c r="IE48" s="9">
        <v>62.869</v>
      </c>
      <c r="IF48" s="9">
        <v>36.311</v>
      </c>
      <c r="IG48" s="9">
        <v>26.558</v>
      </c>
      <c r="IH48" s="9">
        <v>30.779</v>
      </c>
      <c r="II48" s="9">
        <v>21.763000000000002</v>
      </c>
      <c r="IJ48" s="9">
        <v>9.016</v>
      </c>
      <c r="IK48" s="9">
        <v>15.772</v>
      </c>
      <c r="IL48" s="9">
        <v>11.894</v>
      </c>
      <c r="IM48" s="9">
        <v>3.8780000000000001</v>
      </c>
      <c r="IN48" s="9">
        <v>15.007</v>
      </c>
      <c r="IO48" s="9">
        <v>9.8689999999999998</v>
      </c>
      <c r="IP48" s="9">
        <v>5.1379999999999999</v>
      </c>
      <c r="IQ48" s="9">
        <v>32.090000000000003</v>
      </c>
    </row>
    <row r="49" spans="1:251">
      <c r="A49" s="10">
        <v>42979</v>
      </c>
      <c r="B49" s="9">
        <v>12310.915999999999</v>
      </c>
      <c r="C49" s="9">
        <v>6526.3980000000001</v>
      </c>
      <c r="D49" s="9">
        <v>5784.518</v>
      </c>
      <c r="E49" s="9">
        <v>8388.4809999999998</v>
      </c>
      <c r="F49" s="9">
        <v>5324.0619999999999</v>
      </c>
      <c r="G49" s="9">
        <v>3064.4189999999999</v>
      </c>
      <c r="H49" s="9">
        <v>3922.4360000000001</v>
      </c>
      <c r="I49" s="9">
        <v>1202.336</v>
      </c>
      <c r="J49" s="9">
        <v>2720.1</v>
      </c>
      <c r="K49" s="9">
        <v>1730.6320000000001</v>
      </c>
      <c r="L49" s="9">
        <v>905.077</v>
      </c>
      <c r="M49" s="9">
        <v>825.55399999999997</v>
      </c>
      <c r="N49" s="9">
        <v>333.31900000000002</v>
      </c>
      <c r="O49" s="9">
        <v>189.18899999999999</v>
      </c>
      <c r="P49" s="9">
        <v>144.13</v>
      </c>
      <c r="Q49" s="9">
        <v>127.111</v>
      </c>
      <c r="R49" s="9">
        <v>101.164</v>
      </c>
      <c r="S49" s="9">
        <v>25.946999999999999</v>
      </c>
      <c r="T49" s="9">
        <v>65.182000000000002</v>
      </c>
      <c r="U49" s="9">
        <v>50.807000000000002</v>
      </c>
      <c r="V49" s="9">
        <v>14.375</v>
      </c>
      <c r="W49" s="9">
        <v>61.929000000000002</v>
      </c>
      <c r="X49" s="9">
        <v>50.357999999999997</v>
      </c>
      <c r="Y49" s="9">
        <v>11.571999999999999</v>
      </c>
      <c r="Z49" s="9">
        <v>206.208</v>
      </c>
      <c r="AA49" s="9">
        <v>88.025000000000006</v>
      </c>
      <c r="AB49" s="9">
        <v>118.18300000000001</v>
      </c>
      <c r="AC49" s="9">
        <v>1552.2760000000001</v>
      </c>
      <c r="AD49" s="9">
        <v>798.226</v>
      </c>
      <c r="AE49" s="9">
        <v>754.05</v>
      </c>
      <c r="AF49" s="9">
        <v>552.98099999999999</v>
      </c>
      <c r="AG49" s="9">
        <v>409.71199999999999</v>
      </c>
      <c r="AH49" s="9">
        <v>143.26900000000001</v>
      </c>
      <c r="AI49" s="9">
        <v>999.29499999999996</v>
      </c>
      <c r="AJ49" s="9">
        <v>388.51400000000001</v>
      </c>
      <c r="AK49" s="9">
        <v>610.78099999999995</v>
      </c>
      <c r="AL49" s="9">
        <v>646.05999999999995</v>
      </c>
      <c r="AM49" s="9">
        <v>482.24299999999999</v>
      </c>
      <c r="AN49" s="9">
        <v>163.81700000000001</v>
      </c>
      <c r="AO49" s="9">
        <v>1084.5719999999999</v>
      </c>
      <c r="AP49" s="9">
        <v>422.834</v>
      </c>
      <c r="AQ49" s="9">
        <v>661.73800000000006</v>
      </c>
      <c r="AR49" s="9">
        <v>1064.4770000000001</v>
      </c>
      <c r="AS49" s="9">
        <v>439.32100000000003</v>
      </c>
      <c r="AT49" s="9">
        <v>625.15599999999995</v>
      </c>
      <c r="AU49" s="9">
        <v>11814.151</v>
      </c>
      <c r="AV49" s="9">
        <v>6222.5240000000003</v>
      </c>
      <c r="AW49" s="9">
        <v>5591.6279999999997</v>
      </c>
      <c r="AX49" s="9">
        <v>8155.84</v>
      </c>
      <c r="AY49" s="9">
        <v>5148.21</v>
      </c>
      <c r="AZ49" s="9">
        <v>3007.6309999999999</v>
      </c>
      <c r="BA49" s="9">
        <v>3658.3110000000001</v>
      </c>
      <c r="BB49" s="9">
        <v>1074.3140000000001</v>
      </c>
      <c r="BC49" s="9">
        <v>2583.9969999999998</v>
      </c>
      <c r="BD49" s="9">
        <v>1692.1679999999999</v>
      </c>
      <c r="BE49" s="9">
        <v>876.29899999999998</v>
      </c>
      <c r="BF49" s="9">
        <v>815.86900000000003</v>
      </c>
      <c r="BG49" s="9">
        <v>318.524</v>
      </c>
      <c r="BH49" s="9">
        <v>177.99799999999999</v>
      </c>
      <c r="BI49" s="9">
        <v>140.52600000000001</v>
      </c>
      <c r="BJ49" s="9">
        <v>123.952</v>
      </c>
      <c r="BK49" s="9">
        <v>98.405000000000001</v>
      </c>
      <c r="BL49" s="9">
        <v>25.547000000000001</v>
      </c>
      <c r="BM49" s="9">
        <v>63.97</v>
      </c>
      <c r="BN49" s="9">
        <v>49.978000000000002</v>
      </c>
      <c r="BO49" s="9">
        <v>13.992000000000001</v>
      </c>
      <c r="BP49" s="9">
        <v>59.981999999999999</v>
      </c>
      <c r="BQ49" s="9">
        <v>48.427</v>
      </c>
      <c r="BR49" s="9">
        <v>11.555</v>
      </c>
      <c r="BS49" s="9">
        <v>194.571</v>
      </c>
      <c r="BT49" s="9">
        <v>79.593000000000004</v>
      </c>
      <c r="BU49" s="9">
        <v>114.979</v>
      </c>
      <c r="BV49" s="9">
        <v>1525.44</v>
      </c>
      <c r="BW49" s="9">
        <v>778.87400000000002</v>
      </c>
      <c r="BX49" s="9">
        <v>746.56500000000005</v>
      </c>
      <c r="BY49" s="9">
        <v>546.46299999999997</v>
      </c>
      <c r="BZ49" s="9">
        <v>404.90300000000002</v>
      </c>
      <c r="CA49" s="9">
        <v>141.56</v>
      </c>
      <c r="CB49" s="9">
        <v>978.97699999999998</v>
      </c>
      <c r="CC49" s="9">
        <v>373.97199999999998</v>
      </c>
      <c r="CD49" s="9">
        <v>605.00599999999997</v>
      </c>
      <c r="CE49" s="9">
        <v>636.41099999999994</v>
      </c>
      <c r="CF49" s="9">
        <v>474.7</v>
      </c>
      <c r="CG49" s="9">
        <v>161.71100000000001</v>
      </c>
      <c r="CH49" s="9">
        <v>1055.7570000000001</v>
      </c>
      <c r="CI49" s="9">
        <v>401.59899999999999</v>
      </c>
      <c r="CJ49" s="9">
        <v>654.15800000000002</v>
      </c>
      <c r="CK49" s="9">
        <v>1042.9469999999999</v>
      </c>
      <c r="CL49" s="9">
        <v>423.94900000000001</v>
      </c>
      <c r="CM49" s="9">
        <v>618.99800000000005</v>
      </c>
      <c r="CN49" s="9">
        <v>1860.931</v>
      </c>
      <c r="CO49" s="9">
        <v>933.40700000000004</v>
      </c>
      <c r="CP49" s="9">
        <v>927.52300000000002</v>
      </c>
      <c r="CQ49" s="9">
        <v>809.66700000000003</v>
      </c>
      <c r="CR49" s="9">
        <v>483.52300000000002</v>
      </c>
      <c r="CS49" s="9">
        <v>326.14400000000001</v>
      </c>
      <c r="CT49" s="9">
        <v>1051.2629999999999</v>
      </c>
      <c r="CU49" s="9">
        <v>449.88400000000001</v>
      </c>
      <c r="CV49" s="9">
        <v>601.37900000000002</v>
      </c>
      <c r="CW49" s="9">
        <v>471.42500000000001</v>
      </c>
      <c r="CX49" s="9">
        <v>231.858</v>
      </c>
      <c r="CY49" s="9">
        <v>239.56700000000001</v>
      </c>
      <c r="CZ49" s="9">
        <v>79.512</v>
      </c>
      <c r="DA49" s="9">
        <v>40.494999999999997</v>
      </c>
      <c r="DB49" s="9">
        <v>39.017000000000003</v>
      </c>
      <c r="DC49" s="9">
        <v>12.169</v>
      </c>
      <c r="DD49" s="9">
        <v>10.725</v>
      </c>
      <c r="DE49" s="9">
        <v>1.444</v>
      </c>
      <c r="DF49" s="9">
        <v>8.3520000000000003</v>
      </c>
      <c r="DG49" s="9">
        <v>7.2850000000000001</v>
      </c>
      <c r="DH49" s="9">
        <v>1.0680000000000001</v>
      </c>
      <c r="DI49" s="9">
        <v>3.8170000000000002</v>
      </c>
      <c r="DJ49" s="9">
        <v>3.44</v>
      </c>
      <c r="DK49" s="9">
        <v>0.377</v>
      </c>
      <c r="DL49" s="9">
        <v>67.341999999999999</v>
      </c>
      <c r="DM49" s="9">
        <v>29.77</v>
      </c>
      <c r="DN49" s="9">
        <v>37.572000000000003</v>
      </c>
      <c r="DO49" s="9">
        <v>438.56700000000001</v>
      </c>
      <c r="DP49" s="9">
        <v>213.286</v>
      </c>
      <c r="DQ49" s="9">
        <v>225.28100000000001</v>
      </c>
      <c r="DR49" s="9">
        <v>89.105000000000004</v>
      </c>
      <c r="DS49" s="9">
        <v>58.253</v>
      </c>
      <c r="DT49" s="9">
        <v>30.853000000000002</v>
      </c>
      <c r="DU49" s="9">
        <v>349.46100000000001</v>
      </c>
      <c r="DV49" s="9">
        <v>155.03299999999999</v>
      </c>
      <c r="DW49" s="9">
        <v>194.428</v>
      </c>
      <c r="DX49" s="9">
        <v>97.352000000000004</v>
      </c>
      <c r="DY49" s="9">
        <v>65.575000000000003</v>
      </c>
      <c r="DZ49" s="9">
        <v>31.776</v>
      </c>
      <c r="EA49" s="9">
        <v>374.07400000000001</v>
      </c>
      <c r="EB49" s="9">
        <v>166.28299999999999</v>
      </c>
      <c r="EC49" s="9">
        <v>207.791</v>
      </c>
      <c r="ED49" s="9">
        <v>357.81400000000002</v>
      </c>
      <c r="EE49" s="9">
        <v>162.31800000000001</v>
      </c>
      <c r="EF49" s="9">
        <v>195.49600000000001</v>
      </c>
      <c r="EG49" s="9">
        <v>646.37900000000002</v>
      </c>
      <c r="EH49" s="9">
        <v>303.86599999999999</v>
      </c>
      <c r="EI49" s="9">
        <v>342.51299999999998</v>
      </c>
      <c r="EJ49" s="9">
        <v>135.97999999999999</v>
      </c>
      <c r="EK49" s="9">
        <v>92.762</v>
      </c>
      <c r="EL49" s="9">
        <v>43.218000000000004</v>
      </c>
      <c r="EM49" s="9">
        <v>510.39800000000002</v>
      </c>
      <c r="EN49" s="9">
        <v>211.10300000000001</v>
      </c>
      <c r="EO49" s="9">
        <v>299.29500000000002</v>
      </c>
      <c r="EP49" s="9">
        <v>202.40299999999999</v>
      </c>
      <c r="EQ49" s="9">
        <v>90.009</v>
      </c>
      <c r="ER49" s="9">
        <v>112.39400000000001</v>
      </c>
      <c r="ES49" s="9">
        <v>39.103999999999999</v>
      </c>
      <c r="ET49" s="9">
        <v>20.212</v>
      </c>
      <c r="EU49" s="9">
        <v>18.891999999999999</v>
      </c>
      <c r="EV49" s="9">
        <v>2.9950000000000001</v>
      </c>
      <c r="EW49" s="9">
        <v>2.3940000000000001</v>
      </c>
      <c r="EX49" s="9">
        <v>0.60099999999999998</v>
      </c>
      <c r="EY49" s="9">
        <v>2.1619999999999999</v>
      </c>
      <c r="EZ49" s="9">
        <v>1.5780000000000001</v>
      </c>
      <c r="FA49" s="9">
        <v>0.58399999999999996</v>
      </c>
      <c r="FB49" s="9">
        <v>0.83299999999999996</v>
      </c>
      <c r="FC49" s="9">
        <v>0.81699999999999995</v>
      </c>
      <c r="FD49" s="9">
        <v>1.7000000000000001E-2</v>
      </c>
      <c r="FE49" s="9">
        <v>36.109000000000002</v>
      </c>
      <c r="FF49" s="9">
        <v>17.817</v>
      </c>
      <c r="FG49" s="9">
        <v>18.292000000000002</v>
      </c>
      <c r="FH49" s="9">
        <v>184.32499999999999</v>
      </c>
      <c r="FI49" s="9">
        <v>79.171999999999997</v>
      </c>
      <c r="FJ49" s="9">
        <v>105.15300000000001</v>
      </c>
      <c r="FK49" s="9">
        <v>16.774000000000001</v>
      </c>
      <c r="FL49" s="9">
        <v>9.298</v>
      </c>
      <c r="FM49" s="9">
        <v>7.476</v>
      </c>
      <c r="FN49" s="9">
        <v>167.55099999999999</v>
      </c>
      <c r="FO49" s="9">
        <v>69.873999999999995</v>
      </c>
      <c r="FP49" s="9">
        <v>97.677000000000007</v>
      </c>
      <c r="FQ49" s="9">
        <v>18.641999999999999</v>
      </c>
      <c r="FR49" s="9">
        <v>11.112</v>
      </c>
      <c r="FS49" s="9">
        <v>7.53</v>
      </c>
      <c r="FT49" s="9">
        <v>183.761</v>
      </c>
      <c r="FU49" s="9">
        <v>78.897000000000006</v>
      </c>
      <c r="FV49" s="9">
        <v>104.864</v>
      </c>
      <c r="FW49" s="9">
        <v>169.71199999999999</v>
      </c>
      <c r="FX49" s="9">
        <v>71.451999999999998</v>
      </c>
      <c r="FY49" s="9">
        <v>98.260999999999996</v>
      </c>
      <c r="FZ49" s="9">
        <v>1214.5519999999999</v>
      </c>
      <c r="GA49" s="9">
        <v>629.54200000000003</v>
      </c>
      <c r="GB49" s="9">
        <v>585.01</v>
      </c>
      <c r="GC49" s="9">
        <v>673.68700000000001</v>
      </c>
      <c r="GD49" s="9">
        <v>390.76100000000002</v>
      </c>
      <c r="GE49" s="9">
        <v>282.92599999999999</v>
      </c>
      <c r="GF49" s="9">
        <v>540.86500000000001</v>
      </c>
      <c r="GG49" s="9">
        <v>238.78100000000001</v>
      </c>
      <c r="GH49" s="9">
        <v>302.084</v>
      </c>
      <c r="GI49" s="9">
        <v>269.02300000000002</v>
      </c>
      <c r="GJ49" s="9">
        <v>141.84899999999999</v>
      </c>
      <c r="GK49" s="9">
        <v>127.17400000000001</v>
      </c>
      <c r="GL49" s="9">
        <v>40.408000000000001</v>
      </c>
      <c r="GM49" s="9">
        <v>20.283000000000001</v>
      </c>
      <c r="GN49" s="9">
        <v>20.125</v>
      </c>
      <c r="GO49" s="9">
        <v>9.1739999999999995</v>
      </c>
      <c r="GP49" s="9">
        <v>8.33</v>
      </c>
      <c r="GQ49" s="9">
        <v>0.84399999999999997</v>
      </c>
      <c r="GR49" s="9">
        <v>6.1909999999999998</v>
      </c>
      <c r="GS49" s="9">
        <v>5.7069999999999999</v>
      </c>
      <c r="GT49" s="9">
        <v>0.48399999999999999</v>
      </c>
      <c r="GU49" s="9">
        <v>2.984</v>
      </c>
      <c r="GV49" s="9">
        <v>2.6230000000000002</v>
      </c>
      <c r="GW49" s="9">
        <v>0.36</v>
      </c>
      <c r="GX49" s="9">
        <v>31.233000000000001</v>
      </c>
      <c r="GY49" s="9">
        <v>11.952999999999999</v>
      </c>
      <c r="GZ49" s="9">
        <v>19.280999999999999</v>
      </c>
      <c r="HA49" s="9">
        <v>254.24199999999999</v>
      </c>
      <c r="HB49" s="9">
        <v>134.114</v>
      </c>
      <c r="HC49" s="9">
        <v>120.129</v>
      </c>
      <c r="HD49" s="9">
        <v>72.331000000000003</v>
      </c>
      <c r="HE49" s="9">
        <v>48.954000000000001</v>
      </c>
      <c r="HF49" s="9">
        <v>23.376999999999999</v>
      </c>
      <c r="HG49" s="9">
        <v>181.911</v>
      </c>
      <c r="HH49" s="9">
        <v>85.159000000000006</v>
      </c>
      <c r="HI49" s="9">
        <v>96.751999999999995</v>
      </c>
      <c r="HJ49" s="9">
        <v>78.709999999999994</v>
      </c>
      <c r="HK49" s="9">
        <v>54.463000000000001</v>
      </c>
      <c r="HL49" s="9">
        <v>24.245999999999999</v>
      </c>
      <c r="HM49" s="9">
        <v>190.31299999999999</v>
      </c>
      <c r="HN49" s="9">
        <v>87.385999999999996</v>
      </c>
      <c r="HO49" s="9">
        <v>102.92700000000001</v>
      </c>
      <c r="HP49" s="9">
        <v>188.101</v>
      </c>
      <c r="HQ49" s="9">
        <v>90.866</v>
      </c>
      <c r="HR49" s="9">
        <v>97.234999999999999</v>
      </c>
      <c r="HS49" s="9">
        <v>2890.759</v>
      </c>
      <c r="HT49" s="9">
        <v>1563.79</v>
      </c>
      <c r="HU49" s="9">
        <v>1326.9690000000001</v>
      </c>
      <c r="HV49" s="9">
        <v>2223.424</v>
      </c>
      <c r="HW49" s="9">
        <v>1367.7560000000001</v>
      </c>
      <c r="HX49" s="9">
        <v>855.66800000000001</v>
      </c>
      <c r="HY49" s="9">
        <v>667.33500000000004</v>
      </c>
      <c r="HZ49" s="9">
        <v>196.03399999999999</v>
      </c>
      <c r="IA49" s="9">
        <v>471.30099999999999</v>
      </c>
      <c r="IB49" s="9">
        <v>373.22300000000001</v>
      </c>
      <c r="IC49" s="9">
        <v>214.77500000000001</v>
      </c>
      <c r="ID49" s="9">
        <v>158.44900000000001</v>
      </c>
      <c r="IE49" s="9">
        <v>60.07</v>
      </c>
      <c r="IF49" s="9">
        <v>37.871000000000002</v>
      </c>
      <c r="IG49" s="9">
        <v>22.199000000000002</v>
      </c>
      <c r="IH49" s="9">
        <v>31.655000000000001</v>
      </c>
      <c r="II49" s="9">
        <v>25.12</v>
      </c>
      <c r="IJ49" s="9">
        <v>6.5359999999999996</v>
      </c>
      <c r="IK49" s="9">
        <v>17.11</v>
      </c>
      <c r="IL49" s="9">
        <v>14.374000000000001</v>
      </c>
      <c r="IM49" s="9">
        <v>2.7349999999999999</v>
      </c>
      <c r="IN49" s="9">
        <v>14.545999999999999</v>
      </c>
      <c r="IO49" s="9">
        <v>10.744999999999999</v>
      </c>
      <c r="IP49" s="9">
        <v>3.8</v>
      </c>
      <c r="IQ49" s="9">
        <v>28.414999999999999</v>
      </c>
    </row>
    <row r="50" spans="1:251">
      <c r="A50" s="10">
        <v>43009</v>
      </c>
      <c r="B50" s="9">
        <v>12323.991</v>
      </c>
      <c r="C50" s="9">
        <v>6536.3909999999996</v>
      </c>
      <c r="D50" s="9">
        <v>5787.6</v>
      </c>
      <c r="E50" s="9">
        <v>8408.1929999999993</v>
      </c>
      <c r="F50" s="9">
        <v>5326.0389999999998</v>
      </c>
      <c r="G50" s="9">
        <v>3082.154</v>
      </c>
      <c r="H50" s="9">
        <v>3915.7979999999998</v>
      </c>
      <c r="I50" s="9">
        <v>1210.3520000000001</v>
      </c>
      <c r="J50" s="9">
        <v>2705.4459999999999</v>
      </c>
      <c r="K50" s="9">
        <v>1727.2260000000001</v>
      </c>
      <c r="L50" s="9">
        <v>891.37</v>
      </c>
      <c r="M50" s="9">
        <v>835.85500000000002</v>
      </c>
      <c r="N50" s="9">
        <v>307.32100000000003</v>
      </c>
      <c r="O50" s="9">
        <v>170.422</v>
      </c>
      <c r="P50" s="9">
        <v>136.898</v>
      </c>
      <c r="Q50" s="9">
        <v>99.858000000000004</v>
      </c>
      <c r="R50" s="9">
        <v>78.905000000000001</v>
      </c>
      <c r="S50" s="9">
        <v>20.952999999999999</v>
      </c>
      <c r="T50" s="9">
        <v>50.399000000000001</v>
      </c>
      <c r="U50" s="9">
        <v>39.575000000000003</v>
      </c>
      <c r="V50" s="9">
        <v>10.824</v>
      </c>
      <c r="W50" s="9">
        <v>49.459000000000003</v>
      </c>
      <c r="X50" s="9">
        <v>39.33</v>
      </c>
      <c r="Y50" s="9">
        <v>10.129</v>
      </c>
      <c r="Z50" s="9">
        <v>207.46199999999999</v>
      </c>
      <c r="AA50" s="9">
        <v>91.516999999999996</v>
      </c>
      <c r="AB50" s="9">
        <v>115.94499999999999</v>
      </c>
      <c r="AC50" s="9">
        <v>1563.567</v>
      </c>
      <c r="AD50" s="9">
        <v>802.96299999999997</v>
      </c>
      <c r="AE50" s="9">
        <v>760.60299999999995</v>
      </c>
      <c r="AF50" s="9">
        <v>561.25300000000004</v>
      </c>
      <c r="AG50" s="9">
        <v>412.649</v>
      </c>
      <c r="AH50" s="9">
        <v>148.60400000000001</v>
      </c>
      <c r="AI50" s="9">
        <v>1002.314</v>
      </c>
      <c r="AJ50" s="9">
        <v>390.31400000000002</v>
      </c>
      <c r="AK50" s="9">
        <v>611.99900000000002</v>
      </c>
      <c r="AL50" s="9">
        <v>634.84299999999996</v>
      </c>
      <c r="AM50" s="9">
        <v>467.952</v>
      </c>
      <c r="AN50" s="9">
        <v>166.892</v>
      </c>
      <c r="AO50" s="9">
        <v>1092.3820000000001</v>
      </c>
      <c r="AP50" s="9">
        <v>423.41899999999998</v>
      </c>
      <c r="AQ50" s="9">
        <v>668.96400000000006</v>
      </c>
      <c r="AR50" s="9">
        <v>1052.713</v>
      </c>
      <c r="AS50" s="9">
        <v>429.88900000000001</v>
      </c>
      <c r="AT50" s="9">
        <v>622.82299999999998</v>
      </c>
      <c r="AU50" s="9">
        <v>11816.77</v>
      </c>
      <c r="AV50" s="9">
        <v>6225.19</v>
      </c>
      <c r="AW50" s="9">
        <v>5591.58</v>
      </c>
      <c r="AX50" s="9">
        <v>8169.0940000000001</v>
      </c>
      <c r="AY50" s="9">
        <v>5146.3310000000001</v>
      </c>
      <c r="AZ50" s="9">
        <v>3022.7629999999999</v>
      </c>
      <c r="BA50" s="9">
        <v>3647.6759999999999</v>
      </c>
      <c r="BB50" s="9">
        <v>1078.8589999999999</v>
      </c>
      <c r="BC50" s="9">
        <v>2568.817</v>
      </c>
      <c r="BD50" s="9">
        <v>1682.538</v>
      </c>
      <c r="BE50" s="9">
        <v>861.22900000000004</v>
      </c>
      <c r="BF50" s="9">
        <v>821.30899999999997</v>
      </c>
      <c r="BG50" s="9">
        <v>289.01900000000001</v>
      </c>
      <c r="BH50" s="9">
        <v>157.572</v>
      </c>
      <c r="BI50" s="9">
        <v>131.44800000000001</v>
      </c>
      <c r="BJ50" s="9">
        <v>95.382000000000005</v>
      </c>
      <c r="BK50" s="9">
        <v>74.873999999999995</v>
      </c>
      <c r="BL50" s="9">
        <v>20.507999999999999</v>
      </c>
      <c r="BM50" s="9">
        <v>48.584000000000003</v>
      </c>
      <c r="BN50" s="9">
        <v>38.189</v>
      </c>
      <c r="BO50" s="9">
        <v>10.396000000000001</v>
      </c>
      <c r="BP50" s="9">
        <v>46.798000000000002</v>
      </c>
      <c r="BQ50" s="9">
        <v>36.686</v>
      </c>
      <c r="BR50" s="9">
        <v>10.112</v>
      </c>
      <c r="BS50" s="9">
        <v>193.637</v>
      </c>
      <c r="BT50" s="9">
        <v>82.697000000000003</v>
      </c>
      <c r="BU50" s="9">
        <v>110.94</v>
      </c>
      <c r="BV50" s="9">
        <v>1531.4780000000001</v>
      </c>
      <c r="BW50" s="9">
        <v>781.16600000000005</v>
      </c>
      <c r="BX50" s="9">
        <v>750.31200000000001</v>
      </c>
      <c r="BY50" s="9">
        <v>550.91</v>
      </c>
      <c r="BZ50" s="9">
        <v>403.49599999999998</v>
      </c>
      <c r="CA50" s="9">
        <v>147.41300000000001</v>
      </c>
      <c r="CB50" s="9">
        <v>980.56899999999996</v>
      </c>
      <c r="CC50" s="9">
        <v>377.67</v>
      </c>
      <c r="CD50" s="9">
        <v>602.899</v>
      </c>
      <c r="CE50" s="9">
        <v>621.38599999999997</v>
      </c>
      <c r="CF50" s="9">
        <v>456.12700000000001</v>
      </c>
      <c r="CG50" s="9">
        <v>165.25899999999999</v>
      </c>
      <c r="CH50" s="9">
        <v>1061.152</v>
      </c>
      <c r="CI50" s="9">
        <v>405.10199999999998</v>
      </c>
      <c r="CJ50" s="9">
        <v>656.05</v>
      </c>
      <c r="CK50" s="9">
        <v>1029.153</v>
      </c>
      <c r="CL50" s="9">
        <v>415.858</v>
      </c>
      <c r="CM50" s="9">
        <v>613.29499999999996</v>
      </c>
      <c r="CN50" s="9">
        <v>1848.366</v>
      </c>
      <c r="CO50" s="9">
        <v>925.52499999999998</v>
      </c>
      <c r="CP50" s="9">
        <v>922.84100000000001</v>
      </c>
      <c r="CQ50" s="9">
        <v>818.18</v>
      </c>
      <c r="CR50" s="9">
        <v>484.35300000000001</v>
      </c>
      <c r="CS50" s="9">
        <v>333.827</v>
      </c>
      <c r="CT50" s="9">
        <v>1030.1869999999999</v>
      </c>
      <c r="CU50" s="9">
        <v>441.173</v>
      </c>
      <c r="CV50" s="9">
        <v>589.01400000000001</v>
      </c>
      <c r="CW50" s="9">
        <v>464.87099999999998</v>
      </c>
      <c r="CX50" s="9">
        <v>234.316</v>
      </c>
      <c r="CY50" s="9">
        <v>230.55500000000001</v>
      </c>
      <c r="CZ50" s="9">
        <v>80.084000000000003</v>
      </c>
      <c r="DA50" s="9">
        <v>38.256</v>
      </c>
      <c r="DB50" s="9">
        <v>41.828000000000003</v>
      </c>
      <c r="DC50" s="9">
        <v>11.016999999999999</v>
      </c>
      <c r="DD50" s="9">
        <v>6.77</v>
      </c>
      <c r="DE50" s="9">
        <v>4.2469999999999999</v>
      </c>
      <c r="DF50" s="9">
        <v>6.1669999999999998</v>
      </c>
      <c r="DG50" s="9">
        <v>2.669</v>
      </c>
      <c r="DH50" s="9">
        <v>3.4980000000000002</v>
      </c>
      <c r="DI50" s="9">
        <v>4.8499999999999996</v>
      </c>
      <c r="DJ50" s="9">
        <v>4.0999999999999996</v>
      </c>
      <c r="DK50" s="9">
        <v>0.75</v>
      </c>
      <c r="DL50" s="9">
        <v>69.066999999999993</v>
      </c>
      <c r="DM50" s="9">
        <v>31.486000000000001</v>
      </c>
      <c r="DN50" s="9">
        <v>37.581000000000003</v>
      </c>
      <c r="DO50" s="9">
        <v>434.19200000000001</v>
      </c>
      <c r="DP50" s="9">
        <v>220.27</v>
      </c>
      <c r="DQ50" s="9">
        <v>213.92099999999999</v>
      </c>
      <c r="DR50" s="9">
        <v>93.147000000000006</v>
      </c>
      <c r="DS50" s="9">
        <v>66.771000000000001</v>
      </c>
      <c r="DT50" s="9">
        <v>26.376000000000001</v>
      </c>
      <c r="DU50" s="9">
        <v>341.04500000000002</v>
      </c>
      <c r="DV50" s="9">
        <v>153.499</v>
      </c>
      <c r="DW50" s="9">
        <v>187.54599999999999</v>
      </c>
      <c r="DX50" s="9">
        <v>99.686000000000007</v>
      </c>
      <c r="DY50" s="9">
        <v>70.075999999999993</v>
      </c>
      <c r="DZ50" s="9">
        <v>29.61</v>
      </c>
      <c r="EA50" s="9">
        <v>365.185</v>
      </c>
      <c r="EB50" s="9">
        <v>164.24</v>
      </c>
      <c r="EC50" s="9">
        <v>200.946</v>
      </c>
      <c r="ED50" s="9">
        <v>347.21100000000001</v>
      </c>
      <c r="EE50" s="9">
        <v>156.16800000000001</v>
      </c>
      <c r="EF50" s="9">
        <v>191.04300000000001</v>
      </c>
      <c r="EG50" s="9">
        <v>639.07100000000003</v>
      </c>
      <c r="EH50" s="9">
        <v>302</v>
      </c>
      <c r="EI50" s="9">
        <v>337.07100000000003</v>
      </c>
      <c r="EJ50" s="9">
        <v>144</v>
      </c>
      <c r="EK50" s="9">
        <v>99.421999999999997</v>
      </c>
      <c r="EL50" s="9">
        <v>44.578000000000003</v>
      </c>
      <c r="EM50" s="9">
        <v>495.072</v>
      </c>
      <c r="EN50" s="9">
        <v>202.578</v>
      </c>
      <c r="EO50" s="9">
        <v>292.49299999999999</v>
      </c>
      <c r="EP50" s="9">
        <v>191.83600000000001</v>
      </c>
      <c r="EQ50" s="9">
        <v>85.715999999999994</v>
      </c>
      <c r="ER50" s="9">
        <v>106.121</v>
      </c>
      <c r="ES50" s="9">
        <v>34.273000000000003</v>
      </c>
      <c r="ET50" s="9">
        <v>14.103</v>
      </c>
      <c r="EU50" s="9">
        <v>20.170000000000002</v>
      </c>
      <c r="EV50" s="9">
        <v>1.464</v>
      </c>
      <c r="EW50" s="9">
        <v>0.94799999999999995</v>
      </c>
      <c r="EX50" s="9">
        <v>0.51600000000000001</v>
      </c>
      <c r="EY50" s="9">
        <v>1.3169999999999999</v>
      </c>
      <c r="EZ50" s="9">
        <v>0.81699999999999995</v>
      </c>
      <c r="FA50" s="9">
        <v>0.5</v>
      </c>
      <c r="FB50" s="9">
        <v>0.14699999999999999</v>
      </c>
      <c r="FC50" s="9">
        <v>0.13100000000000001</v>
      </c>
      <c r="FD50" s="9">
        <v>1.7000000000000001E-2</v>
      </c>
      <c r="FE50" s="9">
        <v>32.81</v>
      </c>
      <c r="FF50" s="9">
        <v>13.156000000000001</v>
      </c>
      <c r="FG50" s="9">
        <v>19.654</v>
      </c>
      <c r="FH50" s="9">
        <v>180.49799999999999</v>
      </c>
      <c r="FI50" s="9">
        <v>81.578999999999994</v>
      </c>
      <c r="FJ50" s="9">
        <v>98.918999999999997</v>
      </c>
      <c r="FK50" s="9">
        <v>18.379000000000001</v>
      </c>
      <c r="FL50" s="9">
        <v>13.616</v>
      </c>
      <c r="FM50" s="9">
        <v>4.7629999999999999</v>
      </c>
      <c r="FN50" s="9">
        <v>162.12</v>
      </c>
      <c r="FO50" s="9">
        <v>67.963999999999999</v>
      </c>
      <c r="FP50" s="9">
        <v>94.156000000000006</v>
      </c>
      <c r="FQ50" s="9">
        <v>19.184999999999999</v>
      </c>
      <c r="FR50" s="9">
        <v>13.875999999999999</v>
      </c>
      <c r="FS50" s="9">
        <v>5.3079999999999998</v>
      </c>
      <c r="FT50" s="9">
        <v>172.65199999999999</v>
      </c>
      <c r="FU50" s="9">
        <v>71.838999999999999</v>
      </c>
      <c r="FV50" s="9">
        <v>100.812</v>
      </c>
      <c r="FW50" s="9">
        <v>163.43600000000001</v>
      </c>
      <c r="FX50" s="9">
        <v>68.781000000000006</v>
      </c>
      <c r="FY50" s="9">
        <v>94.655000000000001</v>
      </c>
      <c r="FZ50" s="9">
        <v>1209.2950000000001</v>
      </c>
      <c r="GA50" s="9">
        <v>623.52499999999998</v>
      </c>
      <c r="GB50" s="9">
        <v>585.77</v>
      </c>
      <c r="GC50" s="9">
        <v>674.18</v>
      </c>
      <c r="GD50" s="9">
        <v>384.93099999999998</v>
      </c>
      <c r="GE50" s="9">
        <v>289.24900000000002</v>
      </c>
      <c r="GF50" s="9">
        <v>535.11500000000001</v>
      </c>
      <c r="GG50" s="9">
        <v>238.59399999999999</v>
      </c>
      <c r="GH50" s="9">
        <v>296.52100000000002</v>
      </c>
      <c r="GI50" s="9">
        <v>273.03500000000003</v>
      </c>
      <c r="GJ50" s="9">
        <v>148.601</v>
      </c>
      <c r="GK50" s="9">
        <v>124.435</v>
      </c>
      <c r="GL50" s="9">
        <v>45.811</v>
      </c>
      <c r="GM50" s="9">
        <v>24.152999999999999</v>
      </c>
      <c r="GN50" s="9">
        <v>21.658000000000001</v>
      </c>
      <c r="GO50" s="9">
        <v>9.5530000000000008</v>
      </c>
      <c r="GP50" s="9">
        <v>5.8220000000000001</v>
      </c>
      <c r="GQ50" s="9">
        <v>3.7309999999999999</v>
      </c>
      <c r="GR50" s="9">
        <v>4.8499999999999996</v>
      </c>
      <c r="GS50" s="9">
        <v>1.8520000000000001</v>
      </c>
      <c r="GT50" s="9">
        <v>2.9980000000000002</v>
      </c>
      <c r="GU50" s="9">
        <v>4.7030000000000003</v>
      </c>
      <c r="GV50" s="9">
        <v>3.97</v>
      </c>
      <c r="GW50" s="9">
        <v>0.73299999999999998</v>
      </c>
      <c r="GX50" s="9">
        <v>36.258000000000003</v>
      </c>
      <c r="GY50" s="9">
        <v>18.331</v>
      </c>
      <c r="GZ50" s="9">
        <v>17.927</v>
      </c>
      <c r="HA50" s="9">
        <v>253.69399999999999</v>
      </c>
      <c r="HB50" s="9">
        <v>138.691</v>
      </c>
      <c r="HC50" s="9">
        <v>115.003</v>
      </c>
      <c r="HD50" s="9">
        <v>74.768000000000001</v>
      </c>
      <c r="HE50" s="9">
        <v>53.155999999999999</v>
      </c>
      <c r="HF50" s="9">
        <v>21.613</v>
      </c>
      <c r="HG50" s="9">
        <v>178.92500000000001</v>
      </c>
      <c r="HH50" s="9">
        <v>85.534999999999997</v>
      </c>
      <c r="HI50" s="9">
        <v>93.39</v>
      </c>
      <c r="HJ50" s="9">
        <v>80.501000000000005</v>
      </c>
      <c r="HK50" s="9">
        <v>56.2</v>
      </c>
      <c r="HL50" s="9">
        <v>24.300999999999998</v>
      </c>
      <c r="HM50" s="9">
        <v>192.53399999999999</v>
      </c>
      <c r="HN50" s="9">
        <v>92.400999999999996</v>
      </c>
      <c r="HO50" s="9">
        <v>100.133</v>
      </c>
      <c r="HP50" s="9">
        <v>183.77500000000001</v>
      </c>
      <c r="HQ50" s="9">
        <v>87.387</v>
      </c>
      <c r="HR50" s="9">
        <v>96.388000000000005</v>
      </c>
      <c r="HS50" s="9">
        <v>2904.89</v>
      </c>
      <c r="HT50" s="9">
        <v>1569.48</v>
      </c>
      <c r="HU50" s="9">
        <v>1335.41</v>
      </c>
      <c r="HV50" s="9">
        <v>2227.511</v>
      </c>
      <c r="HW50" s="9">
        <v>1355.883</v>
      </c>
      <c r="HX50" s="9">
        <v>871.62800000000004</v>
      </c>
      <c r="HY50" s="9">
        <v>677.37900000000002</v>
      </c>
      <c r="HZ50" s="9">
        <v>213.59700000000001</v>
      </c>
      <c r="IA50" s="9">
        <v>463.78199999999998</v>
      </c>
      <c r="IB50" s="9">
        <v>385.78800000000001</v>
      </c>
      <c r="IC50" s="9">
        <v>233.96799999999999</v>
      </c>
      <c r="ID50" s="9">
        <v>151.82</v>
      </c>
      <c r="IE50" s="9">
        <v>51.756999999999998</v>
      </c>
      <c r="IF50" s="9">
        <v>35.704999999999998</v>
      </c>
      <c r="IG50" s="9">
        <v>16.053000000000001</v>
      </c>
      <c r="IH50" s="9">
        <v>22.956</v>
      </c>
      <c r="II50" s="9">
        <v>19.745000000000001</v>
      </c>
      <c r="IJ50" s="9">
        <v>3.2109999999999999</v>
      </c>
      <c r="IK50" s="9">
        <v>10.865</v>
      </c>
      <c r="IL50" s="9">
        <v>8.7789999999999999</v>
      </c>
      <c r="IM50" s="9">
        <v>2.085</v>
      </c>
      <c r="IN50" s="9">
        <v>12.092000000000001</v>
      </c>
      <c r="IO50" s="9">
        <v>10.965999999999999</v>
      </c>
      <c r="IP50" s="9">
        <v>1.1259999999999999</v>
      </c>
      <c r="IQ50" s="9">
        <v>28.800999999999998</v>
      </c>
    </row>
    <row r="51" spans="1:251">
      <c r="A51" s="10">
        <v>43040</v>
      </c>
      <c r="B51" s="9">
        <v>12420.79</v>
      </c>
      <c r="C51" s="9">
        <v>6576.2950000000001</v>
      </c>
      <c r="D51" s="9">
        <v>5844.4949999999999</v>
      </c>
      <c r="E51" s="9">
        <v>8518.07</v>
      </c>
      <c r="F51" s="9">
        <v>5375.4250000000002</v>
      </c>
      <c r="G51" s="9">
        <v>3142.645</v>
      </c>
      <c r="H51" s="9">
        <v>3902.72</v>
      </c>
      <c r="I51" s="9">
        <v>1200.8699999999999</v>
      </c>
      <c r="J51" s="9">
        <v>2701.85</v>
      </c>
      <c r="K51" s="9">
        <v>1814.1120000000001</v>
      </c>
      <c r="L51" s="9">
        <v>946.23800000000006</v>
      </c>
      <c r="M51" s="9">
        <v>867.875</v>
      </c>
      <c r="N51" s="9">
        <v>306.69299999999998</v>
      </c>
      <c r="O51" s="9">
        <v>170.53299999999999</v>
      </c>
      <c r="P51" s="9">
        <v>136.16</v>
      </c>
      <c r="Q51" s="9">
        <v>113.408</v>
      </c>
      <c r="R51" s="9">
        <v>89.792000000000002</v>
      </c>
      <c r="S51" s="9">
        <v>23.614999999999998</v>
      </c>
      <c r="T51" s="9">
        <v>53.991999999999997</v>
      </c>
      <c r="U51" s="9">
        <v>40.987000000000002</v>
      </c>
      <c r="V51" s="9">
        <v>13.005000000000001</v>
      </c>
      <c r="W51" s="9">
        <v>59.415999999999997</v>
      </c>
      <c r="X51" s="9">
        <v>48.805</v>
      </c>
      <c r="Y51" s="9">
        <v>10.61</v>
      </c>
      <c r="Z51" s="9">
        <v>193.285</v>
      </c>
      <c r="AA51" s="9">
        <v>80.739999999999995</v>
      </c>
      <c r="AB51" s="9">
        <v>112.545</v>
      </c>
      <c r="AC51" s="9">
        <v>1648.376</v>
      </c>
      <c r="AD51" s="9">
        <v>848.83</v>
      </c>
      <c r="AE51" s="9">
        <v>799.54700000000003</v>
      </c>
      <c r="AF51" s="9">
        <v>586.09799999999996</v>
      </c>
      <c r="AG51" s="9">
        <v>425.19900000000001</v>
      </c>
      <c r="AH51" s="9">
        <v>160.898</v>
      </c>
      <c r="AI51" s="9">
        <v>1062.278</v>
      </c>
      <c r="AJ51" s="9">
        <v>423.63</v>
      </c>
      <c r="AK51" s="9">
        <v>638.64800000000002</v>
      </c>
      <c r="AL51" s="9">
        <v>669.86400000000003</v>
      </c>
      <c r="AM51" s="9">
        <v>493.73399999999998</v>
      </c>
      <c r="AN51" s="9">
        <v>176.13</v>
      </c>
      <c r="AO51" s="9">
        <v>1144.248</v>
      </c>
      <c r="AP51" s="9">
        <v>452.50400000000002</v>
      </c>
      <c r="AQ51" s="9">
        <v>691.745</v>
      </c>
      <c r="AR51" s="9">
        <v>1116.27</v>
      </c>
      <c r="AS51" s="9">
        <v>464.61700000000002</v>
      </c>
      <c r="AT51" s="9">
        <v>651.65300000000002</v>
      </c>
      <c r="AU51" s="9">
        <v>11905.004000000001</v>
      </c>
      <c r="AV51" s="9">
        <v>6262.3689999999997</v>
      </c>
      <c r="AW51" s="9">
        <v>5642.6350000000002</v>
      </c>
      <c r="AX51" s="9">
        <v>8282.9500000000007</v>
      </c>
      <c r="AY51" s="9">
        <v>5199.1880000000001</v>
      </c>
      <c r="AZ51" s="9">
        <v>3083.7620000000002</v>
      </c>
      <c r="BA51" s="9">
        <v>3622.0540000000001</v>
      </c>
      <c r="BB51" s="9">
        <v>1063.181</v>
      </c>
      <c r="BC51" s="9">
        <v>2558.873</v>
      </c>
      <c r="BD51" s="9">
        <v>1778.617</v>
      </c>
      <c r="BE51" s="9">
        <v>922.30200000000002</v>
      </c>
      <c r="BF51" s="9">
        <v>856.31500000000005</v>
      </c>
      <c r="BG51" s="9">
        <v>290.82600000000002</v>
      </c>
      <c r="BH51" s="9">
        <v>160.43100000000001</v>
      </c>
      <c r="BI51" s="9">
        <v>130.39500000000001</v>
      </c>
      <c r="BJ51" s="9">
        <v>111.33</v>
      </c>
      <c r="BK51" s="9">
        <v>87.911000000000001</v>
      </c>
      <c r="BL51" s="9">
        <v>23.419</v>
      </c>
      <c r="BM51" s="9">
        <v>52.697000000000003</v>
      </c>
      <c r="BN51" s="9">
        <v>39.698</v>
      </c>
      <c r="BO51" s="9">
        <v>12.999000000000001</v>
      </c>
      <c r="BP51" s="9">
        <v>58.633000000000003</v>
      </c>
      <c r="BQ51" s="9">
        <v>48.213000000000001</v>
      </c>
      <c r="BR51" s="9">
        <v>10.42</v>
      </c>
      <c r="BS51" s="9">
        <v>179.49600000000001</v>
      </c>
      <c r="BT51" s="9">
        <v>72.52</v>
      </c>
      <c r="BU51" s="9">
        <v>106.976</v>
      </c>
      <c r="BV51" s="9">
        <v>1625.3130000000001</v>
      </c>
      <c r="BW51" s="9">
        <v>833.11</v>
      </c>
      <c r="BX51" s="9">
        <v>792.20299999999997</v>
      </c>
      <c r="BY51" s="9">
        <v>580.13800000000003</v>
      </c>
      <c r="BZ51" s="9">
        <v>420.50099999999998</v>
      </c>
      <c r="CA51" s="9">
        <v>159.637</v>
      </c>
      <c r="CB51" s="9">
        <v>1045.1759999999999</v>
      </c>
      <c r="CC51" s="9">
        <v>412.60899999999998</v>
      </c>
      <c r="CD51" s="9">
        <v>632.56600000000003</v>
      </c>
      <c r="CE51" s="9">
        <v>661.85500000000002</v>
      </c>
      <c r="CF51" s="9">
        <v>487.17899999999997</v>
      </c>
      <c r="CG51" s="9">
        <v>174.67599999999999</v>
      </c>
      <c r="CH51" s="9">
        <v>1116.7619999999999</v>
      </c>
      <c r="CI51" s="9">
        <v>435.12299999999999</v>
      </c>
      <c r="CJ51" s="9">
        <v>681.63900000000001</v>
      </c>
      <c r="CK51" s="9">
        <v>1097.873</v>
      </c>
      <c r="CL51" s="9">
        <v>452.30700000000002</v>
      </c>
      <c r="CM51" s="9">
        <v>645.56600000000003</v>
      </c>
      <c r="CN51" s="9">
        <v>1863.204</v>
      </c>
      <c r="CO51" s="9">
        <v>937.57799999999997</v>
      </c>
      <c r="CP51" s="9">
        <v>925.62599999999998</v>
      </c>
      <c r="CQ51" s="9">
        <v>830.48299999999995</v>
      </c>
      <c r="CR51" s="9">
        <v>493.834</v>
      </c>
      <c r="CS51" s="9">
        <v>336.649</v>
      </c>
      <c r="CT51" s="9">
        <v>1032.722</v>
      </c>
      <c r="CU51" s="9">
        <v>443.74400000000003</v>
      </c>
      <c r="CV51" s="9">
        <v>588.97699999999998</v>
      </c>
      <c r="CW51" s="9">
        <v>536.20500000000004</v>
      </c>
      <c r="CX51" s="9">
        <v>266.952</v>
      </c>
      <c r="CY51" s="9">
        <v>269.25299999999999</v>
      </c>
      <c r="CZ51" s="9">
        <v>71.054000000000002</v>
      </c>
      <c r="DA51" s="9">
        <v>34.576000000000001</v>
      </c>
      <c r="DB51" s="9">
        <v>36.478000000000002</v>
      </c>
      <c r="DC51" s="9">
        <v>10.616</v>
      </c>
      <c r="DD51" s="9">
        <v>7.2450000000000001</v>
      </c>
      <c r="DE51" s="9">
        <v>3.371</v>
      </c>
      <c r="DF51" s="9">
        <v>5.7</v>
      </c>
      <c r="DG51" s="9">
        <v>4.2539999999999996</v>
      </c>
      <c r="DH51" s="9">
        <v>1.4450000000000001</v>
      </c>
      <c r="DI51" s="9">
        <v>4.9160000000000004</v>
      </c>
      <c r="DJ51" s="9">
        <v>2.9910000000000001</v>
      </c>
      <c r="DK51" s="9">
        <v>1.9259999999999999</v>
      </c>
      <c r="DL51" s="9">
        <v>60.438000000000002</v>
      </c>
      <c r="DM51" s="9">
        <v>27.331</v>
      </c>
      <c r="DN51" s="9">
        <v>33.106999999999999</v>
      </c>
      <c r="DO51" s="9">
        <v>509.12200000000001</v>
      </c>
      <c r="DP51" s="9">
        <v>255.298</v>
      </c>
      <c r="DQ51" s="9">
        <v>253.82499999999999</v>
      </c>
      <c r="DR51" s="9">
        <v>109.36799999999999</v>
      </c>
      <c r="DS51" s="9">
        <v>72.427999999999997</v>
      </c>
      <c r="DT51" s="9">
        <v>36.94</v>
      </c>
      <c r="DU51" s="9">
        <v>399.75400000000002</v>
      </c>
      <c r="DV51" s="9">
        <v>182.87</v>
      </c>
      <c r="DW51" s="9">
        <v>216.88399999999999</v>
      </c>
      <c r="DX51" s="9">
        <v>115.124</v>
      </c>
      <c r="DY51" s="9">
        <v>76.308000000000007</v>
      </c>
      <c r="DZ51" s="9">
        <v>38.817</v>
      </c>
      <c r="EA51" s="9">
        <v>421.08</v>
      </c>
      <c r="EB51" s="9">
        <v>190.64500000000001</v>
      </c>
      <c r="EC51" s="9">
        <v>230.43600000000001</v>
      </c>
      <c r="ED51" s="9">
        <v>405.45400000000001</v>
      </c>
      <c r="EE51" s="9">
        <v>187.124</v>
      </c>
      <c r="EF51" s="9">
        <v>218.33</v>
      </c>
      <c r="EG51" s="9">
        <v>637.34500000000003</v>
      </c>
      <c r="EH51" s="9">
        <v>307.654</v>
      </c>
      <c r="EI51" s="9">
        <v>329.69</v>
      </c>
      <c r="EJ51" s="9">
        <v>144.148</v>
      </c>
      <c r="EK51" s="9">
        <v>98.623999999999995</v>
      </c>
      <c r="EL51" s="9">
        <v>45.524000000000001</v>
      </c>
      <c r="EM51" s="9">
        <v>493.19600000000003</v>
      </c>
      <c r="EN51" s="9">
        <v>209.03</v>
      </c>
      <c r="EO51" s="9">
        <v>284.166</v>
      </c>
      <c r="EP51" s="9">
        <v>229.303</v>
      </c>
      <c r="EQ51" s="9">
        <v>105.384</v>
      </c>
      <c r="ER51" s="9">
        <v>123.91800000000001</v>
      </c>
      <c r="ES51" s="9">
        <v>35.951000000000001</v>
      </c>
      <c r="ET51" s="9">
        <v>14.66</v>
      </c>
      <c r="EU51" s="9">
        <v>21.292000000000002</v>
      </c>
      <c r="EV51" s="9">
        <v>2.2989999999999999</v>
      </c>
      <c r="EW51" s="9">
        <v>1.3919999999999999</v>
      </c>
      <c r="EX51" s="9">
        <v>0.90700000000000003</v>
      </c>
      <c r="EY51" s="9">
        <v>1.387</v>
      </c>
      <c r="EZ51" s="9">
        <v>1.087</v>
      </c>
      <c r="FA51" s="9">
        <v>0.3</v>
      </c>
      <c r="FB51" s="9">
        <v>0.91200000000000003</v>
      </c>
      <c r="FC51" s="9">
        <v>0.30499999999999999</v>
      </c>
      <c r="FD51" s="9">
        <v>0.60699999999999998</v>
      </c>
      <c r="FE51" s="9">
        <v>33.652000000000001</v>
      </c>
      <c r="FF51" s="9">
        <v>13.268000000000001</v>
      </c>
      <c r="FG51" s="9">
        <v>20.384</v>
      </c>
      <c r="FH51" s="9">
        <v>214.94399999999999</v>
      </c>
      <c r="FI51" s="9">
        <v>100.53</v>
      </c>
      <c r="FJ51" s="9">
        <v>114.414</v>
      </c>
      <c r="FK51" s="9">
        <v>20.957999999999998</v>
      </c>
      <c r="FL51" s="9">
        <v>12.414</v>
      </c>
      <c r="FM51" s="9">
        <v>8.5440000000000005</v>
      </c>
      <c r="FN51" s="9">
        <v>193.98599999999999</v>
      </c>
      <c r="FO51" s="9">
        <v>88.116</v>
      </c>
      <c r="FP51" s="9">
        <v>105.87</v>
      </c>
      <c r="FQ51" s="9">
        <v>21.257999999999999</v>
      </c>
      <c r="FR51" s="9">
        <v>12.66</v>
      </c>
      <c r="FS51" s="9">
        <v>8.5980000000000008</v>
      </c>
      <c r="FT51" s="9">
        <v>208.04400000000001</v>
      </c>
      <c r="FU51" s="9">
        <v>92.724000000000004</v>
      </c>
      <c r="FV51" s="9">
        <v>115.321</v>
      </c>
      <c r="FW51" s="9">
        <v>195.37299999999999</v>
      </c>
      <c r="FX51" s="9">
        <v>89.203000000000003</v>
      </c>
      <c r="FY51" s="9">
        <v>106.17</v>
      </c>
      <c r="FZ51" s="9">
        <v>1225.8599999999999</v>
      </c>
      <c r="GA51" s="9">
        <v>629.92399999999998</v>
      </c>
      <c r="GB51" s="9">
        <v>595.93600000000004</v>
      </c>
      <c r="GC51" s="9">
        <v>686.33399999999995</v>
      </c>
      <c r="GD51" s="9">
        <v>395.21</v>
      </c>
      <c r="GE51" s="9">
        <v>291.125</v>
      </c>
      <c r="GF51" s="9">
        <v>539.52499999999998</v>
      </c>
      <c r="GG51" s="9">
        <v>234.714</v>
      </c>
      <c r="GH51" s="9">
        <v>304.81099999999998</v>
      </c>
      <c r="GI51" s="9">
        <v>306.90199999999999</v>
      </c>
      <c r="GJ51" s="9">
        <v>161.56800000000001</v>
      </c>
      <c r="GK51" s="9">
        <v>145.334</v>
      </c>
      <c r="GL51" s="9">
        <v>35.103000000000002</v>
      </c>
      <c r="GM51" s="9">
        <v>19.917000000000002</v>
      </c>
      <c r="GN51" s="9">
        <v>15.186</v>
      </c>
      <c r="GO51" s="9">
        <v>8.3170000000000002</v>
      </c>
      <c r="GP51" s="9">
        <v>5.8529999999999998</v>
      </c>
      <c r="GQ51" s="9">
        <v>2.464</v>
      </c>
      <c r="GR51" s="9">
        <v>4.3129999999999997</v>
      </c>
      <c r="GS51" s="9">
        <v>3.1669999999999998</v>
      </c>
      <c r="GT51" s="9">
        <v>1.145</v>
      </c>
      <c r="GU51" s="9">
        <v>4.0039999999999996</v>
      </c>
      <c r="GV51" s="9">
        <v>2.6850000000000001</v>
      </c>
      <c r="GW51" s="9">
        <v>1.319</v>
      </c>
      <c r="GX51" s="9">
        <v>26.786000000000001</v>
      </c>
      <c r="GY51" s="9">
        <v>14.064</v>
      </c>
      <c r="GZ51" s="9">
        <v>12.722</v>
      </c>
      <c r="HA51" s="9">
        <v>294.17899999999997</v>
      </c>
      <c r="HB51" s="9">
        <v>154.768</v>
      </c>
      <c r="HC51" s="9">
        <v>139.411</v>
      </c>
      <c r="HD51" s="9">
        <v>88.411000000000001</v>
      </c>
      <c r="HE51" s="9">
        <v>60.014000000000003</v>
      </c>
      <c r="HF51" s="9">
        <v>28.396999999999998</v>
      </c>
      <c r="HG51" s="9">
        <v>205.768</v>
      </c>
      <c r="HH51" s="9">
        <v>94.754000000000005</v>
      </c>
      <c r="HI51" s="9">
        <v>111.014</v>
      </c>
      <c r="HJ51" s="9">
        <v>93.866</v>
      </c>
      <c r="HK51" s="9">
        <v>63.646999999999998</v>
      </c>
      <c r="HL51" s="9">
        <v>30.219000000000001</v>
      </c>
      <c r="HM51" s="9">
        <v>213.036</v>
      </c>
      <c r="HN51" s="9">
        <v>97.921000000000006</v>
      </c>
      <c r="HO51" s="9">
        <v>115.11499999999999</v>
      </c>
      <c r="HP51" s="9">
        <v>210.08099999999999</v>
      </c>
      <c r="HQ51" s="9">
        <v>97.921999999999997</v>
      </c>
      <c r="HR51" s="9">
        <v>112.15900000000001</v>
      </c>
      <c r="HS51" s="9">
        <v>2928.692</v>
      </c>
      <c r="HT51" s="9">
        <v>1570.393</v>
      </c>
      <c r="HU51" s="9">
        <v>1358.299</v>
      </c>
      <c r="HV51" s="9">
        <v>2267.6460000000002</v>
      </c>
      <c r="HW51" s="9">
        <v>1377.981</v>
      </c>
      <c r="HX51" s="9">
        <v>889.66499999999996</v>
      </c>
      <c r="HY51" s="9">
        <v>661.04600000000005</v>
      </c>
      <c r="HZ51" s="9">
        <v>192.41200000000001</v>
      </c>
      <c r="IA51" s="9">
        <v>468.63400000000001</v>
      </c>
      <c r="IB51" s="9">
        <v>400.72800000000001</v>
      </c>
      <c r="IC51" s="9">
        <v>233.21600000000001</v>
      </c>
      <c r="ID51" s="9">
        <v>167.512</v>
      </c>
      <c r="IE51" s="9">
        <v>50.585000000000001</v>
      </c>
      <c r="IF51" s="9">
        <v>29.911000000000001</v>
      </c>
      <c r="IG51" s="9">
        <v>20.673999999999999</v>
      </c>
      <c r="IH51" s="9">
        <v>24.974</v>
      </c>
      <c r="II51" s="9">
        <v>19.213000000000001</v>
      </c>
      <c r="IJ51" s="9">
        <v>5.7610000000000001</v>
      </c>
      <c r="IK51" s="9">
        <v>10.858000000000001</v>
      </c>
      <c r="IL51" s="9">
        <v>8.0960000000000001</v>
      </c>
      <c r="IM51" s="9">
        <v>2.762</v>
      </c>
      <c r="IN51" s="9">
        <v>14.116</v>
      </c>
      <c r="IO51" s="9">
        <v>11.118</v>
      </c>
      <c r="IP51" s="9">
        <v>2.9980000000000002</v>
      </c>
      <c r="IQ51" s="9">
        <v>25.611000000000001</v>
      </c>
    </row>
    <row r="52" spans="1:251">
      <c r="A52" s="10">
        <v>43070</v>
      </c>
      <c r="B52" s="9">
        <v>12513.858</v>
      </c>
      <c r="C52" s="9">
        <v>6611.8909999999996</v>
      </c>
      <c r="D52" s="9">
        <v>5901.9669999999996</v>
      </c>
      <c r="E52" s="9">
        <v>8622.2549999999992</v>
      </c>
      <c r="F52" s="9">
        <v>5424.5860000000002</v>
      </c>
      <c r="G52" s="9">
        <v>3197.6689999999999</v>
      </c>
      <c r="H52" s="9">
        <v>3891.6030000000001</v>
      </c>
      <c r="I52" s="9">
        <v>1187.3050000000001</v>
      </c>
      <c r="J52" s="9">
        <v>2704.2979999999998</v>
      </c>
      <c r="K52" s="9">
        <v>1910.7560000000001</v>
      </c>
      <c r="L52" s="9">
        <v>972.346</v>
      </c>
      <c r="M52" s="9">
        <v>938.41</v>
      </c>
      <c r="N52" s="9">
        <v>326.61399999999998</v>
      </c>
      <c r="O52" s="9">
        <v>184.55699999999999</v>
      </c>
      <c r="P52" s="9">
        <v>142.05699999999999</v>
      </c>
      <c r="Q52" s="9">
        <v>123.333</v>
      </c>
      <c r="R52" s="9">
        <v>91.930999999999997</v>
      </c>
      <c r="S52" s="9">
        <v>31.402000000000001</v>
      </c>
      <c r="T52" s="9">
        <v>63.302</v>
      </c>
      <c r="U52" s="9">
        <v>47.948999999999998</v>
      </c>
      <c r="V52" s="9">
        <v>15.352</v>
      </c>
      <c r="W52" s="9">
        <v>60.030999999999999</v>
      </c>
      <c r="X52" s="9">
        <v>43.981999999999999</v>
      </c>
      <c r="Y52" s="9">
        <v>16.05</v>
      </c>
      <c r="Z52" s="9">
        <v>203.28100000000001</v>
      </c>
      <c r="AA52" s="9">
        <v>92.626000000000005</v>
      </c>
      <c r="AB52" s="9">
        <v>110.655</v>
      </c>
      <c r="AC52" s="9">
        <v>1720.1379999999999</v>
      </c>
      <c r="AD52" s="9">
        <v>860.06500000000005</v>
      </c>
      <c r="AE52" s="9">
        <v>860.07299999999998</v>
      </c>
      <c r="AF52" s="9">
        <v>605.15099999999995</v>
      </c>
      <c r="AG52" s="9">
        <v>434.67899999999997</v>
      </c>
      <c r="AH52" s="9">
        <v>170.471</v>
      </c>
      <c r="AI52" s="9">
        <v>1114.9880000000001</v>
      </c>
      <c r="AJ52" s="9">
        <v>425.38600000000002</v>
      </c>
      <c r="AK52" s="9">
        <v>689.60199999999998</v>
      </c>
      <c r="AL52" s="9">
        <v>702.798</v>
      </c>
      <c r="AM52" s="9">
        <v>506.89800000000002</v>
      </c>
      <c r="AN52" s="9">
        <v>195.9</v>
      </c>
      <c r="AO52" s="9">
        <v>1207.9580000000001</v>
      </c>
      <c r="AP52" s="9">
        <v>465.44900000000001</v>
      </c>
      <c r="AQ52" s="9">
        <v>742.50900000000001</v>
      </c>
      <c r="AR52" s="9">
        <v>1178.289</v>
      </c>
      <c r="AS52" s="9">
        <v>473.33499999999998</v>
      </c>
      <c r="AT52" s="9">
        <v>704.95399999999995</v>
      </c>
      <c r="AU52" s="9">
        <v>11987.598</v>
      </c>
      <c r="AV52" s="9">
        <v>6296.2309999999998</v>
      </c>
      <c r="AW52" s="9">
        <v>5691.366</v>
      </c>
      <c r="AX52" s="9">
        <v>8376.643</v>
      </c>
      <c r="AY52" s="9">
        <v>5247.2139999999999</v>
      </c>
      <c r="AZ52" s="9">
        <v>3129.43</v>
      </c>
      <c r="BA52" s="9">
        <v>3610.9540000000002</v>
      </c>
      <c r="BB52" s="9">
        <v>1049.018</v>
      </c>
      <c r="BC52" s="9">
        <v>2561.9369999999999</v>
      </c>
      <c r="BD52" s="9">
        <v>1869.0170000000001</v>
      </c>
      <c r="BE52" s="9">
        <v>944.32</v>
      </c>
      <c r="BF52" s="9">
        <v>924.697</v>
      </c>
      <c r="BG52" s="9">
        <v>308.04500000000002</v>
      </c>
      <c r="BH52" s="9">
        <v>170.416</v>
      </c>
      <c r="BI52" s="9">
        <v>137.62899999999999</v>
      </c>
      <c r="BJ52" s="9">
        <v>118.85599999999999</v>
      </c>
      <c r="BK52" s="9">
        <v>87.768000000000001</v>
      </c>
      <c r="BL52" s="9">
        <v>31.088999999999999</v>
      </c>
      <c r="BM52" s="9">
        <v>60.034999999999997</v>
      </c>
      <c r="BN52" s="9">
        <v>44.98</v>
      </c>
      <c r="BO52" s="9">
        <v>15.055</v>
      </c>
      <c r="BP52" s="9">
        <v>58.820999999999998</v>
      </c>
      <c r="BQ52" s="9">
        <v>42.787999999999997</v>
      </c>
      <c r="BR52" s="9">
        <v>16.033000000000001</v>
      </c>
      <c r="BS52" s="9">
        <v>189.18899999999999</v>
      </c>
      <c r="BT52" s="9">
        <v>82.649000000000001</v>
      </c>
      <c r="BU52" s="9">
        <v>106.54</v>
      </c>
      <c r="BV52" s="9">
        <v>1693.425</v>
      </c>
      <c r="BW52" s="9">
        <v>843.49199999999996</v>
      </c>
      <c r="BX52" s="9">
        <v>849.93299999999999</v>
      </c>
      <c r="BY52" s="9">
        <v>595.21500000000003</v>
      </c>
      <c r="BZ52" s="9">
        <v>427.93</v>
      </c>
      <c r="CA52" s="9">
        <v>167.285</v>
      </c>
      <c r="CB52" s="9">
        <v>1098.21</v>
      </c>
      <c r="CC52" s="9">
        <v>415.56200000000001</v>
      </c>
      <c r="CD52" s="9">
        <v>682.64800000000002</v>
      </c>
      <c r="CE52" s="9">
        <v>689.04</v>
      </c>
      <c r="CF52" s="9">
        <v>496.63600000000002</v>
      </c>
      <c r="CG52" s="9">
        <v>192.404</v>
      </c>
      <c r="CH52" s="9">
        <v>1179.9770000000001</v>
      </c>
      <c r="CI52" s="9">
        <v>447.68400000000003</v>
      </c>
      <c r="CJ52" s="9">
        <v>732.29300000000001</v>
      </c>
      <c r="CK52" s="9">
        <v>1158.2460000000001</v>
      </c>
      <c r="CL52" s="9">
        <v>460.54199999999997</v>
      </c>
      <c r="CM52" s="9">
        <v>697.70399999999995</v>
      </c>
      <c r="CN52" s="9">
        <v>1937.5440000000001</v>
      </c>
      <c r="CO52" s="9">
        <v>971.17</v>
      </c>
      <c r="CP52" s="9">
        <v>966.37400000000002</v>
      </c>
      <c r="CQ52" s="9">
        <v>912.447</v>
      </c>
      <c r="CR52" s="9">
        <v>539.84500000000003</v>
      </c>
      <c r="CS52" s="9">
        <v>372.601</v>
      </c>
      <c r="CT52" s="9">
        <v>1025.097</v>
      </c>
      <c r="CU52" s="9">
        <v>431.32499999999999</v>
      </c>
      <c r="CV52" s="9">
        <v>593.77200000000005</v>
      </c>
      <c r="CW52" s="9">
        <v>596.68299999999999</v>
      </c>
      <c r="CX52" s="9">
        <v>292.762</v>
      </c>
      <c r="CY52" s="9">
        <v>303.92200000000003</v>
      </c>
      <c r="CZ52" s="9">
        <v>70.093000000000004</v>
      </c>
      <c r="DA52" s="9">
        <v>37.963999999999999</v>
      </c>
      <c r="DB52" s="9">
        <v>32.128999999999998</v>
      </c>
      <c r="DC52" s="9">
        <v>13.763999999999999</v>
      </c>
      <c r="DD52" s="9">
        <v>8.2780000000000005</v>
      </c>
      <c r="DE52" s="9">
        <v>5.4870000000000001</v>
      </c>
      <c r="DF52" s="9">
        <v>7.7069999999999999</v>
      </c>
      <c r="DG52" s="9">
        <v>3.81</v>
      </c>
      <c r="DH52" s="9">
        <v>3.8969999999999998</v>
      </c>
      <c r="DI52" s="9">
        <v>6.0579999999999998</v>
      </c>
      <c r="DJ52" s="9">
        <v>4.468</v>
      </c>
      <c r="DK52" s="9">
        <v>1.59</v>
      </c>
      <c r="DL52" s="9">
        <v>56.329000000000001</v>
      </c>
      <c r="DM52" s="9">
        <v>29.686</v>
      </c>
      <c r="DN52" s="9">
        <v>26.643000000000001</v>
      </c>
      <c r="DO52" s="9">
        <v>565.38900000000001</v>
      </c>
      <c r="DP52" s="9">
        <v>274.90300000000002</v>
      </c>
      <c r="DQ52" s="9">
        <v>290.48599999999999</v>
      </c>
      <c r="DR52" s="9">
        <v>116.631</v>
      </c>
      <c r="DS52" s="9">
        <v>75.471000000000004</v>
      </c>
      <c r="DT52" s="9">
        <v>41.158999999999999</v>
      </c>
      <c r="DU52" s="9">
        <v>448.75799999999998</v>
      </c>
      <c r="DV52" s="9">
        <v>199.43100000000001</v>
      </c>
      <c r="DW52" s="9">
        <v>249.327</v>
      </c>
      <c r="DX52" s="9">
        <v>126.074</v>
      </c>
      <c r="DY52" s="9">
        <v>81.650000000000006</v>
      </c>
      <c r="DZ52" s="9">
        <v>44.423999999999999</v>
      </c>
      <c r="EA52" s="9">
        <v>470.60899999999998</v>
      </c>
      <c r="EB52" s="9">
        <v>211.11099999999999</v>
      </c>
      <c r="EC52" s="9">
        <v>259.49799999999999</v>
      </c>
      <c r="ED52" s="9">
        <v>456.46499999999997</v>
      </c>
      <c r="EE52" s="9">
        <v>203.24100000000001</v>
      </c>
      <c r="EF52" s="9">
        <v>253.22399999999999</v>
      </c>
      <c r="EG52" s="9">
        <v>676.58500000000004</v>
      </c>
      <c r="EH52" s="9">
        <v>323.17200000000003</v>
      </c>
      <c r="EI52" s="9">
        <v>353.41300000000001</v>
      </c>
      <c r="EJ52" s="9">
        <v>169.434</v>
      </c>
      <c r="EK52" s="9">
        <v>112.875</v>
      </c>
      <c r="EL52" s="9">
        <v>56.558999999999997</v>
      </c>
      <c r="EM52" s="9">
        <v>507.15100000000001</v>
      </c>
      <c r="EN52" s="9">
        <v>210.297</v>
      </c>
      <c r="EO52" s="9">
        <v>296.85399999999998</v>
      </c>
      <c r="EP52" s="9">
        <v>271.58199999999999</v>
      </c>
      <c r="EQ52" s="9">
        <v>126.795</v>
      </c>
      <c r="ER52" s="9">
        <v>144.78700000000001</v>
      </c>
      <c r="ES52" s="9">
        <v>28.498999999999999</v>
      </c>
      <c r="ET52" s="9">
        <v>14.462</v>
      </c>
      <c r="EU52" s="9">
        <v>14.038</v>
      </c>
      <c r="EV52" s="9">
        <v>3.5630000000000002</v>
      </c>
      <c r="EW52" s="9">
        <v>2.3570000000000002</v>
      </c>
      <c r="EX52" s="9">
        <v>1.2050000000000001</v>
      </c>
      <c r="EY52" s="9">
        <v>3.08</v>
      </c>
      <c r="EZ52" s="9">
        <v>1.891</v>
      </c>
      <c r="FA52" s="9">
        <v>1.1890000000000001</v>
      </c>
      <c r="FB52" s="9">
        <v>0.48299999999999998</v>
      </c>
      <c r="FC52" s="9">
        <v>0.46600000000000003</v>
      </c>
      <c r="FD52" s="9">
        <v>1.7000000000000001E-2</v>
      </c>
      <c r="FE52" s="9">
        <v>24.937000000000001</v>
      </c>
      <c r="FF52" s="9">
        <v>12.103999999999999</v>
      </c>
      <c r="FG52" s="9">
        <v>12.832000000000001</v>
      </c>
      <c r="FH52" s="9">
        <v>258.048</v>
      </c>
      <c r="FI52" s="9">
        <v>119.361</v>
      </c>
      <c r="FJ52" s="9">
        <v>138.68700000000001</v>
      </c>
      <c r="FK52" s="9">
        <v>23.788</v>
      </c>
      <c r="FL52" s="9">
        <v>15.843</v>
      </c>
      <c r="FM52" s="9">
        <v>7.9450000000000003</v>
      </c>
      <c r="FN52" s="9">
        <v>234.26</v>
      </c>
      <c r="FO52" s="9">
        <v>103.518</v>
      </c>
      <c r="FP52" s="9">
        <v>130.74199999999999</v>
      </c>
      <c r="FQ52" s="9">
        <v>26.545000000000002</v>
      </c>
      <c r="FR52" s="9">
        <v>17.692</v>
      </c>
      <c r="FS52" s="9">
        <v>8.8529999999999998</v>
      </c>
      <c r="FT52" s="9">
        <v>245.03700000000001</v>
      </c>
      <c r="FU52" s="9">
        <v>109.10299999999999</v>
      </c>
      <c r="FV52" s="9">
        <v>135.934</v>
      </c>
      <c r="FW52" s="9">
        <v>237.34</v>
      </c>
      <c r="FX52" s="9">
        <v>105.40900000000001</v>
      </c>
      <c r="FY52" s="9">
        <v>131.93100000000001</v>
      </c>
      <c r="FZ52" s="9">
        <v>1260.9590000000001</v>
      </c>
      <c r="GA52" s="9">
        <v>647.99800000000005</v>
      </c>
      <c r="GB52" s="9">
        <v>612.96100000000001</v>
      </c>
      <c r="GC52" s="9">
        <v>743.01300000000003</v>
      </c>
      <c r="GD52" s="9">
        <v>426.97</v>
      </c>
      <c r="GE52" s="9">
        <v>316.04199999999997</v>
      </c>
      <c r="GF52" s="9">
        <v>517.94600000000003</v>
      </c>
      <c r="GG52" s="9">
        <v>221.02799999999999</v>
      </c>
      <c r="GH52" s="9">
        <v>296.91899999999998</v>
      </c>
      <c r="GI52" s="9">
        <v>325.10199999999998</v>
      </c>
      <c r="GJ52" s="9">
        <v>165.96700000000001</v>
      </c>
      <c r="GK52" s="9">
        <v>159.13499999999999</v>
      </c>
      <c r="GL52" s="9">
        <v>41.593000000000004</v>
      </c>
      <c r="GM52" s="9">
        <v>23.501999999999999</v>
      </c>
      <c r="GN52" s="9">
        <v>18.091000000000001</v>
      </c>
      <c r="GO52" s="9">
        <v>10.201000000000001</v>
      </c>
      <c r="GP52" s="9">
        <v>5.92</v>
      </c>
      <c r="GQ52" s="9">
        <v>4.2809999999999997</v>
      </c>
      <c r="GR52" s="9">
        <v>4.6260000000000003</v>
      </c>
      <c r="GS52" s="9">
        <v>1.9179999999999999</v>
      </c>
      <c r="GT52" s="9">
        <v>2.7080000000000002</v>
      </c>
      <c r="GU52" s="9">
        <v>5.5750000000000002</v>
      </c>
      <c r="GV52" s="9">
        <v>4.0019999999999998</v>
      </c>
      <c r="GW52" s="9">
        <v>1.573</v>
      </c>
      <c r="GX52" s="9">
        <v>31.391999999999999</v>
      </c>
      <c r="GY52" s="9">
        <v>17.582000000000001</v>
      </c>
      <c r="GZ52" s="9">
        <v>13.81</v>
      </c>
      <c r="HA52" s="9">
        <v>307.34100000000001</v>
      </c>
      <c r="HB52" s="9">
        <v>155.542</v>
      </c>
      <c r="HC52" s="9">
        <v>151.79900000000001</v>
      </c>
      <c r="HD52" s="9">
        <v>92.843000000000004</v>
      </c>
      <c r="HE52" s="9">
        <v>59.628</v>
      </c>
      <c r="HF52" s="9">
        <v>33.213999999999999</v>
      </c>
      <c r="HG52" s="9">
        <v>214.49799999999999</v>
      </c>
      <c r="HH52" s="9">
        <v>95.912999999999997</v>
      </c>
      <c r="HI52" s="9">
        <v>118.58499999999999</v>
      </c>
      <c r="HJ52" s="9">
        <v>99.528999999999996</v>
      </c>
      <c r="HK52" s="9">
        <v>63.957999999999998</v>
      </c>
      <c r="HL52" s="9">
        <v>35.570999999999998</v>
      </c>
      <c r="HM52" s="9">
        <v>225.572</v>
      </c>
      <c r="HN52" s="9">
        <v>102.009</v>
      </c>
      <c r="HO52" s="9">
        <v>123.56399999999999</v>
      </c>
      <c r="HP52" s="9">
        <v>219.125</v>
      </c>
      <c r="HQ52" s="9">
        <v>97.831999999999994</v>
      </c>
      <c r="HR52" s="9">
        <v>121.29300000000001</v>
      </c>
      <c r="HS52" s="9">
        <v>2956.732</v>
      </c>
      <c r="HT52" s="9">
        <v>1579.134</v>
      </c>
      <c r="HU52" s="9">
        <v>1377.598</v>
      </c>
      <c r="HV52" s="9">
        <v>2269.6559999999999</v>
      </c>
      <c r="HW52" s="9">
        <v>1381.098</v>
      </c>
      <c r="HX52" s="9">
        <v>888.55799999999999</v>
      </c>
      <c r="HY52" s="9">
        <v>687.07600000000002</v>
      </c>
      <c r="HZ52" s="9">
        <v>198.036</v>
      </c>
      <c r="IA52" s="9">
        <v>489.04</v>
      </c>
      <c r="IB52" s="9">
        <v>427.26400000000001</v>
      </c>
      <c r="IC52" s="9">
        <v>235.13300000000001</v>
      </c>
      <c r="ID52" s="9">
        <v>192.13</v>
      </c>
      <c r="IE52" s="9">
        <v>66.25</v>
      </c>
      <c r="IF52" s="9">
        <v>35.896000000000001</v>
      </c>
      <c r="IG52" s="9">
        <v>30.353999999999999</v>
      </c>
      <c r="IH52" s="9">
        <v>33.465000000000003</v>
      </c>
      <c r="II52" s="9">
        <v>22.975999999999999</v>
      </c>
      <c r="IJ52" s="9">
        <v>10.488</v>
      </c>
      <c r="IK52" s="9">
        <v>13.670999999999999</v>
      </c>
      <c r="IL52" s="9">
        <v>10.099</v>
      </c>
      <c r="IM52" s="9">
        <v>3.5710000000000002</v>
      </c>
      <c r="IN52" s="9">
        <v>19.794</v>
      </c>
      <c r="IO52" s="9">
        <v>12.877000000000001</v>
      </c>
      <c r="IP52" s="9">
        <v>6.9169999999999998</v>
      </c>
      <c r="IQ52" s="9">
        <v>32.784999999999997</v>
      </c>
    </row>
    <row r="53" spans="1:251">
      <c r="A53" s="10">
        <v>43101</v>
      </c>
      <c r="B53" s="9">
        <v>12249.06</v>
      </c>
      <c r="C53" s="9">
        <v>6518.7179999999998</v>
      </c>
      <c r="D53" s="9">
        <v>5730.3410000000003</v>
      </c>
      <c r="E53" s="9">
        <v>8406.2950000000001</v>
      </c>
      <c r="F53" s="9">
        <v>5296.9120000000003</v>
      </c>
      <c r="G53" s="9">
        <v>3109.3820000000001</v>
      </c>
      <c r="H53" s="9">
        <v>3842.7649999999999</v>
      </c>
      <c r="I53" s="9">
        <v>1221.806</v>
      </c>
      <c r="J53" s="9">
        <v>2620.9589999999998</v>
      </c>
      <c r="K53" s="9">
        <v>1907.8440000000001</v>
      </c>
      <c r="L53" s="9">
        <v>996.17100000000005</v>
      </c>
      <c r="M53" s="9">
        <v>911.67200000000003</v>
      </c>
      <c r="N53" s="9">
        <v>355.392</v>
      </c>
      <c r="O53" s="9">
        <v>198.363</v>
      </c>
      <c r="P53" s="9">
        <v>157.029</v>
      </c>
      <c r="Q53" s="9">
        <v>145.51599999999999</v>
      </c>
      <c r="R53" s="9">
        <v>104.43899999999999</v>
      </c>
      <c r="S53" s="9">
        <v>41.078000000000003</v>
      </c>
      <c r="T53" s="9">
        <v>86.051000000000002</v>
      </c>
      <c r="U53" s="9">
        <v>60.262999999999998</v>
      </c>
      <c r="V53" s="9">
        <v>25.788</v>
      </c>
      <c r="W53" s="9">
        <v>59.465000000000003</v>
      </c>
      <c r="X53" s="9">
        <v>44.176000000000002</v>
      </c>
      <c r="Y53" s="9">
        <v>15.29</v>
      </c>
      <c r="Z53" s="9">
        <v>209.875</v>
      </c>
      <c r="AA53" s="9">
        <v>93.924000000000007</v>
      </c>
      <c r="AB53" s="9">
        <v>115.95099999999999</v>
      </c>
      <c r="AC53" s="9">
        <v>1693.42</v>
      </c>
      <c r="AD53" s="9">
        <v>874.20100000000002</v>
      </c>
      <c r="AE53" s="9">
        <v>819.21900000000005</v>
      </c>
      <c r="AF53" s="9">
        <v>604.404</v>
      </c>
      <c r="AG53" s="9">
        <v>436.904</v>
      </c>
      <c r="AH53" s="9">
        <v>167.499</v>
      </c>
      <c r="AI53" s="9">
        <v>1089.0160000000001</v>
      </c>
      <c r="AJ53" s="9">
        <v>437.29599999999999</v>
      </c>
      <c r="AK53" s="9">
        <v>651.72</v>
      </c>
      <c r="AL53" s="9">
        <v>725.67700000000002</v>
      </c>
      <c r="AM53" s="9">
        <v>522.00400000000002</v>
      </c>
      <c r="AN53" s="9">
        <v>203.673</v>
      </c>
      <c r="AO53" s="9">
        <v>1182.1669999999999</v>
      </c>
      <c r="AP53" s="9">
        <v>474.16699999999997</v>
      </c>
      <c r="AQ53" s="9">
        <v>707.99900000000002</v>
      </c>
      <c r="AR53" s="9">
        <v>1175.067</v>
      </c>
      <c r="AS53" s="9">
        <v>497.55900000000003</v>
      </c>
      <c r="AT53" s="9">
        <v>677.50800000000004</v>
      </c>
      <c r="AU53" s="9">
        <v>11746.289000000001</v>
      </c>
      <c r="AV53" s="9">
        <v>6212.643</v>
      </c>
      <c r="AW53" s="9">
        <v>5533.6450000000004</v>
      </c>
      <c r="AX53" s="9">
        <v>8180.9049999999997</v>
      </c>
      <c r="AY53" s="9">
        <v>5131.5029999999997</v>
      </c>
      <c r="AZ53" s="9">
        <v>3049.402</v>
      </c>
      <c r="BA53" s="9">
        <v>3565.3829999999998</v>
      </c>
      <c r="BB53" s="9">
        <v>1081.1400000000001</v>
      </c>
      <c r="BC53" s="9">
        <v>2484.2429999999999</v>
      </c>
      <c r="BD53" s="9">
        <v>1864.7739999999999</v>
      </c>
      <c r="BE53" s="9">
        <v>969.15300000000002</v>
      </c>
      <c r="BF53" s="9">
        <v>895.62199999999996</v>
      </c>
      <c r="BG53" s="9">
        <v>335.887</v>
      </c>
      <c r="BH53" s="9">
        <v>186.11699999999999</v>
      </c>
      <c r="BI53" s="9">
        <v>149.77000000000001</v>
      </c>
      <c r="BJ53" s="9">
        <v>139.43</v>
      </c>
      <c r="BK53" s="9">
        <v>99.679000000000002</v>
      </c>
      <c r="BL53" s="9">
        <v>39.750999999999998</v>
      </c>
      <c r="BM53" s="9">
        <v>83.03</v>
      </c>
      <c r="BN53" s="9">
        <v>58.551000000000002</v>
      </c>
      <c r="BO53" s="9">
        <v>24.478999999999999</v>
      </c>
      <c r="BP53" s="9">
        <v>56.401000000000003</v>
      </c>
      <c r="BQ53" s="9">
        <v>41.128</v>
      </c>
      <c r="BR53" s="9">
        <v>15.273</v>
      </c>
      <c r="BS53" s="9">
        <v>196.45699999999999</v>
      </c>
      <c r="BT53" s="9">
        <v>86.438000000000002</v>
      </c>
      <c r="BU53" s="9">
        <v>110.01900000000001</v>
      </c>
      <c r="BV53" s="9">
        <v>1666.895</v>
      </c>
      <c r="BW53" s="9">
        <v>857.476</v>
      </c>
      <c r="BX53" s="9">
        <v>809.42</v>
      </c>
      <c r="BY53" s="9">
        <v>596.41</v>
      </c>
      <c r="BZ53" s="9">
        <v>430.79599999999999</v>
      </c>
      <c r="CA53" s="9">
        <v>165.61500000000001</v>
      </c>
      <c r="CB53" s="9">
        <v>1070.4849999999999</v>
      </c>
      <c r="CC53" s="9">
        <v>426.68</v>
      </c>
      <c r="CD53" s="9">
        <v>643.80499999999995</v>
      </c>
      <c r="CE53" s="9">
        <v>711.62599999999998</v>
      </c>
      <c r="CF53" s="9">
        <v>511.16</v>
      </c>
      <c r="CG53" s="9">
        <v>200.465</v>
      </c>
      <c r="CH53" s="9">
        <v>1153.1489999999999</v>
      </c>
      <c r="CI53" s="9">
        <v>457.99200000000002</v>
      </c>
      <c r="CJ53" s="9">
        <v>695.15599999999995</v>
      </c>
      <c r="CK53" s="9">
        <v>1153.5150000000001</v>
      </c>
      <c r="CL53" s="9">
        <v>485.23099999999999</v>
      </c>
      <c r="CM53" s="9">
        <v>668.28399999999999</v>
      </c>
      <c r="CN53" s="9">
        <v>1898.4369999999999</v>
      </c>
      <c r="CO53" s="9">
        <v>958.24900000000002</v>
      </c>
      <c r="CP53" s="9">
        <v>940.18799999999999</v>
      </c>
      <c r="CQ53" s="9">
        <v>910.25400000000002</v>
      </c>
      <c r="CR53" s="9">
        <v>533.22799999999995</v>
      </c>
      <c r="CS53" s="9">
        <v>377.02600000000001</v>
      </c>
      <c r="CT53" s="9">
        <v>988.18299999999999</v>
      </c>
      <c r="CU53" s="9">
        <v>425.02100000000002</v>
      </c>
      <c r="CV53" s="9">
        <v>563.16300000000001</v>
      </c>
      <c r="CW53" s="9">
        <v>568.85</v>
      </c>
      <c r="CX53" s="9">
        <v>291.67399999999998</v>
      </c>
      <c r="CY53" s="9">
        <v>277.17599999999999</v>
      </c>
      <c r="CZ53" s="9">
        <v>87.869</v>
      </c>
      <c r="DA53" s="9">
        <v>44.738999999999997</v>
      </c>
      <c r="DB53" s="9">
        <v>43.13</v>
      </c>
      <c r="DC53" s="9">
        <v>21.724</v>
      </c>
      <c r="DD53" s="9">
        <v>13.195</v>
      </c>
      <c r="DE53" s="9">
        <v>8.5289999999999999</v>
      </c>
      <c r="DF53" s="9">
        <v>15</v>
      </c>
      <c r="DG53" s="9">
        <v>8.1080000000000005</v>
      </c>
      <c r="DH53" s="9">
        <v>6.8920000000000003</v>
      </c>
      <c r="DI53" s="9">
        <v>6.7240000000000002</v>
      </c>
      <c r="DJ53" s="9">
        <v>5.0869999999999997</v>
      </c>
      <c r="DK53" s="9">
        <v>1.6379999999999999</v>
      </c>
      <c r="DL53" s="9">
        <v>66.144999999999996</v>
      </c>
      <c r="DM53" s="9">
        <v>31.544</v>
      </c>
      <c r="DN53" s="9">
        <v>34.600999999999999</v>
      </c>
      <c r="DO53" s="9">
        <v>526.49300000000005</v>
      </c>
      <c r="DP53" s="9">
        <v>270.75799999999998</v>
      </c>
      <c r="DQ53" s="9">
        <v>255.73500000000001</v>
      </c>
      <c r="DR53" s="9">
        <v>112.92</v>
      </c>
      <c r="DS53" s="9">
        <v>73.129000000000005</v>
      </c>
      <c r="DT53" s="9">
        <v>39.790999999999997</v>
      </c>
      <c r="DU53" s="9">
        <v>413.57299999999998</v>
      </c>
      <c r="DV53" s="9">
        <v>197.62899999999999</v>
      </c>
      <c r="DW53" s="9">
        <v>215.94399999999999</v>
      </c>
      <c r="DX53" s="9">
        <v>131.93100000000001</v>
      </c>
      <c r="DY53" s="9">
        <v>84.790999999999997</v>
      </c>
      <c r="DZ53" s="9">
        <v>47.14</v>
      </c>
      <c r="EA53" s="9">
        <v>436.91899999999998</v>
      </c>
      <c r="EB53" s="9">
        <v>206.88300000000001</v>
      </c>
      <c r="EC53" s="9">
        <v>230.036</v>
      </c>
      <c r="ED53" s="9">
        <v>428.57299999999998</v>
      </c>
      <c r="EE53" s="9">
        <v>205.73699999999999</v>
      </c>
      <c r="EF53" s="9">
        <v>222.83600000000001</v>
      </c>
      <c r="EG53" s="9">
        <v>670.48800000000006</v>
      </c>
      <c r="EH53" s="9">
        <v>322.94099999999997</v>
      </c>
      <c r="EI53" s="9">
        <v>347.54700000000003</v>
      </c>
      <c r="EJ53" s="9">
        <v>168.00200000000001</v>
      </c>
      <c r="EK53" s="9">
        <v>113.369</v>
      </c>
      <c r="EL53" s="9">
        <v>54.633000000000003</v>
      </c>
      <c r="EM53" s="9">
        <v>502.48599999999999</v>
      </c>
      <c r="EN53" s="9">
        <v>209.57300000000001</v>
      </c>
      <c r="EO53" s="9">
        <v>292.91399999999999</v>
      </c>
      <c r="EP53" s="9">
        <v>246.82400000000001</v>
      </c>
      <c r="EQ53" s="9">
        <v>117.169</v>
      </c>
      <c r="ER53" s="9">
        <v>129.655</v>
      </c>
      <c r="ES53" s="9">
        <v>39.877000000000002</v>
      </c>
      <c r="ET53" s="9">
        <v>18.385000000000002</v>
      </c>
      <c r="EU53" s="9">
        <v>21.491</v>
      </c>
      <c r="EV53" s="9">
        <v>3.395</v>
      </c>
      <c r="EW53" s="9">
        <v>1.7949999999999999</v>
      </c>
      <c r="EX53" s="9">
        <v>1.6</v>
      </c>
      <c r="EY53" s="9">
        <v>2.7810000000000001</v>
      </c>
      <c r="EZ53" s="9">
        <v>1.6639999999999999</v>
      </c>
      <c r="FA53" s="9">
        <v>1.1180000000000001</v>
      </c>
      <c r="FB53" s="9">
        <v>0.61399999999999999</v>
      </c>
      <c r="FC53" s="9">
        <v>0.13100000000000001</v>
      </c>
      <c r="FD53" s="9">
        <v>0.48299999999999998</v>
      </c>
      <c r="FE53" s="9">
        <v>36.481999999999999</v>
      </c>
      <c r="FF53" s="9">
        <v>16.591000000000001</v>
      </c>
      <c r="FG53" s="9">
        <v>19.890999999999998</v>
      </c>
      <c r="FH53" s="9">
        <v>232.292</v>
      </c>
      <c r="FI53" s="9">
        <v>111.40300000000001</v>
      </c>
      <c r="FJ53" s="9">
        <v>120.889</v>
      </c>
      <c r="FK53" s="9">
        <v>20.754000000000001</v>
      </c>
      <c r="FL53" s="9">
        <v>11.48</v>
      </c>
      <c r="FM53" s="9">
        <v>9.2739999999999991</v>
      </c>
      <c r="FN53" s="9">
        <v>211.53800000000001</v>
      </c>
      <c r="FO53" s="9">
        <v>99.923000000000002</v>
      </c>
      <c r="FP53" s="9">
        <v>111.61499999999999</v>
      </c>
      <c r="FQ53" s="9">
        <v>23.864999999999998</v>
      </c>
      <c r="FR53" s="9">
        <v>13.196999999999999</v>
      </c>
      <c r="FS53" s="9">
        <v>10.669</v>
      </c>
      <c r="FT53" s="9">
        <v>222.959</v>
      </c>
      <c r="FU53" s="9">
        <v>103.97199999999999</v>
      </c>
      <c r="FV53" s="9">
        <v>118.98699999999999</v>
      </c>
      <c r="FW53" s="9">
        <v>214.32</v>
      </c>
      <c r="FX53" s="9">
        <v>101.587</v>
      </c>
      <c r="FY53" s="9">
        <v>112.733</v>
      </c>
      <c r="FZ53" s="9">
        <v>1227.9490000000001</v>
      </c>
      <c r="GA53" s="9">
        <v>635.30799999999999</v>
      </c>
      <c r="GB53" s="9">
        <v>592.64099999999996</v>
      </c>
      <c r="GC53" s="9">
        <v>742.25199999999995</v>
      </c>
      <c r="GD53" s="9">
        <v>419.85899999999998</v>
      </c>
      <c r="GE53" s="9">
        <v>322.392</v>
      </c>
      <c r="GF53" s="9">
        <v>485.697</v>
      </c>
      <c r="GG53" s="9">
        <v>215.44800000000001</v>
      </c>
      <c r="GH53" s="9">
        <v>270.24900000000002</v>
      </c>
      <c r="GI53" s="9">
        <v>322.02499999999998</v>
      </c>
      <c r="GJ53" s="9">
        <v>174.50399999999999</v>
      </c>
      <c r="GK53" s="9">
        <v>147.52099999999999</v>
      </c>
      <c r="GL53" s="9">
        <v>47.991999999999997</v>
      </c>
      <c r="GM53" s="9">
        <v>26.353000000000002</v>
      </c>
      <c r="GN53" s="9">
        <v>21.638999999999999</v>
      </c>
      <c r="GO53" s="9">
        <v>18.329000000000001</v>
      </c>
      <c r="GP53" s="9">
        <v>11.4</v>
      </c>
      <c r="GQ53" s="9">
        <v>6.9290000000000003</v>
      </c>
      <c r="GR53" s="9">
        <v>12.218</v>
      </c>
      <c r="GS53" s="9">
        <v>6.444</v>
      </c>
      <c r="GT53" s="9">
        <v>5.774</v>
      </c>
      <c r="GU53" s="9">
        <v>6.11</v>
      </c>
      <c r="GV53" s="9">
        <v>4.9560000000000004</v>
      </c>
      <c r="GW53" s="9">
        <v>1.155</v>
      </c>
      <c r="GX53" s="9">
        <v>29.663</v>
      </c>
      <c r="GY53" s="9">
        <v>14.952999999999999</v>
      </c>
      <c r="GZ53" s="9">
        <v>14.71</v>
      </c>
      <c r="HA53" s="9">
        <v>294.20100000000002</v>
      </c>
      <c r="HB53" s="9">
        <v>159.35400000000001</v>
      </c>
      <c r="HC53" s="9">
        <v>134.84700000000001</v>
      </c>
      <c r="HD53" s="9">
        <v>92.165999999999997</v>
      </c>
      <c r="HE53" s="9">
        <v>61.648000000000003</v>
      </c>
      <c r="HF53" s="9">
        <v>30.516999999999999</v>
      </c>
      <c r="HG53" s="9">
        <v>202.035</v>
      </c>
      <c r="HH53" s="9">
        <v>97.706000000000003</v>
      </c>
      <c r="HI53" s="9">
        <v>104.32899999999999</v>
      </c>
      <c r="HJ53" s="9">
        <v>108.065</v>
      </c>
      <c r="HK53" s="9">
        <v>71.593999999999994</v>
      </c>
      <c r="HL53" s="9">
        <v>36.470999999999997</v>
      </c>
      <c r="HM53" s="9">
        <v>213.96</v>
      </c>
      <c r="HN53" s="9">
        <v>102.91</v>
      </c>
      <c r="HO53" s="9">
        <v>111.04900000000001</v>
      </c>
      <c r="HP53" s="9">
        <v>214.25299999999999</v>
      </c>
      <c r="HQ53" s="9">
        <v>104.15</v>
      </c>
      <c r="HR53" s="9">
        <v>110.10299999999999</v>
      </c>
      <c r="HS53" s="9">
        <v>2900.902</v>
      </c>
      <c r="HT53" s="9">
        <v>1553.106</v>
      </c>
      <c r="HU53" s="9">
        <v>1347.7950000000001</v>
      </c>
      <c r="HV53" s="9">
        <v>2234.5549999999998</v>
      </c>
      <c r="HW53" s="9">
        <v>1351.4390000000001</v>
      </c>
      <c r="HX53" s="9">
        <v>883.11599999999999</v>
      </c>
      <c r="HY53" s="9">
        <v>666.34699999999998</v>
      </c>
      <c r="HZ53" s="9">
        <v>201.66800000000001</v>
      </c>
      <c r="IA53" s="9">
        <v>464.67899999999997</v>
      </c>
      <c r="IB53" s="9">
        <v>441.99799999999999</v>
      </c>
      <c r="IC53" s="9">
        <v>244.886</v>
      </c>
      <c r="ID53" s="9">
        <v>197.11099999999999</v>
      </c>
      <c r="IE53" s="9">
        <v>63.905999999999999</v>
      </c>
      <c r="IF53" s="9">
        <v>36.484000000000002</v>
      </c>
      <c r="IG53" s="9">
        <v>27.422000000000001</v>
      </c>
      <c r="IH53" s="9">
        <v>32.121000000000002</v>
      </c>
      <c r="II53" s="9">
        <v>23.367999999999999</v>
      </c>
      <c r="IJ53" s="9">
        <v>8.7530000000000001</v>
      </c>
      <c r="IK53" s="9">
        <v>18.341999999999999</v>
      </c>
      <c r="IL53" s="9">
        <v>13.2</v>
      </c>
      <c r="IM53" s="9">
        <v>5.1429999999999998</v>
      </c>
      <c r="IN53" s="9">
        <v>13.779</v>
      </c>
      <c r="IO53" s="9">
        <v>10.167999999999999</v>
      </c>
      <c r="IP53" s="9">
        <v>3.6110000000000002</v>
      </c>
      <c r="IQ53" s="9">
        <v>31.785</v>
      </c>
    </row>
    <row r="54" spans="1:251">
      <c r="A54" s="10">
        <v>43132</v>
      </c>
      <c r="B54" s="9">
        <v>12472.709000000001</v>
      </c>
      <c r="C54" s="9">
        <v>6620.84</v>
      </c>
      <c r="D54" s="9">
        <v>5851.8689999999997</v>
      </c>
      <c r="E54" s="9">
        <v>8585.4580000000005</v>
      </c>
      <c r="F54" s="9">
        <v>5422.5190000000002</v>
      </c>
      <c r="G54" s="9">
        <v>3162.94</v>
      </c>
      <c r="H54" s="9">
        <v>3887.2510000000002</v>
      </c>
      <c r="I54" s="9">
        <v>1198.3209999999999</v>
      </c>
      <c r="J54" s="9">
        <v>2688.9290000000001</v>
      </c>
      <c r="K54" s="9">
        <v>1831.578</v>
      </c>
      <c r="L54" s="9">
        <v>963.33199999999999</v>
      </c>
      <c r="M54" s="9">
        <v>868.24599999999998</v>
      </c>
      <c r="N54" s="9">
        <v>391.37400000000002</v>
      </c>
      <c r="O54" s="9">
        <v>217.154</v>
      </c>
      <c r="P54" s="9">
        <v>174.22</v>
      </c>
      <c r="Q54" s="9">
        <v>149.447</v>
      </c>
      <c r="R54" s="9">
        <v>116.854</v>
      </c>
      <c r="S54" s="9">
        <v>32.593000000000004</v>
      </c>
      <c r="T54" s="9">
        <v>79.481999999999999</v>
      </c>
      <c r="U54" s="9">
        <v>62.889000000000003</v>
      </c>
      <c r="V54" s="9">
        <v>16.593</v>
      </c>
      <c r="W54" s="9">
        <v>69.965000000000003</v>
      </c>
      <c r="X54" s="9">
        <v>53.965000000000003</v>
      </c>
      <c r="Y54" s="9">
        <v>16</v>
      </c>
      <c r="Z54" s="9">
        <v>241.92699999999999</v>
      </c>
      <c r="AA54" s="9">
        <v>100.3</v>
      </c>
      <c r="AB54" s="9">
        <v>141.62700000000001</v>
      </c>
      <c r="AC54" s="9">
        <v>1606.723</v>
      </c>
      <c r="AD54" s="9">
        <v>835.05499999999995</v>
      </c>
      <c r="AE54" s="9">
        <v>771.66700000000003</v>
      </c>
      <c r="AF54" s="9">
        <v>590.79399999999998</v>
      </c>
      <c r="AG54" s="9">
        <v>434.40300000000002</v>
      </c>
      <c r="AH54" s="9">
        <v>156.38999999999999</v>
      </c>
      <c r="AI54" s="9">
        <v>1015.929</v>
      </c>
      <c r="AJ54" s="9">
        <v>400.65199999999999</v>
      </c>
      <c r="AK54" s="9">
        <v>615.27700000000004</v>
      </c>
      <c r="AL54" s="9">
        <v>704.76400000000001</v>
      </c>
      <c r="AM54" s="9">
        <v>519.57299999999998</v>
      </c>
      <c r="AN54" s="9">
        <v>185.191</v>
      </c>
      <c r="AO54" s="9">
        <v>1126.8140000000001</v>
      </c>
      <c r="AP54" s="9">
        <v>443.75799999999998</v>
      </c>
      <c r="AQ54" s="9">
        <v>683.05600000000004</v>
      </c>
      <c r="AR54" s="9">
        <v>1095.4110000000001</v>
      </c>
      <c r="AS54" s="9">
        <v>463.541</v>
      </c>
      <c r="AT54" s="9">
        <v>631.87</v>
      </c>
      <c r="AU54" s="9">
        <v>11939.656999999999</v>
      </c>
      <c r="AV54" s="9">
        <v>6298.4880000000003</v>
      </c>
      <c r="AW54" s="9">
        <v>5641.1689999999999</v>
      </c>
      <c r="AX54" s="9">
        <v>8339.4249999999993</v>
      </c>
      <c r="AY54" s="9">
        <v>5244.2250000000004</v>
      </c>
      <c r="AZ54" s="9">
        <v>3095.2</v>
      </c>
      <c r="BA54" s="9">
        <v>3600.232</v>
      </c>
      <c r="BB54" s="9">
        <v>1054.2639999999999</v>
      </c>
      <c r="BC54" s="9">
        <v>2545.9690000000001</v>
      </c>
      <c r="BD54" s="9">
        <v>1778.752</v>
      </c>
      <c r="BE54" s="9">
        <v>926.11400000000003</v>
      </c>
      <c r="BF54" s="9">
        <v>852.63800000000003</v>
      </c>
      <c r="BG54" s="9">
        <v>363.04899999999998</v>
      </c>
      <c r="BH54" s="9">
        <v>196.48699999999999</v>
      </c>
      <c r="BI54" s="9">
        <v>166.56200000000001</v>
      </c>
      <c r="BJ54" s="9">
        <v>141.49100000000001</v>
      </c>
      <c r="BK54" s="9">
        <v>109.77500000000001</v>
      </c>
      <c r="BL54" s="9">
        <v>31.716000000000001</v>
      </c>
      <c r="BM54" s="9">
        <v>74.734999999999999</v>
      </c>
      <c r="BN54" s="9">
        <v>59.002000000000002</v>
      </c>
      <c r="BO54" s="9">
        <v>15.734</v>
      </c>
      <c r="BP54" s="9">
        <v>66.756</v>
      </c>
      <c r="BQ54" s="9">
        <v>50.773000000000003</v>
      </c>
      <c r="BR54" s="9">
        <v>15.983000000000001</v>
      </c>
      <c r="BS54" s="9">
        <v>221.55699999999999</v>
      </c>
      <c r="BT54" s="9">
        <v>86.712000000000003</v>
      </c>
      <c r="BU54" s="9">
        <v>134.845</v>
      </c>
      <c r="BV54" s="9">
        <v>1576.4290000000001</v>
      </c>
      <c r="BW54" s="9">
        <v>813.899</v>
      </c>
      <c r="BX54" s="9">
        <v>762.53</v>
      </c>
      <c r="BY54" s="9">
        <v>583.36699999999996</v>
      </c>
      <c r="BZ54" s="9">
        <v>428.46100000000001</v>
      </c>
      <c r="CA54" s="9">
        <v>154.90600000000001</v>
      </c>
      <c r="CB54" s="9">
        <v>993.06200000000001</v>
      </c>
      <c r="CC54" s="9">
        <v>385.43799999999999</v>
      </c>
      <c r="CD54" s="9">
        <v>607.62400000000002</v>
      </c>
      <c r="CE54" s="9">
        <v>690.37699999999995</v>
      </c>
      <c r="CF54" s="9">
        <v>507.54399999999998</v>
      </c>
      <c r="CG54" s="9">
        <v>182.833</v>
      </c>
      <c r="CH54" s="9">
        <v>1088.374</v>
      </c>
      <c r="CI54" s="9">
        <v>418.56900000000002</v>
      </c>
      <c r="CJ54" s="9">
        <v>669.80499999999995</v>
      </c>
      <c r="CK54" s="9">
        <v>1067.797</v>
      </c>
      <c r="CL54" s="9">
        <v>444.44</v>
      </c>
      <c r="CM54" s="9">
        <v>623.35699999999997</v>
      </c>
      <c r="CN54" s="9">
        <v>1893.729</v>
      </c>
      <c r="CO54" s="9">
        <v>962.81700000000001</v>
      </c>
      <c r="CP54" s="9">
        <v>930.91300000000001</v>
      </c>
      <c r="CQ54" s="9">
        <v>923.63400000000001</v>
      </c>
      <c r="CR54" s="9">
        <v>553.18499999999995</v>
      </c>
      <c r="CS54" s="9">
        <v>370.44900000000001</v>
      </c>
      <c r="CT54" s="9">
        <v>970.09500000000003</v>
      </c>
      <c r="CU54" s="9">
        <v>409.63200000000001</v>
      </c>
      <c r="CV54" s="9">
        <v>560.46299999999997</v>
      </c>
      <c r="CW54" s="9">
        <v>498.86599999999999</v>
      </c>
      <c r="CX54" s="9">
        <v>258.08300000000003</v>
      </c>
      <c r="CY54" s="9">
        <v>240.78200000000001</v>
      </c>
      <c r="CZ54" s="9">
        <v>80.427000000000007</v>
      </c>
      <c r="DA54" s="9">
        <v>38.267000000000003</v>
      </c>
      <c r="DB54" s="9">
        <v>42.16</v>
      </c>
      <c r="DC54" s="9">
        <v>15.804</v>
      </c>
      <c r="DD54" s="9">
        <v>10.302</v>
      </c>
      <c r="DE54" s="9">
        <v>5.5030000000000001</v>
      </c>
      <c r="DF54" s="9">
        <v>9.2479999999999993</v>
      </c>
      <c r="DG54" s="9">
        <v>5.9870000000000001</v>
      </c>
      <c r="DH54" s="9">
        <v>3.2610000000000001</v>
      </c>
      <c r="DI54" s="9">
        <v>6.5570000000000004</v>
      </c>
      <c r="DJ54" s="9">
        <v>4.3150000000000004</v>
      </c>
      <c r="DK54" s="9">
        <v>2.242</v>
      </c>
      <c r="DL54" s="9">
        <v>64.623000000000005</v>
      </c>
      <c r="DM54" s="9">
        <v>27.965</v>
      </c>
      <c r="DN54" s="9">
        <v>36.656999999999996</v>
      </c>
      <c r="DO54" s="9">
        <v>462.18900000000002</v>
      </c>
      <c r="DP54" s="9">
        <v>239.899</v>
      </c>
      <c r="DQ54" s="9">
        <v>222.29</v>
      </c>
      <c r="DR54" s="9">
        <v>108.03700000000001</v>
      </c>
      <c r="DS54" s="9">
        <v>77.308999999999997</v>
      </c>
      <c r="DT54" s="9">
        <v>30.728999999999999</v>
      </c>
      <c r="DU54" s="9">
        <v>354.15199999999999</v>
      </c>
      <c r="DV54" s="9">
        <v>162.59</v>
      </c>
      <c r="DW54" s="9">
        <v>191.56100000000001</v>
      </c>
      <c r="DX54" s="9">
        <v>119.331</v>
      </c>
      <c r="DY54" s="9">
        <v>84.063999999999993</v>
      </c>
      <c r="DZ54" s="9">
        <v>35.267000000000003</v>
      </c>
      <c r="EA54" s="9">
        <v>379.53399999999999</v>
      </c>
      <c r="EB54" s="9">
        <v>174.01900000000001</v>
      </c>
      <c r="EC54" s="9">
        <v>205.51499999999999</v>
      </c>
      <c r="ED54" s="9">
        <v>363.399</v>
      </c>
      <c r="EE54" s="9">
        <v>168.577</v>
      </c>
      <c r="EF54" s="9">
        <v>194.822</v>
      </c>
      <c r="EG54" s="9">
        <v>663.81899999999996</v>
      </c>
      <c r="EH54" s="9">
        <v>323.46800000000002</v>
      </c>
      <c r="EI54" s="9">
        <v>340.351</v>
      </c>
      <c r="EJ54" s="9">
        <v>164.80699999999999</v>
      </c>
      <c r="EK54" s="9">
        <v>114.161</v>
      </c>
      <c r="EL54" s="9">
        <v>50.646000000000001</v>
      </c>
      <c r="EM54" s="9">
        <v>499.012</v>
      </c>
      <c r="EN54" s="9">
        <v>209.30699999999999</v>
      </c>
      <c r="EO54" s="9">
        <v>289.70499999999998</v>
      </c>
      <c r="EP54" s="9">
        <v>214.779</v>
      </c>
      <c r="EQ54" s="9">
        <v>108.51600000000001</v>
      </c>
      <c r="ER54" s="9">
        <v>106.262</v>
      </c>
      <c r="ES54" s="9">
        <v>37.988</v>
      </c>
      <c r="ET54" s="9">
        <v>18.497</v>
      </c>
      <c r="EU54" s="9">
        <v>19.491</v>
      </c>
      <c r="EV54" s="9">
        <v>4.09</v>
      </c>
      <c r="EW54" s="9">
        <v>2.0339999999999998</v>
      </c>
      <c r="EX54" s="9">
        <v>2.056</v>
      </c>
      <c r="EY54" s="9">
        <v>3.625</v>
      </c>
      <c r="EZ54" s="9">
        <v>1.585</v>
      </c>
      <c r="FA54" s="9">
        <v>2.04</v>
      </c>
      <c r="FB54" s="9">
        <v>0.46500000000000002</v>
      </c>
      <c r="FC54" s="9">
        <v>0.44900000000000001</v>
      </c>
      <c r="FD54" s="9">
        <v>1.7000000000000001E-2</v>
      </c>
      <c r="FE54" s="9">
        <v>33.898000000000003</v>
      </c>
      <c r="FF54" s="9">
        <v>16.463000000000001</v>
      </c>
      <c r="FG54" s="9">
        <v>17.434999999999999</v>
      </c>
      <c r="FH54" s="9">
        <v>198.94200000000001</v>
      </c>
      <c r="FI54" s="9">
        <v>100.884</v>
      </c>
      <c r="FJ54" s="9">
        <v>98.058000000000007</v>
      </c>
      <c r="FK54" s="9">
        <v>19.366</v>
      </c>
      <c r="FL54" s="9">
        <v>14.532</v>
      </c>
      <c r="FM54" s="9">
        <v>4.8339999999999996</v>
      </c>
      <c r="FN54" s="9">
        <v>179.57499999999999</v>
      </c>
      <c r="FO54" s="9">
        <v>86.352000000000004</v>
      </c>
      <c r="FP54" s="9">
        <v>93.222999999999999</v>
      </c>
      <c r="FQ54" s="9">
        <v>22.071000000000002</v>
      </c>
      <c r="FR54" s="9">
        <v>16.170000000000002</v>
      </c>
      <c r="FS54" s="9">
        <v>5.9009999999999998</v>
      </c>
      <c r="FT54" s="9">
        <v>192.708</v>
      </c>
      <c r="FU54" s="9">
        <v>92.346999999999994</v>
      </c>
      <c r="FV54" s="9">
        <v>100.361</v>
      </c>
      <c r="FW54" s="9">
        <v>183.2</v>
      </c>
      <c r="FX54" s="9">
        <v>87.936999999999998</v>
      </c>
      <c r="FY54" s="9">
        <v>95.263000000000005</v>
      </c>
      <c r="FZ54" s="9">
        <v>1229.9100000000001</v>
      </c>
      <c r="GA54" s="9">
        <v>639.34799999999996</v>
      </c>
      <c r="GB54" s="9">
        <v>590.56200000000001</v>
      </c>
      <c r="GC54" s="9">
        <v>758.827</v>
      </c>
      <c r="GD54" s="9">
        <v>439.024</v>
      </c>
      <c r="GE54" s="9">
        <v>319.803</v>
      </c>
      <c r="GF54" s="9">
        <v>471.08300000000003</v>
      </c>
      <c r="GG54" s="9">
        <v>200.32400000000001</v>
      </c>
      <c r="GH54" s="9">
        <v>270.75900000000001</v>
      </c>
      <c r="GI54" s="9">
        <v>284.08699999999999</v>
      </c>
      <c r="GJ54" s="9">
        <v>149.56700000000001</v>
      </c>
      <c r="GK54" s="9">
        <v>134.52000000000001</v>
      </c>
      <c r="GL54" s="9">
        <v>42.439</v>
      </c>
      <c r="GM54" s="9">
        <v>19.77</v>
      </c>
      <c r="GN54" s="9">
        <v>22.667999999999999</v>
      </c>
      <c r="GO54" s="9">
        <v>11.714</v>
      </c>
      <c r="GP54" s="9">
        <v>8.2680000000000007</v>
      </c>
      <c r="GQ54" s="9">
        <v>3.4460000000000002</v>
      </c>
      <c r="GR54" s="9">
        <v>5.6230000000000002</v>
      </c>
      <c r="GS54" s="9">
        <v>4.4020000000000001</v>
      </c>
      <c r="GT54" s="9">
        <v>1.2210000000000001</v>
      </c>
      <c r="GU54" s="9">
        <v>6.0910000000000002</v>
      </c>
      <c r="GV54" s="9">
        <v>3.8660000000000001</v>
      </c>
      <c r="GW54" s="9">
        <v>2.2250000000000001</v>
      </c>
      <c r="GX54" s="9">
        <v>30.725000000000001</v>
      </c>
      <c r="GY54" s="9">
        <v>11.502000000000001</v>
      </c>
      <c r="GZ54" s="9">
        <v>19.222000000000001</v>
      </c>
      <c r="HA54" s="9">
        <v>263.24700000000001</v>
      </c>
      <c r="HB54" s="9">
        <v>139.01499999999999</v>
      </c>
      <c r="HC54" s="9">
        <v>124.232</v>
      </c>
      <c r="HD54" s="9">
        <v>88.671000000000006</v>
      </c>
      <c r="HE54" s="9">
        <v>62.776000000000003</v>
      </c>
      <c r="HF54" s="9">
        <v>25.895</v>
      </c>
      <c r="HG54" s="9">
        <v>174.57599999999999</v>
      </c>
      <c r="HH54" s="9">
        <v>76.239000000000004</v>
      </c>
      <c r="HI54" s="9">
        <v>98.337999999999994</v>
      </c>
      <c r="HJ54" s="9">
        <v>97.260999999999996</v>
      </c>
      <c r="HK54" s="9">
        <v>67.894999999999996</v>
      </c>
      <c r="HL54" s="9">
        <v>29.366</v>
      </c>
      <c r="HM54" s="9">
        <v>186.82599999999999</v>
      </c>
      <c r="HN54" s="9">
        <v>81.671999999999997</v>
      </c>
      <c r="HO54" s="9">
        <v>105.154</v>
      </c>
      <c r="HP54" s="9">
        <v>180.19900000000001</v>
      </c>
      <c r="HQ54" s="9">
        <v>80.641000000000005</v>
      </c>
      <c r="HR54" s="9">
        <v>99.558999999999997</v>
      </c>
      <c r="HS54" s="9">
        <v>2955.82</v>
      </c>
      <c r="HT54" s="9">
        <v>1589.546</v>
      </c>
      <c r="HU54" s="9">
        <v>1366.2739999999999</v>
      </c>
      <c r="HV54" s="9">
        <v>2265.067</v>
      </c>
      <c r="HW54" s="9">
        <v>1383.7049999999999</v>
      </c>
      <c r="HX54" s="9">
        <v>881.36199999999997</v>
      </c>
      <c r="HY54" s="9">
        <v>690.75300000000004</v>
      </c>
      <c r="HZ54" s="9">
        <v>205.84100000000001</v>
      </c>
      <c r="IA54" s="9">
        <v>484.91199999999998</v>
      </c>
      <c r="IB54" s="9">
        <v>417.75299999999999</v>
      </c>
      <c r="IC54" s="9">
        <v>238.99299999999999</v>
      </c>
      <c r="ID54" s="9">
        <v>178.76</v>
      </c>
      <c r="IE54" s="9">
        <v>72.94</v>
      </c>
      <c r="IF54" s="9">
        <v>39.234999999999999</v>
      </c>
      <c r="IG54" s="9">
        <v>33.704000000000001</v>
      </c>
      <c r="IH54" s="9">
        <v>34.715000000000003</v>
      </c>
      <c r="II54" s="9">
        <v>29.001999999999999</v>
      </c>
      <c r="IJ54" s="9">
        <v>5.7130000000000001</v>
      </c>
      <c r="IK54" s="9">
        <v>17.643000000000001</v>
      </c>
      <c r="IL54" s="9">
        <v>14.784000000000001</v>
      </c>
      <c r="IM54" s="9">
        <v>2.859</v>
      </c>
      <c r="IN54" s="9">
        <v>17.073</v>
      </c>
      <c r="IO54" s="9">
        <v>14.218999999999999</v>
      </c>
      <c r="IP54" s="9">
        <v>2.8540000000000001</v>
      </c>
      <c r="IQ54" s="9">
        <v>38.223999999999997</v>
      </c>
    </row>
    <row r="55" spans="1:251">
      <c r="A55" s="10">
        <v>43160</v>
      </c>
      <c r="B55" s="9">
        <v>12447.529</v>
      </c>
      <c r="C55" s="9">
        <v>6595.3469999999998</v>
      </c>
      <c r="D55" s="9">
        <v>5852.1819999999998</v>
      </c>
      <c r="E55" s="9">
        <v>8451.1820000000007</v>
      </c>
      <c r="F55" s="9">
        <v>5355.7209999999995</v>
      </c>
      <c r="G55" s="9">
        <v>3095.462</v>
      </c>
      <c r="H55" s="9">
        <v>3996.346</v>
      </c>
      <c r="I55" s="9">
        <v>1239.626</v>
      </c>
      <c r="J55" s="9">
        <v>2756.721</v>
      </c>
      <c r="K55" s="9">
        <v>1790.54</v>
      </c>
      <c r="L55" s="9">
        <v>918.16200000000003</v>
      </c>
      <c r="M55" s="9">
        <v>872.37800000000004</v>
      </c>
      <c r="N55" s="9">
        <v>331.13</v>
      </c>
      <c r="O55" s="9">
        <v>186.559</v>
      </c>
      <c r="P55" s="9">
        <v>144.571</v>
      </c>
      <c r="Q55" s="9">
        <v>130.45099999999999</v>
      </c>
      <c r="R55" s="9">
        <v>97.397000000000006</v>
      </c>
      <c r="S55" s="9">
        <v>33.052999999999997</v>
      </c>
      <c r="T55" s="9">
        <v>75.796000000000006</v>
      </c>
      <c r="U55" s="9">
        <v>51.889000000000003</v>
      </c>
      <c r="V55" s="9">
        <v>23.907</v>
      </c>
      <c r="W55" s="9">
        <v>54.654000000000003</v>
      </c>
      <c r="X55" s="9">
        <v>45.508000000000003</v>
      </c>
      <c r="Y55" s="9">
        <v>9.1460000000000008</v>
      </c>
      <c r="Z55" s="9">
        <v>200.679</v>
      </c>
      <c r="AA55" s="9">
        <v>89.162000000000006</v>
      </c>
      <c r="AB55" s="9">
        <v>111.517</v>
      </c>
      <c r="AC55" s="9">
        <v>1598.4739999999999</v>
      </c>
      <c r="AD55" s="9">
        <v>808.35299999999995</v>
      </c>
      <c r="AE55" s="9">
        <v>790.12099999999998</v>
      </c>
      <c r="AF55" s="9">
        <v>564.54300000000001</v>
      </c>
      <c r="AG55" s="9">
        <v>411.02</v>
      </c>
      <c r="AH55" s="9">
        <v>153.524</v>
      </c>
      <c r="AI55" s="9">
        <v>1033.931</v>
      </c>
      <c r="AJ55" s="9">
        <v>397.33300000000003</v>
      </c>
      <c r="AK55" s="9">
        <v>636.59799999999996</v>
      </c>
      <c r="AL55" s="9">
        <v>666.02099999999996</v>
      </c>
      <c r="AM55" s="9">
        <v>484.92500000000001</v>
      </c>
      <c r="AN55" s="9">
        <v>181.096</v>
      </c>
      <c r="AO55" s="9">
        <v>1124.519</v>
      </c>
      <c r="AP55" s="9">
        <v>433.23700000000002</v>
      </c>
      <c r="AQ55" s="9">
        <v>691.28200000000004</v>
      </c>
      <c r="AR55" s="9">
        <v>1109.7270000000001</v>
      </c>
      <c r="AS55" s="9">
        <v>449.22300000000001</v>
      </c>
      <c r="AT55" s="9">
        <v>660.50400000000002</v>
      </c>
      <c r="AU55" s="9">
        <v>11918.725</v>
      </c>
      <c r="AV55" s="9">
        <v>6278.79</v>
      </c>
      <c r="AW55" s="9">
        <v>5639.9350000000004</v>
      </c>
      <c r="AX55" s="9">
        <v>8216.26</v>
      </c>
      <c r="AY55" s="9">
        <v>5183.72</v>
      </c>
      <c r="AZ55" s="9">
        <v>3032.54</v>
      </c>
      <c r="BA55" s="9">
        <v>3702.4650000000001</v>
      </c>
      <c r="BB55" s="9">
        <v>1095.07</v>
      </c>
      <c r="BC55" s="9">
        <v>2607.395</v>
      </c>
      <c r="BD55" s="9">
        <v>1739.923</v>
      </c>
      <c r="BE55" s="9">
        <v>889.81600000000003</v>
      </c>
      <c r="BF55" s="9">
        <v>850.10699999999997</v>
      </c>
      <c r="BG55" s="9">
        <v>312.02499999999998</v>
      </c>
      <c r="BH55" s="9">
        <v>174.917</v>
      </c>
      <c r="BI55" s="9">
        <v>137.108</v>
      </c>
      <c r="BJ55" s="9">
        <v>127.68300000000001</v>
      </c>
      <c r="BK55" s="9">
        <v>95.299000000000007</v>
      </c>
      <c r="BL55" s="9">
        <v>32.384</v>
      </c>
      <c r="BM55" s="9">
        <v>74.519000000000005</v>
      </c>
      <c r="BN55" s="9">
        <v>50.933999999999997</v>
      </c>
      <c r="BO55" s="9">
        <v>23.585000000000001</v>
      </c>
      <c r="BP55" s="9">
        <v>53.164000000000001</v>
      </c>
      <c r="BQ55" s="9">
        <v>44.363999999999997</v>
      </c>
      <c r="BR55" s="9">
        <v>8.7989999999999995</v>
      </c>
      <c r="BS55" s="9">
        <v>184.34200000000001</v>
      </c>
      <c r="BT55" s="9">
        <v>79.617999999999995</v>
      </c>
      <c r="BU55" s="9">
        <v>104.724</v>
      </c>
      <c r="BV55" s="9">
        <v>1562.655</v>
      </c>
      <c r="BW55" s="9">
        <v>788.51700000000005</v>
      </c>
      <c r="BX55" s="9">
        <v>774.13800000000003</v>
      </c>
      <c r="BY55" s="9">
        <v>557.36900000000003</v>
      </c>
      <c r="BZ55" s="9">
        <v>405.84800000000001</v>
      </c>
      <c r="CA55" s="9">
        <v>151.52000000000001</v>
      </c>
      <c r="CB55" s="9">
        <v>1005.2859999999999</v>
      </c>
      <c r="CC55" s="9">
        <v>382.66899999999998</v>
      </c>
      <c r="CD55" s="9">
        <v>622.61800000000005</v>
      </c>
      <c r="CE55" s="9">
        <v>656.10699999999997</v>
      </c>
      <c r="CF55" s="9">
        <v>477.68</v>
      </c>
      <c r="CG55" s="9">
        <v>178.428</v>
      </c>
      <c r="CH55" s="9">
        <v>1083.816</v>
      </c>
      <c r="CI55" s="9">
        <v>412.13600000000002</v>
      </c>
      <c r="CJ55" s="9">
        <v>671.67899999999997</v>
      </c>
      <c r="CK55" s="9">
        <v>1079.8050000000001</v>
      </c>
      <c r="CL55" s="9">
        <v>433.60300000000001</v>
      </c>
      <c r="CM55" s="9">
        <v>646.20299999999997</v>
      </c>
      <c r="CN55" s="9">
        <v>1895.5139999999999</v>
      </c>
      <c r="CO55" s="9">
        <v>959.35699999999997</v>
      </c>
      <c r="CP55" s="9">
        <v>936.15700000000004</v>
      </c>
      <c r="CQ55" s="9">
        <v>869.87300000000005</v>
      </c>
      <c r="CR55" s="9">
        <v>525.58500000000004</v>
      </c>
      <c r="CS55" s="9">
        <v>344.28699999999998</v>
      </c>
      <c r="CT55" s="9">
        <v>1025.6420000000001</v>
      </c>
      <c r="CU55" s="9">
        <v>433.77199999999999</v>
      </c>
      <c r="CV55" s="9">
        <v>591.87</v>
      </c>
      <c r="CW55" s="9">
        <v>484.858</v>
      </c>
      <c r="CX55" s="9">
        <v>242.60300000000001</v>
      </c>
      <c r="CY55" s="9">
        <v>242.255</v>
      </c>
      <c r="CZ55" s="9">
        <v>79.484999999999999</v>
      </c>
      <c r="DA55" s="9">
        <v>40.319000000000003</v>
      </c>
      <c r="DB55" s="9">
        <v>39.165999999999997</v>
      </c>
      <c r="DC55" s="9">
        <v>18.245000000000001</v>
      </c>
      <c r="DD55" s="9">
        <v>11.87</v>
      </c>
      <c r="DE55" s="9">
        <v>6.375</v>
      </c>
      <c r="DF55" s="9">
        <v>11.577999999999999</v>
      </c>
      <c r="DG55" s="9">
        <v>6.2919999999999998</v>
      </c>
      <c r="DH55" s="9">
        <v>5.2869999999999999</v>
      </c>
      <c r="DI55" s="9">
        <v>6.6660000000000004</v>
      </c>
      <c r="DJ55" s="9">
        <v>5.5780000000000003</v>
      </c>
      <c r="DK55" s="9">
        <v>1.0880000000000001</v>
      </c>
      <c r="DL55" s="9">
        <v>61.24</v>
      </c>
      <c r="DM55" s="9">
        <v>28.448</v>
      </c>
      <c r="DN55" s="9">
        <v>32.792000000000002</v>
      </c>
      <c r="DO55" s="9">
        <v>449.41699999999997</v>
      </c>
      <c r="DP55" s="9">
        <v>224.16399999999999</v>
      </c>
      <c r="DQ55" s="9">
        <v>225.25200000000001</v>
      </c>
      <c r="DR55" s="9">
        <v>96.584000000000003</v>
      </c>
      <c r="DS55" s="9">
        <v>67.757000000000005</v>
      </c>
      <c r="DT55" s="9">
        <v>28.827000000000002</v>
      </c>
      <c r="DU55" s="9">
        <v>352.83300000000003</v>
      </c>
      <c r="DV55" s="9">
        <v>156.40700000000001</v>
      </c>
      <c r="DW55" s="9">
        <v>196.42599999999999</v>
      </c>
      <c r="DX55" s="9">
        <v>109.56699999999999</v>
      </c>
      <c r="DY55" s="9">
        <v>75.798000000000002</v>
      </c>
      <c r="DZ55" s="9">
        <v>33.768999999999998</v>
      </c>
      <c r="EA55" s="9">
        <v>375.29</v>
      </c>
      <c r="EB55" s="9">
        <v>166.80500000000001</v>
      </c>
      <c r="EC55" s="9">
        <v>208.48599999999999</v>
      </c>
      <c r="ED55" s="9">
        <v>364.411</v>
      </c>
      <c r="EE55" s="9">
        <v>162.69900000000001</v>
      </c>
      <c r="EF55" s="9">
        <v>201.71199999999999</v>
      </c>
      <c r="EG55" s="9">
        <v>667.15499999999997</v>
      </c>
      <c r="EH55" s="9">
        <v>322.19900000000001</v>
      </c>
      <c r="EI55" s="9">
        <v>344.95600000000002</v>
      </c>
      <c r="EJ55" s="9">
        <v>161.34200000000001</v>
      </c>
      <c r="EK55" s="9">
        <v>112.777</v>
      </c>
      <c r="EL55" s="9">
        <v>48.566000000000003</v>
      </c>
      <c r="EM55" s="9">
        <v>505.81299999999999</v>
      </c>
      <c r="EN55" s="9">
        <v>209.422</v>
      </c>
      <c r="EO55" s="9">
        <v>296.39</v>
      </c>
      <c r="EP55" s="9">
        <v>221.036</v>
      </c>
      <c r="EQ55" s="9">
        <v>107.70399999999999</v>
      </c>
      <c r="ER55" s="9">
        <v>113.33199999999999</v>
      </c>
      <c r="ES55" s="9">
        <v>39.604999999999997</v>
      </c>
      <c r="ET55" s="9">
        <v>19.937999999999999</v>
      </c>
      <c r="EU55" s="9">
        <v>19.667000000000002</v>
      </c>
      <c r="EV55" s="9">
        <v>3.375</v>
      </c>
      <c r="EW55" s="9">
        <v>1.8320000000000001</v>
      </c>
      <c r="EX55" s="9">
        <v>1.544</v>
      </c>
      <c r="EY55" s="9">
        <v>2.302</v>
      </c>
      <c r="EZ55" s="9">
        <v>1.204</v>
      </c>
      <c r="FA55" s="9">
        <v>1.0980000000000001</v>
      </c>
      <c r="FB55" s="9">
        <v>1.073</v>
      </c>
      <c r="FC55" s="9">
        <v>0.628</v>
      </c>
      <c r="FD55" s="9">
        <v>0.44500000000000001</v>
      </c>
      <c r="FE55" s="9">
        <v>36.229999999999997</v>
      </c>
      <c r="FF55" s="9">
        <v>18.106000000000002</v>
      </c>
      <c r="FG55" s="9">
        <v>18.123999999999999</v>
      </c>
      <c r="FH55" s="9">
        <v>203.28299999999999</v>
      </c>
      <c r="FI55" s="9">
        <v>99.001999999999995</v>
      </c>
      <c r="FJ55" s="9">
        <v>104.28100000000001</v>
      </c>
      <c r="FK55" s="9">
        <v>23.433</v>
      </c>
      <c r="FL55" s="9">
        <v>14.702999999999999</v>
      </c>
      <c r="FM55" s="9">
        <v>8.73</v>
      </c>
      <c r="FN55" s="9">
        <v>179.851</v>
      </c>
      <c r="FO55" s="9">
        <v>84.299000000000007</v>
      </c>
      <c r="FP55" s="9">
        <v>95.551000000000002</v>
      </c>
      <c r="FQ55" s="9">
        <v>26.363</v>
      </c>
      <c r="FR55" s="9">
        <v>16.456</v>
      </c>
      <c r="FS55" s="9">
        <v>9.9060000000000006</v>
      </c>
      <c r="FT55" s="9">
        <v>194.673</v>
      </c>
      <c r="FU55" s="9">
        <v>91.248000000000005</v>
      </c>
      <c r="FV55" s="9">
        <v>103.426</v>
      </c>
      <c r="FW55" s="9">
        <v>182.15299999999999</v>
      </c>
      <c r="FX55" s="9">
        <v>85.503</v>
      </c>
      <c r="FY55" s="9">
        <v>96.649000000000001</v>
      </c>
      <c r="FZ55" s="9">
        <v>1228.3589999999999</v>
      </c>
      <c r="GA55" s="9">
        <v>637.15800000000002</v>
      </c>
      <c r="GB55" s="9">
        <v>591.20100000000002</v>
      </c>
      <c r="GC55" s="9">
        <v>708.53</v>
      </c>
      <c r="GD55" s="9">
        <v>412.80900000000003</v>
      </c>
      <c r="GE55" s="9">
        <v>295.72199999999998</v>
      </c>
      <c r="GF55" s="9">
        <v>519.82899999999995</v>
      </c>
      <c r="GG55" s="9">
        <v>224.35</v>
      </c>
      <c r="GH55" s="9">
        <v>295.47899999999998</v>
      </c>
      <c r="GI55" s="9">
        <v>263.822</v>
      </c>
      <c r="GJ55" s="9">
        <v>134.899</v>
      </c>
      <c r="GK55" s="9">
        <v>128.923</v>
      </c>
      <c r="GL55" s="9">
        <v>39.880000000000003</v>
      </c>
      <c r="GM55" s="9">
        <v>20.381</v>
      </c>
      <c r="GN55" s="9">
        <v>19.498999999999999</v>
      </c>
      <c r="GO55" s="9">
        <v>14.87</v>
      </c>
      <c r="GP55" s="9">
        <v>10.039</v>
      </c>
      <c r="GQ55" s="9">
        <v>4.8310000000000004</v>
      </c>
      <c r="GR55" s="9">
        <v>9.2759999999999998</v>
      </c>
      <c r="GS55" s="9">
        <v>5.0880000000000001</v>
      </c>
      <c r="GT55" s="9">
        <v>4.1879999999999997</v>
      </c>
      <c r="GU55" s="9">
        <v>5.593</v>
      </c>
      <c r="GV55" s="9">
        <v>4.9509999999999996</v>
      </c>
      <c r="GW55" s="9">
        <v>0.64300000000000002</v>
      </c>
      <c r="GX55" s="9">
        <v>25.01</v>
      </c>
      <c r="GY55" s="9">
        <v>10.342000000000001</v>
      </c>
      <c r="GZ55" s="9">
        <v>14.667999999999999</v>
      </c>
      <c r="HA55" s="9">
        <v>246.13300000000001</v>
      </c>
      <c r="HB55" s="9">
        <v>125.16200000000001</v>
      </c>
      <c r="HC55" s="9">
        <v>120.971</v>
      </c>
      <c r="HD55" s="9">
        <v>73.150999999999996</v>
      </c>
      <c r="HE55" s="9">
        <v>53.055</v>
      </c>
      <c r="HF55" s="9">
        <v>20.097000000000001</v>
      </c>
      <c r="HG55" s="9">
        <v>172.982</v>
      </c>
      <c r="HH55" s="9">
        <v>72.106999999999999</v>
      </c>
      <c r="HI55" s="9">
        <v>100.875</v>
      </c>
      <c r="HJ55" s="9">
        <v>83.204999999999998</v>
      </c>
      <c r="HK55" s="9">
        <v>59.341999999999999</v>
      </c>
      <c r="HL55" s="9">
        <v>23.863</v>
      </c>
      <c r="HM55" s="9">
        <v>180.61699999999999</v>
      </c>
      <c r="HN55" s="9">
        <v>75.557000000000002</v>
      </c>
      <c r="HO55" s="9">
        <v>105.06</v>
      </c>
      <c r="HP55" s="9">
        <v>182.25899999999999</v>
      </c>
      <c r="HQ55" s="9">
        <v>77.195999999999998</v>
      </c>
      <c r="HR55" s="9">
        <v>105.063</v>
      </c>
      <c r="HS55" s="9">
        <v>2949.038</v>
      </c>
      <c r="HT55" s="9">
        <v>1579.105</v>
      </c>
      <c r="HU55" s="9">
        <v>1369.933</v>
      </c>
      <c r="HV55" s="9">
        <v>2225.2460000000001</v>
      </c>
      <c r="HW55" s="9">
        <v>1365.7049999999999</v>
      </c>
      <c r="HX55" s="9">
        <v>859.54100000000005</v>
      </c>
      <c r="HY55" s="9">
        <v>723.79200000000003</v>
      </c>
      <c r="HZ55" s="9">
        <v>213.4</v>
      </c>
      <c r="IA55" s="9">
        <v>510.392</v>
      </c>
      <c r="IB55" s="9">
        <v>430.12200000000001</v>
      </c>
      <c r="IC55" s="9">
        <v>238.35499999999999</v>
      </c>
      <c r="ID55" s="9">
        <v>191.767</v>
      </c>
      <c r="IE55" s="9">
        <v>64.834999999999994</v>
      </c>
      <c r="IF55" s="9">
        <v>38.57</v>
      </c>
      <c r="IG55" s="9">
        <v>26.265000000000001</v>
      </c>
      <c r="IH55" s="9">
        <v>31.161999999999999</v>
      </c>
      <c r="II55" s="9">
        <v>22.925999999999998</v>
      </c>
      <c r="IJ55" s="9">
        <v>8.2360000000000007</v>
      </c>
      <c r="IK55" s="9">
        <v>16.402999999999999</v>
      </c>
      <c r="IL55" s="9">
        <v>10.816000000000001</v>
      </c>
      <c r="IM55" s="9">
        <v>5.5869999999999997</v>
      </c>
      <c r="IN55" s="9">
        <v>14.759</v>
      </c>
      <c r="IO55" s="9">
        <v>12.11</v>
      </c>
      <c r="IP55" s="9">
        <v>2.6480000000000001</v>
      </c>
      <c r="IQ55" s="9">
        <v>33.673000000000002</v>
      </c>
    </row>
    <row r="56" spans="1:251">
      <c r="A56" s="10">
        <v>43191</v>
      </c>
      <c r="B56" s="9">
        <v>12476.876</v>
      </c>
      <c r="C56" s="9">
        <v>6616.8729999999996</v>
      </c>
      <c r="D56" s="9">
        <v>5860.0029999999997</v>
      </c>
      <c r="E56" s="9">
        <v>8486.8240000000005</v>
      </c>
      <c r="F56" s="9">
        <v>5363.5820000000003</v>
      </c>
      <c r="G56" s="9">
        <v>3123.2420000000002</v>
      </c>
      <c r="H56" s="9">
        <v>3990.0520000000001</v>
      </c>
      <c r="I56" s="9">
        <v>1253.29</v>
      </c>
      <c r="J56" s="9">
        <v>2736.761</v>
      </c>
      <c r="K56" s="9">
        <v>1788.1220000000001</v>
      </c>
      <c r="L56" s="9">
        <v>926.24</v>
      </c>
      <c r="M56" s="9">
        <v>861.88199999999995</v>
      </c>
      <c r="N56" s="9">
        <v>313.86900000000003</v>
      </c>
      <c r="O56" s="9">
        <v>175.006</v>
      </c>
      <c r="P56" s="9">
        <v>138.863</v>
      </c>
      <c r="Q56" s="9">
        <v>104.655</v>
      </c>
      <c r="R56" s="9">
        <v>80.614000000000004</v>
      </c>
      <c r="S56" s="9">
        <v>24.041</v>
      </c>
      <c r="T56" s="9">
        <v>60.993000000000002</v>
      </c>
      <c r="U56" s="9">
        <v>46.719000000000001</v>
      </c>
      <c r="V56" s="9">
        <v>14.273999999999999</v>
      </c>
      <c r="W56" s="9">
        <v>43.661999999999999</v>
      </c>
      <c r="X56" s="9">
        <v>33.895000000000003</v>
      </c>
      <c r="Y56" s="9">
        <v>9.7669999999999995</v>
      </c>
      <c r="Z56" s="9">
        <v>209.214</v>
      </c>
      <c r="AA56" s="9">
        <v>94.391000000000005</v>
      </c>
      <c r="AB56" s="9">
        <v>114.822</v>
      </c>
      <c r="AC56" s="9">
        <v>1619.578</v>
      </c>
      <c r="AD56" s="9">
        <v>828.86800000000005</v>
      </c>
      <c r="AE56" s="9">
        <v>790.71</v>
      </c>
      <c r="AF56" s="9">
        <v>582.35699999999997</v>
      </c>
      <c r="AG56" s="9">
        <v>432.62900000000002</v>
      </c>
      <c r="AH56" s="9">
        <v>149.727</v>
      </c>
      <c r="AI56" s="9">
        <v>1037.222</v>
      </c>
      <c r="AJ56" s="9">
        <v>396.23899999999998</v>
      </c>
      <c r="AK56" s="9">
        <v>640.98299999999995</v>
      </c>
      <c r="AL56" s="9">
        <v>660.16300000000001</v>
      </c>
      <c r="AM56" s="9">
        <v>491.82799999999997</v>
      </c>
      <c r="AN56" s="9">
        <v>168.33500000000001</v>
      </c>
      <c r="AO56" s="9">
        <v>1127.9590000000001</v>
      </c>
      <c r="AP56" s="9">
        <v>434.41199999999998</v>
      </c>
      <c r="AQ56" s="9">
        <v>693.54700000000003</v>
      </c>
      <c r="AR56" s="9">
        <v>1098.2149999999999</v>
      </c>
      <c r="AS56" s="9">
        <v>442.95800000000003</v>
      </c>
      <c r="AT56" s="9">
        <v>655.25699999999995</v>
      </c>
      <c r="AU56" s="9">
        <v>11942.569</v>
      </c>
      <c r="AV56" s="9">
        <v>6294.0609999999997</v>
      </c>
      <c r="AW56" s="9">
        <v>5648.509</v>
      </c>
      <c r="AX56" s="9">
        <v>8248.7829999999994</v>
      </c>
      <c r="AY56" s="9">
        <v>5189.6329999999998</v>
      </c>
      <c r="AZ56" s="9">
        <v>3059.15</v>
      </c>
      <c r="BA56" s="9">
        <v>3693.7869999999998</v>
      </c>
      <c r="BB56" s="9">
        <v>1104.4280000000001</v>
      </c>
      <c r="BC56" s="9">
        <v>2589.3589999999999</v>
      </c>
      <c r="BD56" s="9">
        <v>1736.376</v>
      </c>
      <c r="BE56" s="9">
        <v>897.625</v>
      </c>
      <c r="BF56" s="9">
        <v>838.75099999999998</v>
      </c>
      <c r="BG56" s="9">
        <v>289.86599999999999</v>
      </c>
      <c r="BH56" s="9">
        <v>161.976</v>
      </c>
      <c r="BI56" s="9">
        <v>127.89</v>
      </c>
      <c r="BJ56" s="9">
        <v>99.962999999999994</v>
      </c>
      <c r="BK56" s="9">
        <v>77.42</v>
      </c>
      <c r="BL56" s="9">
        <v>22.542999999999999</v>
      </c>
      <c r="BM56" s="9">
        <v>57.44</v>
      </c>
      <c r="BN56" s="9">
        <v>44.646999999999998</v>
      </c>
      <c r="BO56" s="9">
        <v>12.792999999999999</v>
      </c>
      <c r="BP56" s="9">
        <v>42.523000000000003</v>
      </c>
      <c r="BQ56" s="9">
        <v>32.773000000000003</v>
      </c>
      <c r="BR56" s="9">
        <v>9.75</v>
      </c>
      <c r="BS56" s="9">
        <v>189.90299999999999</v>
      </c>
      <c r="BT56" s="9">
        <v>84.555999999999997</v>
      </c>
      <c r="BU56" s="9">
        <v>105.34699999999999</v>
      </c>
      <c r="BV56" s="9">
        <v>1585.962</v>
      </c>
      <c r="BW56" s="9">
        <v>809.53</v>
      </c>
      <c r="BX56" s="9">
        <v>776.43200000000002</v>
      </c>
      <c r="BY56" s="9">
        <v>576.43399999999997</v>
      </c>
      <c r="BZ56" s="9">
        <v>427.80399999999997</v>
      </c>
      <c r="CA56" s="9">
        <v>148.63</v>
      </c>
      <c r="CB56" s="9">
        <v>1009.528</v>
      </c>
      <c r="CC56" s="9">
        <v>381.726</v>
      </c>
      <c r="CD56" s="9">
        <v>627.80200000000002</v>
      </c>
      <c r="CE56" s="9">
        <v>649.61300000000006</v>
      </c>
      <c r="CF56" s="9">
        <v>483.87</v>
      </c>
      <c r="CG56" s="9">
        <v>165.74299999999999</v>
      </c>
      <c r="CH56" s="9">
        <v>1086.7629999999999</v>
      </c>
      <c r="CI56" s="9">
        <v>413.75599999999997</v>
      </c>
      <c r="CJ56" s="9">
        <v>673.00800000000004</v>
      </c>
      <c r="CK56" s="9">
        <v>1066.9680000000001</v>
      </c>
      <c r="CL56" s="9">
        <v>426.37400000000002</v>
      </c>
      <c r="CM56" s="9">
        <v>640.59500000000003</v>
      </c>
      <c r="CN56" s="9">
        <v>1909.327</v>
      </c>
      <c r="CO56" s="9">
        <v>973.15599999999995</v>
      </c>
      <c r="CP56" s="9">
        <v>936.17</v>
      </c>
      <c r="CQ56" s="9">
        <v>857.28700000000003</v>
      </c>
      <c r="CR56" s="9">
        <v>527.98</v>
      </c>
      <c r="CS56" s="9">
        <v>329.30799999999999</v>
      </c>
      <c r="CT56" s="9">
        <v>1052.039</v>
      </c>
      <c r="CU56" s="9">
        <v>445.17700000000002</v>
      </c>
      <c r="CV56" s="9">
        <v>606.86199999999997</v>
      </c>
      <c r="CW56" s="9">
        <v>498.86099999999999</v>
      </c>
      <c r="CX56" s="9">
        <v>257.51100000000002</v>
      </c>
      <c r="CY56" s="9">
        <v>241.35</v>
      </c>
      <c r="CZ56" s="9">
        <v>79.215999999999994</v>
      </c>
      <c r="DA56" s="9">
        <v>39.476999999999997</v>
      </c>
      <c r="DB56" s="9">
        <v>39.74</v>
      </c>
      <c r="DC56" s="9">
        <v>14.83</v>
      </c>
      <c r="DD56" s="9">
        <v>11.044</v>
      </c>
      <c r="DE56" s="9">
        <v>3.786</v>
      </c>
      <c r="DF56" s="9">
        <v>9.8620000000000001</v>
      </c>
      <c r="DG56" s="9">
        <v>7.1920000000000002</v>
      </c>
      <c r="DH56" s="9">
        <v>2.67</v>
      </c>
      <c r="DI56" s="9">
        <v>4.968</v>
      </c>
      <c r="DJ56" s="9">
        <v>3.8519999999999999</v>
      </c>
      <c r="DK56" s="9">
        <v>1.115</v>
      </c>
      <c r="DL56" s="9">
        <v>64.387</v>
      </c>
      <c r="DM56" s="9">
        <v>28.433</v>
      </c>
      <c r="DN56" s="9">
        <v>35.954000000000001</v>
      </c>
      <c r="DO56" s="9">
        <v>459.99200000000002</v>
      </c>
      <c r="DP56" s="9">
        <v>236.17099999999999</v>
      </c>
      <c r="DQ56" s="9">
        <v>223.821</v>
      </c>
      <c r="DR56" s="9">
        <v>100.45699999999999</v>
      </c>
      <c r="DS56" s="9">
        <v>73.631</v>
      </c>
      <c r="DT56" s="9">
        <v>26.826000000000001</v>
      </c>
      <c r="DU56" s="9">
        <v>359.53500000000003</v>
      </c>
      <c r="DV56" s="9">
        <v>162.53899999999999</v>
      </c>
      <c r="DW56" s="9">
        <v>196.99600000000001</v>
      </c>
      <c r="DX56" s="9">
        <v>110.127</v>
      </c>
      <c r="DY56" s="9">
        <v>81.245000000000005</v>
      </c>
      <c r="DZ56" s="9">
        <v>28.881</v>
      </c>
      <c r="EA56" s="9">
        <v>388.73500000000001</v>
      </c>
      <c r="EB56" s="9">
        <v>176.26599999999999</v>
      </c>
      <c r="EC56" s="9">
        <v>212.46899999999999</v>
      </c>
      <c r="ED56" s="9">
        <v>369.39699999999999</v>
      </c>
      <c r="EE56" s="9">
        <v>169.73099999999999</v>
      </c>
      <c r="EF56" s="9">
        <v>199.666</v>
      </c>
      <c r="EG56" s="9">
        <v>693.024</v>
      </c>
      <c r="EH56" s="9">
        <v>342.35399999999998</v>
      </c>
      <c r="EI56" s="9">
        <v>350.67</v>
      </c>
      <c r="EJ56" s="9">
        <v>170.60300000000001</v>
      </c>
      <c r="EK56" s="9">
        <v>122.57599999999999</v>
      </c>
      <c r="EL56" s="9">
        <v>48.027000000000001</v>
      </c>
      <c r="EM56" s="9">
        <v>522.42100000000005</v>
      </c>
      <c r="EN56" s="9">
        <v>219.77799999999999</v>
      </c>
      <c r="EO56" s="9">
        <v>302.64299999999997</v>
      </c>
      <c r="EP56" s="9">
        <v>226.66399999999999</v>
      </c>
      <c r="EQ56" s="9">
        <v>115.497</v>
      </c>
      <c r="ER56" s="9">
        <v>111.167</v>
      </c>
      <c r="ES56" s="9">
        <v>39.564999999999998</v>
      </c>
      <c r="ET56" s="9">
        <v>19.472000000000001</v>
      </c>
      <c r="EU56" s="9">
        <v>20.093</v>
      </c>
      <c r="EV56" s="9">
        <v>4.5720000000000001</v>
      </c>
      <c r="EW56" s="9">
        <v>3.4529999999999998</v>
      </c>
      <c r="EX56" s="9">
        <v>1.119</v>
      </c>
      <c r="EY56" s="9">
        <v>3.3159999999999998</v>
      </c>
      <c r="EZ56" s="9">
        <v>2.65</v>
      </c>
      <c r="FA56" s="9">
        <v>0.66600000000000004</v>
      </c>
      <c r="FB56" s="9">
        <v>1.256</v>
      </c>
      <c r="FC56" s="9">
        <v>0.80400000000000005</v>
      </c>
      <c r="FD56" s="9">
        <v>0.45200000000000001</v>
      </c>
      <c r="FE56" s="9">
        <v>34.993000000000002</v>
      </c>
      <c r="FF56" s="9">
        <v>16.018999999999998</v>
      </c>
      <c r="FG56" s="9">
        <v>18.974</v>
      </c>
      <c r="FH56" s="9">
        <v>207.41</v>
      </c>
      <c r="FI56" s="9">
        <v>104.93300000000001</v>
      </c>
      <c r="FJ56" s="9">
        <v>102.477</v>
      </c>
      <c r="FK56" s="9">
        <v>22.664000000000001</v>
      </c>
      <c r="FL56" s="9">
        <v>16.454000000000001</v>
      </c>
      <c r="FM56" s="9">
        <v>6.21</v>
      </c>
      <c r="FN56" s="9">
        <v>184.74600000000001</v>
      </c>
      <c r="FO56" s="9">
        <v>88.478999999999999</v>
      </c>
      <c r="FP56" s="9">
        <v>96.266999999999996</v>
      </c>
      <c r="FQ56" s="9">
        <v>25.356999999999999</v>
      </c>
      <c r="FR56" s="9">
        <v>18.843</v>
      </c>
      <c r="FS56" s="9">
        <v>6.5140000000000002</v>
      </c>
      <c r="FT56" s="9">
        <v>201.30600000000001</v>
      </c>
      <c r="FU56" s="9">
        <v>96.653999999999996</v>
      </c>
      <c r="FV56" s="9">
        <v>104.65300000000001</v>
      </c>
      <c r="FW56" s="9">
        <v>188.06200000000001</v>
      </c>
      <c r="FX56" s="9">
        <v>91.129000000000005</v>
      </c>
      <c r="FY56" s="9">
        <v>96.933000000000007</v>
      </c>
      <c r="FZ56" s="9">
        <v>1216.3030000000001</v>
      </c>
      <c r="GA56" s="9">
        <v>630.80200000000002</v>
      </c>
      <c r="GB56" s="9">
        <v>585.50099999999998</v>
      </c>
      <c r="GC56" s="9">
        <v>686.68499999999995</v>
      </c>
      <c r="GD56" s="9">
        <v>405.404</v>
      </c>
      <c r="GE56" s="9">
        <v>281.28100000000001</v>
      </c>
      <c r="GF56" s="9">
        <v>529.61800000000005</v>
      </c>
      <c r="GG56" s="9">
        <v>225.398</v>
      </c>
      <c r="GH56" s="9">
        <v>304.22000000000003</v>
      </c>
      <c r="GI56" s="9">
        <v>272.197</v>
      </c>
      <c r="GJ56" s="9">
        <v>142.01400000000001</v>
      </c>
      <c r="GK56" s="9">
        <v>130.18299999999999</v>
      </c>
      <c r="GL56" s="9">
        <v>39.652000000000001</v>
      </c>
      <c r="GM56" s="9">
        <v>20.004999999999999</v>
      </c>
      <c r="GN56" s="9">
        <v>19.646999999999998</v>
      </c>
      <c r="GO56" s="9">
        <v>10.257999999999999</v>
      </c>
      <c r="GP56" s="9">
        <v>7.5910000000000002</v>
      </c>
      <c r="GQ56" s="9">
        <v>2.6669999999999998</v>
      </c>
      <c r="GR56" s="9">
        <v>6.5460000000000003</v>
      </c>
      <c r="GS56" s="9">
        <v>4.5419999999999998</v>
      </c>
      <c r="GT56" s="9">
        <v>2.004</v>
      </c>
      <c r="GU56" s="9">
        <v>3.7120000000000002</v>
      </c>
      <c r="GV56" s="9">
        <v>3.0489999999999999</v>
      </c>
      <c r="GW56" s="9">
        <v>0.66300000000000003</v>
      </c>
      <c r="GX56" s="9">
        <v>29.393999999999998</v>
      </c>
      <c r="GY56" s="9">
        <v>12.414</v>
      </c>
      <c r="GZ56" s="9">
        <v>16.98</v>
      </c>
      <c r="HA56" s="9">
        <v>252.58199999999999</v>
      </c>
      <c r="HB56" s="9">
        <v>131.23699999999999</v>
      </c>
      <c r="HC56" s="9">
        <v>121.34399999999999</v>
      </c>
      <c r="HD56" s="9">
        <v>77.793000000000006</v>
      </c>
      <c r="HE56" s="9">
        <v>57.177</v>
      </c>
      <c r="HF56" s="9">
        <v>20.616</v>
      </c>
      <c r="HG56" s="9">
        <v>174.78899999999999</v>
      </c>
      <c r="HH56" s="9">
        <v>74.06</v>
      </c>
      <c r="HI56" s="9">
        <v>100.729</v>
      </c>
      <c r="HJ56" s="9">
        <v>84.769000000000005</v>
      </c>
      <c r="HK56" s="9">
        <v>62.402000000000001</v>
      </c>
      <c r="HL56" s="9">
        <v>22.367000000000001</v>
      </c>
      <c r="HM56" s="9">
        <v>187.428</v>
      </c>
      <c r="HN56" s="9">
        <v>79.611999999999995</v>
      </c>
      <c r="HO56" s="9">
        <v>107.816</v>
      </c>
      <c r="HP56" s="9">
        <v>181.33500000000001</v>
      </c>
      <c r="HQ56" s="9">
        <v>78.602000000000004</v>
      </c>
      <c r="HR56" s="9">
        <v>102.733</v>
      </c>
      <c r="HS56" s="9">
        <v>2961.9470000000001</v>
      </c>
      <c r="HT56" s="9">
        <v>1589.481</v>
      </c>
      <c r="HU56" s="9">
        <v>1372.4659999999999</v>
      </c>
      <c r="HV56" s="9">
        <v>2251.5889999999999</v>
      </c>
      <c r="HW56" s="9">
        <v>1373.49</v>
      </c>
      <c r="HX56" s="9">
        <v>878.1</v>
      </c>
      <c r="HY56" s="9">
        <v>710.35799999999995</v>
      </c>
      <c r="HZ56" s="9">
        <v>215.99100000000001</v>
      </c>
      <c r="IA56" s="9">
        <v>494.36599999999999</v>
      </c>
      <c r="IB56" s="9">
        <v>430.166</v>
      </c>
      <c r="IC56" s="9">
        <v>247.023</v>
      </c>
      <c r="ID56" s="9">
        <v>183.142</v>
      </c>
      <c r="IE56" s="9">
        <v>57.170999999999999</v>
      </c>
      <c r="IF56" s="9">
        <v>32.119</v>
      </c>
      <c r="IG56" s="9">
        <v>25.052</v>
      </c>
      <c r="IH56" s="9">
        <v>23.177</v>
      </c>
      <c r="II56" s="9">
        <v>17.213000000000001</v>
      </c>
      <c r="IJ56" s="9">
        <v>5.9649999999999999</v>
      </c>
      <c r="IK56" s="9">
        <v>11.068</v>
      </c>
      <c r="IL56" s="9">
        <v>6.8730000000000002</v>
      </c>
      <c r="IM56" s="9">
        <v>4.1959999999999997</v>
      </c>
      <c r="IN56" s="9">
        <v>12.109</v>
      </c>
      <c r="IO56" s="9">
        <v>10.34</v>
      </c>
      <c r="IP56" s="9">
        <v>1.7689999999999999</v>
      </c>
      <c r="IQ56" s="9">
        <v>33.994</v>
      </c>
    </row>
    <row r="57" spans="1:251">
      <c r="A57" s="10">
        <v>43221</v>
      </c>
      <c r="B57" s="9">
        <v>12527.32</v>
      </c>
      <c r="C57" s="9">
        <v>6637.2780000000002</v>
      </c>
      <c r="D57" s="9">
        <v>5890.0420000000004</v>
      </c>
      <c r="E57" s="9">
        <v>8492.2119999999995</v>
      </c>
      <c r="F57" s="9">
        <v>5378.4120000000003</v>
      </c>
      <c r="G57" s="9">
        <v>3113.8009999999999</v>
      </c>
      <c r="H57" s="9">
        <v>4035.1080000000002</v>
      </c>
      <c r="I57" s="9">
        <v>1258.866</v>
      </c>
      <c r="J57" s="9">
        <v>2776.241</v>
      </c>
      <c r="K57" s="9">
        <v>1787.3420000000001</v>
      </c>
      <c r="L57" s="9">
        <v>930.98800000000006</v>
      </c>
      <c r="M57" s="9">
        <v>856.35400000000004</v>
      </c>
      <c r="N57" s="9">
        <v>349.33100000000002</v>
      </c>
      <c r="O57" s="9">
        <v>199.178</v>
      </c>
      <c r="P57" s="9">
        <v>150.15299999999999</v>
      </c>
      <c r="Q57" s="9">
        <v>133.971</v>
      </c>
      <c r="R57" s="9">
        <v>105.131</v>
      </c>
      <c r="S57" s="9">
        <v>28.84</v>
      </c>
      <c r="T57" s="9">
        <v>70.900999999999996</v>
      </c>
      <c r="U57" s="9">
        <v>56.01</v>
      </c>
      <c r="V57" s="9">
        <v>14.89</v>
      </c>
      <c r="W57" s="9">
        <v>63.070999999999998</v>
      </c>
      <c r="X57" s="9">
        <v>49.121000000000002</v>
      </c>
      <c r="Y57" s="9">
        <v>13.95</v>
      </c>
      <c r="Z57" s="9">
        <v>215.35900000000001</v>
      </c>
      <c r="AA57" s="9">
        <v>94.046999999999997</v>
      </c>
      <c r="AB57" s="9">
        <v>121.313</v>
      </c>
      <c r="AC57" s="9">
        <v>1581.597</v>
      </c>
      <c r="AD57" s="9">
        <v>809.85699999999997</v>
      </c>
      <c r="AE57" s="9">
        <v>771.74099999999999</v>
      </c>
      <c r="AF57" s="9">
        <v>556.077</v>
      </c>
      <c r="AG57" s="9">
        <v>419.41399999999999</v>
      </c>
      <c r="AH57" s="9">
        <v>136.66300000000001</v>
      </c>
      <c r="AI57" s="9">
        <v>1025.52</v>
      </c>
      <c r="AJ57" s="9">
        <v>390.44299999999998</v>
      </c>
      <c r="AK57" s="9">
        <v>635.07799999999997</v>
      </c>
      <c r="AL57" s="9">
        <v>657.42</v>
      </c>
      <c r="AM57" s="9">
        <v>497.62900000000002</v>
      </c>
      <c r="AN57" s="9">
        <v>159.791</v>
      </c>
      <c r="AO57" s="9">
        <v>1129.922</v>
      </c>
      <c r="AP57" s="9">
        <v>433.35899999999998</v>
      </c>
      <c r="AQ57" s="9">
        <v>696.56299999999999</v>
      </c>
      <c r="AR57" s="9">
        <v>1096.421</v>
      </c>
      <c r="AS57" s="9">
        <v>446.45299999999997</v>
      </c>
      <c r="AT57" s="9">
        <v>649.96799999999996</v>
      </c>
      <c r="AU57" s="9">
        <v>11989.718000000001</v>
      </c>
      <c r="AV57" s="9">
        <v>6308.98</v>
      </c>
      <c r="AW57" s="9">
        <v>5680.7380000000003</v>
      </c>
      <c r="AX57" s="9">
        <v>8252.1010000000006</v>
      </c>
      <c r="AY57" s="9">
        <v>5204.7250000000004</v>
      </c>
      <c r="AZ57" s="9">
        <v>3047.3760000000002</v>
      </c>
      <c r="BA57" s="9">
        <v>3737.6170000000002</v>
      </c>
      <c r="BB57" s="9">
        <v>1104.2550000000001</v>
      </c>
      <c r="BC57" s="9">
        <v>2633.3620000000001</v>
      </c>
      <c r="BD57" s="9">
        <v>1735.3320000000001</v>
      </c>
      <c r="BE57" s="9">
        <v>896.43399999999997</v>
      </c>
      <c r="BF57" s="9">
        <v>838.899</v>
      </c>
      <c r="BG57" s="9">
        <v>320.92</v>
      </c>
      <c r="BH57" s="9">
        <v>180.827</v>
      </c>
      <c r="BI57" s="9">
        <v>140.09299999999999</v>
      </c>
      <c r="BJ57" s="9">
        <v>128.053</v>
      </c>
      <c r="BK57" s="9">
        <v>99.834000000000003</v>
      </c>
      <c r="BL57" s="9">
        <v>28.219000000000001</v>
      </c>
      <c r="BM57" s="9">
        <v>66.262</v>
      </c>
      <c r="BN57" s="9">
        <v>51.975999999999999</v>
      </c>
      <c r="BO57" s="9">
        <v>14.285</v>
      </c>
      <c r="BP57" s="9">
        <v>61.790999999999997</v>
      </c>
      <c r="BQ57" s="9">
        <v>47.857999999999997</v>
      </c>
      <c r="BR57" s="9">
        <v>13.933</v>
      </c>
      <c r="BS57" s="9">
        <v>192.86699999999999</v>
      </c>
      <c r="BT57" s="9">
        <v>80.992000000000004</v>
      </c>
      <c r="BU57" s="9">
        <v>111.875</v>
      </c>
      <c r="BV57" s="9">
        <v>1552.6320000000001</v>
      </c>
      <c r="BW57" s="9">
        <v>789.51400000000001</v>
      </c>
      <c r="BX57" s="9">
        <v>763.11800000000005</v>
      </c>
      <c r="BY57" s="9">
        <v>551.59</v>
      </c>
      <c r="BZ57" s="9">
        <v>415.05599999999998</v>
      </c>
      <c r="CA57" s="9">
        <v>136.53399999999999</v>
      </c>
      <c r="CB57" s="9">
        <v>1001.042</v>
      </c>
      <c r="CC57" s="9">
        <v>374.45800000000003</v>
      </c>
      <c r="CD57" s="9">
        <v>626.58399999999995</v>
      </c>
      <c r="CE57" s="9">
        <v>647.04300000000001</v>
      </c>
      <c r="CF57" s="9">
        <v>487.99900000000002</v>
      </c>
      <c r="CG57" s="9">
        <v>159.04400000000001</v>
      </c>
      <c r="CH57" s="9">
        <v>1088.29</v>
      </c>
      <c r="CI57" s="9">
        <v>408.435</v>
      </c>
      <c r="CJ57" s="9">
        <v>679.85500000000002</v>
      </c>
      <c r="CK57" s="9">
        <v>1067.3040000000001</v>
      </c>
      <c r="CL57" s="9">
        <v>426.435</v>
      </c>
      <c r="CM57" s="9">
        <v>640.86900000000003</v>
      </c>
      <c r="CN57" s="9">
        <v>1927.9169999999999</v>
      </c>
      <c r="CO57" s="9">
        <v>971.27300000000002</v>
      </c>
      <c r="CP57" s="9">
        <v>956.64400000000001</v>
      </c>
      <c r="CQ57" s="9">
        <v>847.85400000000004</v>
      </c>
      <c r="CR57" s="9">
        <v>518.01099999999997</v>
      </c>
      <c r="CS57" s="9">
        <v>329.84300000000002</v>
      </c>
      <c r="CT57" s="9">
        <v>1080.0630000000001</v>
      </c>
      <c r="CU57" s="9">
        <v>453.262</v>
      </c>
      <c r="CV57" s="9">
        <v>626.80100000000004</v>
      </c>
      <c r="CW57" s="9">
        <v>499.72399999999999</v>
      </c>
      <c r="CX57" s="9">
        <v>243.524</v>
      </c>
      <c r="CY57" s="9">
        <v>256.2</v>
      </c>
      <c r="CZ57" s="9">
        <v>81.043999999999997</v>
      </c>
      <c r="DA57" s="9">
        <v>37.887</v>
      </c>
      <c r="DB57" s="9">
        <v>43.156999999999996</v>
      </c>
      <c r="DC57" s="9">
        <v>13.378</v>
      </c>
      <c r="DD57" s="9">
        <v>11.086</v>
      </c>
      <c r="DE57" s="9">
        <v>2.2909999999999999</v>
      </c>
      <c r="DF57" s="9">
        <v>8.5879999999999992</v>
      </c>
      <c r="DG57" s="9">
        <v>6.6710000000000003</v>
      </c>
      <c r="DH57" s="9">
        <v>1.917</v>
      </c>
      <c r="DI57" s="9">
        <v>4.79</v>
      </c>
      <c r="DJ57" s="9">
        <v>4.415</v>
      </c>
      <c r="DK57" s="9">
        <v>0.375</v>
      </c>
      <c r="DL57" s="9">
        <v>67.667000000000002</v>
      </c>
      <c r="DM57" s="9">
        <v>26.800999999999998</v>
      </c>
      <c r="DN57" s="9">
        <v>40.865000000000002</v>
      </c>
      <c r="DO57" s="9">
        <v>462.75700000000001</v>
      </c>
      <c r="DP57" s="9">
        <v>222.13</v>
      </c>
      <c r="DQ57" s="9">
        <v>240.62700000000001</v>
      </c>
      <c r="DR57" s="9">
        <v>96.358000000000004</v>
      </c>
      <c r="DS57" s="9">
        <v>71.025999999999996</v>
      </c>
      <c r="DT57" s="9">
        <v>25.332000000000001</v>
      </c>
      <c r="DU57" s="9">
        <v>366.399</v>
      </c>
      <c r="DV57" s="9">
        <v>151.10400000000001</v>
      </c>
      <c r="DW57" s="9">
        <v>215.29400000000001</v>
      </c>
      <c r="DX57" s="9">
        <v>106.979</v>
      </c>
      <c r="DY57" s="9">
        <v>79.432000000000002</v>
      </c>
      <c r="DZ57" s="9">
        <v>27.547000000000001</v>
      </c>
      <c r="EA57" s="9">
        <v>392.745</v>
      </c>
      <c r="EB57" s="9">
        <v>164.09200000000001</v>
      </c>
      <c r="EC57" s="9">
        <v>228.65299999999999</v>
      </c>
      <c r="ED57" s="9">
        <v>374.98599999999999</v>
      </c>
      <c r="EE57" s="9">
        <v>157.77600000000001</v>
      </c>
      <c r="EF57" s="9">
        <v>217.21100000000001</v>
      </c>
      <c r="EG57" s="9">
        <v>695.40599999999995</v>
      </c>
      <c r="EH57" s="9">
        <v>333.54599999999999</v>
      </c>
      <c r="EI57" s="9">
        <v>361.86</v>
      </c>
      <c r="EJ57" s="9">
        <v>171.68899999999999</v>
      </c>
      <c r="EK57" s="9">
        <v>125.869</v>
      </c>
      <c r="EL57" s="9">
        <v>45.82</v>
      </c>
      <c r="EM57" s="9">
        <v>523.71699999999998</v>
      </c>
      <c r="EN57" s="9">
        <v>207.67699999999999</v>
      </c>
      <c r="EO57" s="9">
        <v>316.04000000000002</v>
      </c>
      <c r="EP57" s="9">
        <v>218.17400000000001</v>
      </c>
      <c r="EQ57" s="9">
        <v>97.504000000000005</v>
      </c>
      <c r="ER57" s="9">
        <v>120.67</v>
      </c>
      <c r="ES57" s="9">
        <v>42.314</v>
      </c>
      <c r="ET57" s="9">
        <v>18.291</v>
      </c>
      <c r="EU57" s="9">
        <v>24.023</v>
      </c>
      <c r="EV57" s="9">
        <v>2.8050000000000002</v>
      </c>
      <c r="EW57" s="9">
        <v>2.4609999999999999</v>
      </c>
      <c r="EX57" s="9">
        <v>0.34300000000000003</v>
      </c>
      <c r="EY57" s="9">
        <v>2.2210000000000001</v>
      </c>
      <c r="EZ57" s="9">
        <v>2.2130000000000001</v>
      </c>
      <c r="FA57" s="9">
        <v>8.0000000000000002E-3</v>
      </c>
      <c r="FB57" s="9">
        <v>0.58299999999999996</v>
      </c>
      <c r="FC57" s="9">
        <v>0.248</v>
      </c>
      <c r="FD57" s="9">
        <v>0.33500000000000002</v>
      </c>
      <c r="FE57" s="9">
        <v>39.51</v>
      </c>
      <c r="FF57" s="9">
        <v>15.83</v>
      </c>
      <c r="FG57" s="9">
        <v>23.68</v>
      </c>
      <c r="FH57" s="9">
        <v>201.696</v>
      </c>
      <c r="FI57" s="9">
        <v>90.054000000000002</v>
      </c>
      <c r="FJ57" s="9">
        <v>111.643</v>
      </c>
      <c r="FK57" s="9">
        <v>19.821000000000002</v>
      </c>
      <c r="FL57" s="9">
        <v>16.358000000000001</v>
      </c>
      <c r="FM57" s="9">
        <v>3.4620000000000002</v>
      </c>
      <c r="FN57" s="9">
        <v>181.876</v>
      </c>
      <c r="FO57" s="9">
        <v>73.694999999999993</v>
      </c>
      <c r="FP57" s="9">
        <v>108.18</v>
      </c>
      <c r="FQ57" s="9">
        <v>21.734999999999999</v>
      </c>
      <c r="FR57" s="9">
        <v>17.899999999999999</v>
      </c>
      <c r="FS57" s="9">
        <v>3.835</v>
      </c>
      <c r="FT57" s="9">
        <v>196.43899999999999</v>
      </c>
      <c r="FU57" s="9">
        <v>79.603999999999999</v>
      </c>
      <c r="FV57" s="9">
        <v>116.83499999999999</v>
      </c>
      <c r="FW57" s="9">
        <v>184.09700000000001</v>
      </c>
      <c r="FX57" s="9">
        <v>75.908000000000001</v>
      </c>
      <c r="FY57" s="9">
        <v>108.18899999999999</v>
      </c>
      <c r="FZ57" s="9">
        <v>1232.511</v>
      </c>
      <c r="GA57" s="9">
        <v>637.72699999999998</v>
      </c>
      <c r="GB57" s="9">
        <v>594.78399999999999</v>
      </c>
      <c r="GC57" s="9">
        <v>676.16499999999996</v>
      </c>
      <c r="GD57" s="9">
        <v>392.14299999999997</v>
      </c>
      <c r="GE57" s="9">
        <v>284.02199999999999</v>
      </c>
      <c r="GF57" s="9">
        <v>556.346</v>
      </c>
      <c r="GG57" s="9">
        <v>245.58500000000001</v>
      </c>
      <c r="GH57" s="9">
        <v>310.762</v>
      </c>
      <c r="GI57" s="9">
        <v>281.55</v>
      </c>
      <c r="GJ57" s="9">
        <v>146.02000000000001</v>
      </c>
      <c r="GK57" s="9">
        <v>135.529</v>
      </c>
      <c r="GL57" s="9">
        <v>38.729999999999997</v>
      </c>
      <c r="GM57" s="9">
        <v>19.596</v>
      </c>
      <c r="GN57" s="9">
        <v>19.134</v>
      </c>
      <c r="GO57" s="9">
        <v>10.573</v>
      </c>
      <c r="GP57" s="9">
        <v>8.625</v>
      </c>
      <c r="GQ57" s="9">
        <v>1.948</v>
      </c>
      <c r="GR57" s="9">
        <v>6.3659999999999997</v>
      </c>
      <c r="GS57" s="9">
        <v>4.4580000000000002</v>
      </c>
      <c r="GT57" s="9">
        <v>1.9079999999999999</v>
      </c>
      <c r="GU57" s="9">
        <v>4.2069999999999999</v>
      </c>
      <c r="GV57" s="9">
        <v>4.1669999999999998</v>
      </c>
      <c r="GW57" s="9">
        <v>0.04</v>
      </c>
      <c r="GX57" s="9">
        <v>28.157</v>
      </c>
      <c r="GY57" s="9">
        <v>10.971</v>
      </c>
      <c r="GZ57" s="9">
        <v>17.186</v>
      </c>
      <c r="HA57" s="9">
        <v>261.06</v>
      </c>
      <c r="HB57" s="9">
        <v>132.077</v>
      </c>
      <c r="HC57" s="9">
        <v>128.98400000000001</v>
      </c>
      <c r="HD57" s="9">
        <v>76.537999999999997</v>
      </c>
      <c r="HE57" s="9">
        <v>54.667999999999999</v>
      </c>
      <c r="HF57" s="9">
        <v>21.87</v>
      </c>
      <c r="HG57" s="9">
        <v>184.523</v>
      </c>
      <c r="HH57" s="9">
        <v>77.409000000000006</v>
      </c>
      <c r="HI57" s="9">
        <v>107.114</v>
      </c>
      <c r="HJ57" s="9">
        <v>85.244</v>
      </c>
      <c r="HK57" s="9">
        <v>61.531999999999996</v>
      </c>
      <c r="HL57" s="9">
        <v>23.712</v>
      </c>
      <c r="HM57" s="9">
        <v>196.30600000000001</v>
      </c>
      <c r="HN57" s="9">
        <v>84.488</v>
      </c>
      <c r="HO57" s="9">
        <v>111.81699999999999</v>
      </c>
      <c r="HP57" s="9">
        <v>190.88900000000001</v>
      </c>
      <c r="HQ57" s="9">
        <v>81.867000000000004</v>
      </c>
      <c r="HR57" s="9">
        <v>109.02200000000001</v>
      </c>
      <c r="HS57" s="9">
        <v>2941.556</v>
      </c>
      <c r="HT57" s="9">
        <v>1584.4079999999999</v>
      </c>
      <c r="HU57" s="9">
        <v>1357.1479999999999</v>
      </c>
      <c r="HV57" s="9">
        <v>2220.1819999999998</v>
      </c>
      <c r="HW57" s="9">
        <v>1368.7090000000001</v>
      </c>
      <c r="HX57" s="9">
        <v>851.47199999999998</v>
      </c>
      <c r="HY57" s="9">
        <v>721.37400000000002</v>
      </c>
      <c r="HZ57" s="9">
        <v>215.69800000000001</v>
      </c>
      <c r="IA57" s="9">
        <v>505.67599999999999</v>
      </c>
      <c r="IB57" s="9">
        <v>413.41399999999999</v>
      </c>
      <c r="IC57" s="9">
        <v>230.52600000000001</v>
      </c>
      <c r="ID57" s="9">
        <v>182.88800000000001</v>
      </c>
      <c r="IE57" s="9">
        <v>61.103999999999999</v>
      </c>
      <c r="IF57" s="9">
        <v>34.435000000000002</v>
      </c>
      <c r="IG57" s="9">
        <v>26.669</v>
      </c>
      <c r="IH57" s="9">
        <v>31.449000000000002</v>
      </c>
      <c r="II57" s="9">
        <v>22.571000000000002</v>
      </c>
      <c r="IJ57" s="9">
        <v>8.8770000000000007</v>
      </c>
      <c r="IK57" s="9">
        <v>13.138</v>
      </c>
      <c r="IL57" s="9">
        <v>10.266</v>
      </c>
      <c r="IM57" s="9">
        <v>2.8719999999999999</v>
      </c>
      <c r="IN57" s="9">
        <v>18.311</v>
      </c>
      <c r="IO57" s="9">
        <v>12.305</v>
      </c>
      <c r="IP57" s="9">
        <v>6.0060000000000002</v>
      </c>
      <c r="IQ57" s="9">
        <v>29.655999999999999</v>
      </c>
    </row>
    <row r="58" spans="1:251">
      <c r="A58" s="10">
        <v>43252</v>
      </c>
      <c r="B58" s="9">
        <v>12559.313</v>
      </c>
      <c r="C58" s="9">
        <v>6641.78</v>
      </c>
      <c r="D58" s="9">
        <v>5917.5330000000004</v>
      </c>
      <c r="E58" s="9">
        <v>8519.2060000000001</v>
      </c>
      <c r="F58" s="9">
        <v>5389.1049999999996</v>
      </c>
      <c r="G58" s="9">
        <v>3130.1019999999999</v>
      </c>
      <c r="H58" s="9">
        <v>4040.107</v>
      </c>
      <c r="I58" s="9">
        <v>1252.6759999999999</v>
      </c>
      <c r="J58" s="9">
        <v>2787.431</v>
      </c>
      <c r="K58" s="9">
        <v>1822.837</v>
      </c>
      <c r="L58" s="9">
        <v>950.84699999999998</v>
      </c>
      <c r="M58" s="9">
        <v>871.99</v>
      </c>
      <c r="N58" s="9">
        <v>323.37400000000002</v>
      </c>
      <c r="O58" s="9">
        <v>181.36799999999999</v>
      </c>
      <c r="P58" s="9">
        <v>142.005</v>
      </c>
      <c r="Q58" s="9">
        <v>112.01</v>
      </c>
      <c r="R58" s="9">
        <v>87.266999999999996</v>
      </c>
      <c r="S58" s="9">
        <v>24.742999999999999</v>
      </c>
      <c r="T58" s="9">
        <v>63.863999999999997</v>
      </c>
      <c r="U58" s="9">
        <v>46.783999999999999</v>
      </c>
      <c r="V58" s="9">
        <v>17.079999999999998</v>
      </c>
      <c r="W58" s="9">
        <v>48.146000000000001</v>
      </c>
      <c r="X58" s="9">
        <v>40.482999999999997</v>
      </c>
      <c r="Y58" s="9">
        <v>7.6630000000000003</v>
      </c>
      <c r="Z58" s="9">
        <v>211.363</v>
      </c>
      <c r="AA58" s="9">
        <v>94.100999999999999</v>
      </c>
      <c r="AB58" s="9">
        <v>117.262</v>
      </c>
      <c r="AC58" s="9">
        <v>1647.674</v>
      </c>
      <c r="AD58" s="9">
        <v>848.50800000000004</v>
      </c>
      <c r="AE58" s="9">
        <v>799.16600000000005</v>
      </c>
      <c r="AF58" s="9">
        <v>581.81100000000004</v>
      </c>
      <c r="AG58" s="9">
        <v>438.53800000000001</v>
      </c>
      <c r="AH58" s="9">
        <v>143.273</v>
      </c>
      <c r="AI58" s="9">
        <v>1065.8630000000001</v>
      </c>
      <c r="AJ58" s="9">
        <v>409.97</v>
      </c>
      <c r="AK58" s="9">
        <v>655.89300000000003</v>
      </c>
      <c r="AL58" s="9">
        <v>664.12099999999998</v>
      </c>
      <c r="AM58" s="9">
        <v>502.16199999999998</v>
      </c>
      <c r="AN58" s="9">
        <v>161.959</v>
      </c>
      <c r="AO58" s="9">
        <v>1158.7159999999999</v>
      </c>
      <c r="AP58" s="9">
        <v>448.685</v>
      </c>
      <c r="AQ58" s="9">
        <v>710.03099999999995</v>
      </c>
      <c r="AR58" s="9">
        <v>1129.7270000000001</v>
      </c>
      <c r="AS58" s="9">
        <v>456.75400000000002</v>
      </c>
      <c r="AT58" s="9">
        <v>672.97299999999996</v>
      </c>
      <c r="AU58" s="9">
        <v>12008.293</v>
      </c>
      <c r="AV58" s="9">
        <v>6307.0339999999997</v>
      </c>
      <c r="AW58" s="9">
        <v>5701.259</v>
      </c>
      <c r="AX58" s="9">
        <v>8268.5319999999992</v>
      </c>
      <c r="AY58" s="9">
        <v>5206.1170000000002</v>
      </c>
      <c r="AZ58" s="9">
        <v>3062.415</v>
      </c>
      <c r="BA58" s="9">
        <v>3739.76</v>
      </c>
      <c r="BB58" s="9">
        <v>1100.9159999999999</v>
      </c>
      <c r="BC58" s="9">
        <v>2638.8440000000001</v>
      </c>
      <c r="BD58" s="9">
        <v>1770.163</v>
      </c>
      <c r="BE58" s="9">
        <v>918.24900000000002</v>
      </c>
      <c r="BF58" s="9">
        <v>851.91399999999999</v>
      </c>
      <c r="BG58" s="9">
        <v>302.42200000000003</v>
      </c>
      <c r="BH58" s="9">
        <v>166.87299999999999</v>
      </c>
      <c r="BI58" s="9">
        <v>135.54900000000001</v>
      </c>
      <c r="BJ58" s="9">
        <v>109.16800000000001</v>
      </c>
      <c r="BK58" s="9">
        <v>84.447000000000003</v>
      </c>
      <c r="BL58" s="9">
        <v>24.721</v>
      </c>
      <c r="BM58" s="9">
        <v>62.206000000000003</v>
      </c>
      <c r="BN58" s="9">
        <v>45.131</v>
      </c>
      <c r="BO58" s="9">
        <v>17.074999999999999</v>
      </c>
      <c r="BP58" s="9">
        <v>46.962000000000003</v>
      </c>
      <c r="BQ58" s="9">
        <v>39.316000000000003</v>
      </c>
      <c r="BR58" s="9">
        <v>7.6459999999999999</v>
      </c>
      <c r="BS58" s="9">
        <v>193.25399999999999</v>
      </c>
      <c r="BT58" s="9">
        <v>82.426000000000002</v>
      </c>
      <c r="BU58" s="9">
        <v>110.828</v>
      </c>
      <c r="BV58" s="9">
        <v>1610.329</v>
      </c>
      <c r="BW58" s="9">
        <v>826.38499999999999</v>
      </c>
      <c r="BX58" s="9">
        <v>783.94299999999998</v>
      </c>
      <c r="BY58" s="9">
        <v>575.83900000000006</v>
      </c>
      <c r="BZ58" s="9">
        <v>433.19099999999997</v>
      </c>
      <c r="CA58" s="9">
        <v>142.648</v>
      </c>
      <c r="CB58" s="9">
        <v>1034.49</v>
      </c>
      <c r="CC58" s="9">
        <v>393.19499999999999</v>
      </c>
      <c r="CD58" s="9">
        <v>641.29600000000005</v>
      </c>
      <c r="CE58" s="9">
        <v>655.66</v>
      </c>
      <c r="CF58" s="9">
        <v>494.34399999999999</v>
      </c>
      <c r="CG58" s="9">
        <v>161.316</v>
      </c>
      <c r="CH58" s="9">
        <v>1114.5039999999999</v>
      </c>
      <c r="CI58" s="9">
        <v>423.90499999999997</v>
      </c>
      <c r="CJ58" s="9">
        <v>690.59900000000005</v>
      </c>
      <c r="CK58" s="9">
        <v>1096.6959999999999</v>
      </c>
      <c r="CL58" s="9">
        <v>438.32600000000002</v>
      </c>
      <c r="CM58" s="9">
        <v>658.37</v>
      </c>
      <c r="CN58" s="9">
        <v>1923.19</v>
      </c>
      <c r="CO58" s="9">
        <v>965.43200000000002</v>
      </c>
      <c r="CP58" s="9">
        <v>957.75800000000004</v>
      </c>
      <c r="CQ58" s="9">
        <v>846.88499999999999</v>
      </c>
      <c r="CR58" s="9">
        <v>513.95299999999997</v>
      </c>
      <c r="CS58" s="9">
        <v>332.93200000000002</v>
      </c>
      <c r="CT58" s="9">
        <v>1076.3050000000001</v>
      </c>
      <c r="CU58" s="9">
        <v>451.47899999999998</v>
      </c>
      <c r="CV58" s="9">
        <v>624.82500000000005</v>
      </c>
      <c r="CW58" s="9">
        <v>512.31899999999996</v>
      </c>
      <c r="CX58" s="9">
        <v>259.64800000000002</v>
      </c>
      <c r="CY58" s="9">
        <v>252.67099999999999</v>
      </c>
      <c r="CZ58" s="9">
        <v>72.138999999999996</v>
      </c>
      <c r="DA58" s="9">
        <v>37.162999999999997</v>
      </c>
      <c r="DB58" s="9">
        <v>34.975999999999999</v>
      </c>
      <c r="DC58" s="9">
        <v>9.7420000000000009</v>
      </c>
      <c r="DD58" s="9">
        <v>7.4059999999999997</v>
      </c>
      <c r="DE58" s="9">
        <v>2.3370000000000002</v>
      </c>
      <c r="DF58" s="9">
        <v>5.9939999999999998</v>
      </c>
      <c r="DG58" s="9">
        <v>3.714</v>
      </c>
      <c r="DH58" s="9">
        <v>2.2799999999999998</v>
      </c>
      <c r="DI58" s="9">
        <v>3.7480000000000002</v>
      </c>
      <c r="DJ58" s="9">
        <v>3.6920000000000002</v>
      </c>
      <c r="DK58" s="9">
        <v>5.7000000000000002E-2</v>
      </c>
      <c r="DL58" s="9">
        <v>62.396000000000001</v>
      </c>
      <c r="DM58" s="9">
        <v>29.757000000000001</v>
      </c>
      <c r="DN58" s="9">
        <v>32.639000000000003</v>
      </c>
      <c r="DO58" s="9">
        <v>482.41699999999997</v>
      </c>
      <c r="DP58" s="9">
        <v>242.09800000000001</v>
      </c>
      <c r="DQ58" s="9">
        <v>240.31800000000001</v>
      </c>
      <c r="DR58" s="9">
        <v>107.374</v>
      </c>
      <c r="DS58" s="9">
        <v>77.603999999999999</v>
      </c>
      <c r="DT58" s="9">
        <v>29.77</v>
      </c>
      <c r="DU58" s="9">
        <v>375.04199999999997</v>
      </c>
      <c r="DV58" s="9">
        <v>164.495</v>
      </c>
      <c r="DW58" s="9">
        <v>210.548</v>
      </c>
      <c r="DX58" s="9">
        <v>112.914</v>
      </c>
      <c r="DY58" s="9">
        <v>81.938999999999993</v>
      </c>
      <c r="DZ58" s="9">
        <v>30.975999999999999</v>
      </c>
      <c r="EA58" s="9">
        <v>399.404</v>
      </c>
      <c r="EB58" s="9">
        <v>177.709</v>
      </c>
      <c r="EC58" s="9">
        <v>221.69499999999999</v>
      </c>
      <c r="ED58" s="9">
        <v>381.03699999999998</v>
      </c>
      <c r="EE58" s="9">
        <v>168.209</v>
      </c>
      <c r="EF58" s="9">
        <v>212.828</v>
      </c>
      <c r="EG58" s="9">
        <v>696.89800000000002</v>
      </c>
      <c r="EH58" s="9">
        <v>332.274</v>
      </c>
      <c r="EI58" s="9">
        <v>364.62400000000002</v>
      </c>
      <c r="EJ58" s="9">
        <v>165.404</v>
      </c>
      <c r="EK58" s="9">
        <v>117.34699999999999</v>
      </c>
      <c r="EL58" s="9">
        <v>48.058</v>
      </c>
      <c r="EM58" s="9">
        <v>531.49400000000003</v>
      </c>
      <c r="EN58" s="9">
        <v>214.928</v>
      </c>
      <c r="EO58" s="9">
        <v>316.56599999999997</v>
      </c>
      <c r="EP58" s="9">
        <v>225.804</v>
      </c>
      <c r="EQ58" s="9">
        <v>104.77500000000001</v>
      </c>
      <c r="ER58" s="9">
        <v>121.029</v>
      </c>
      <c r="ES58" s="9">
        <v>38.079000000000001</v>
      </c>
      <c r="ET58" s="9">
        <v>16.658999999999999</v>
      </c>
      <c r="EU58" s="9">
        <v>21.42</v>
      </c>
      <c r="EV58" s="9">
        <v>0.53400000000000003</v>
      </c>
      <c r="EW58" s="9">
        <v>0.50900000000000001</v>
      </c>
      <c r="EX58" s="9">
        <v>2.5000000000000001E-2</v>
      </c>
      <c r="EY58" s="9">
        <v>0.38600000000000001</v>
      </c>
      <c r="EZ58" s="9">
        <v>0.377</v>
      </c>
      <c r="FA58" s="9">
        <v>8.0000000000000002E-3</v>
      </c>
      <c r="FB58" s="9">
        <v>0.14799999999999999</v>
      </c>
      <c r="FC58" s="9">
        <v>0.13100000000000001</v>
      </c>
      <c r="FD58" s="9">
        <v>1.7000000000000001E-2</v>
      </c>
      <c r="FE58" s="9">
        <v>37.545000000000002</v>
      </c>
      <c r="FF58" s="9">
        <v>16.151</v>
      </c>
      <c r="FG58" s="9">
        <v>21.395</v>
      </c>
      <c r="FH58" s="9">
        <v>210.12100000000001</v>
      </c>
      <c r="FI58" s="9">
        <v>96.524000000000001</v>
      </c>
      <c r="FJ58" s="9">
        <v>113.59699999999999</v>
      </c>
      <c r="FK58" s="9">
        <v>21.850999999999999</v>
      </c>
      <c r="FL58" s="9">
        <v>15.42</v>
      </c>
      <c r="FM58" s="9">
        <v>6.431</v>
      </c>
      <c r="FN58" s="9">
        <v>188.27</v>
      </c>
      <c r="FO58" s="9">
        <v>81.103999999999999</v>
      </c>
      <c r="FP58" s="9">
        <v>107.16500000000001</v>
      </c>
      <c r="FQ58" s="9">
        <v>22.335999999999999</v>
      </c>
      <c r="FR58" s="9">
        <v>15.85</v>
      </c>
      <c r="FS58" s="9">
        <v>6.4859999999999998</v>
      </c>
      <c r="FT58" s="9">
        <v>203.46799999999999</v>
      </c>
      <c r="FU58" s="9">
        <v>88.924000000000007</v>
      </c>
      <c r="FV58" s="9">
        <v>114.544</v>
      </c>
      <c r="FW58" s="9">
        <v>188.65600000000001</v>
      </c>
      <c r="FX58" s="9">
        <v>81.481999999999999</v>
      </c>
      <c r="FY58" s="9">
        <v>107.17400000000001</v>
      </c>
      <c r="FZ58" s="9">
        <v>1226.2909999999999</v>
      </c>
      <c r="GA58" s="9">
        <v>633.15800000000002</v>
      </c>
      <c r="GB58" s="9">
        <v>593.13400000000001</v>
      </c>
      <c r="GC58" s="9">
        <v>681.48099999999999</v>
      </c>
      <c r="GD58" s="9">
        <v>396.60599999999999</v>
      </c>
      <c r="GE58" s="9">
        <v>284.875</v>
      </c>
      <c r="GF58" s="9">
        <v>544.80999999999995</v>
      </c>
      <c r="GG58" s="9">
        <v>236.55199999999999</v>
      </c>
      <c r="GH58" s="9">
        <v>308.25900000000001</v>
      </c>
      <c r="GI58" s="9">
        <v>286.51499999999999</v>
      </c>
      <c r="GJ58" s="9">
        <v>154.87299999999999</v>
      </c>
      <c r="GK58" s="9">
        <v>131.642</v>
      </c>
      <c r="GL58" s="9">
        <v>34.06</v>
      </c>
      <c r="GM58" s="9">
        <v>20.504000000000001</v>
      </c>
      <c r="GN58" s="9">
        <v>13.555999999999999</v>
      </c>
      <c r="GO58" s="9">
        <v>9.2089999999999996</v>
      </c>
      <c r="GP58" s="9">
        <v>6.8970000000000002</v>
      </c>
      <c r="GQ58" s="9">
        <v>2.3109999999999999</v>
      </c>
      <c r="GR58" s="9">
        <v>5.6079999999999997</v>
      </c>
      <c r="GS58" s="9">
        <v>3.3370000000000002</v>
      </c>
      <c r="GT58" s="9">
        <v>2.2709999999999999</v>
      </c>
      <c r="GU58" s="9">
        <v>3.6</v>
      </c>
      <c r="GV58" s="9">
        <v>3.56</v>
      </c>
      <c r="GW58" s="9">
        <v>0.04</v>
      </c>
      <c r="GX58" s="9">
        <v>24.850999999999999</v>
      </c>
      <c r="GY58" s="9">
        <v>13.606999999999999</v>
      </c>
      <c r="GZ58" s="9">
        <v>11.244999999999999</v>
      </c>
      <c r="HA58" s="9">
        <v>272.29599999999999</v>
      </c>
      <c r="HB58" s="9">
        <v>145.57400000000001</v>
      </c>
      <c r="HC58" s="9">
        <v>126.72199999999999</v>
      </c>
      <c r="HD58" s="9">
        <v>85.522999999999996</v>
      </c>
      <c r="HE58" s="9">
        <v>62.183999999999997</v>
      </c>
      <c r="HF58" s="9">
        <v>23.338999999999999</v>
      </c>
      <c r="HG58" s="9">
        <v>186.773</v>
      </c>
      <c r="HH58" s="9">
        <v>83.39</v>
      </c>
      <c r="HI58" s="9">
        <v>103.38200000000001</v>
      </c>
      <c r="HJ58" s="9">
        <v>90.578999999999994</v>
      </c>
      <c r="HK58" s="9">
        <v>66.087999999999994</v>
      </c>
      <c r="HL58" s="9">
        <v>24.49</v>
      </c>
      <c r="HM58" s="9">
        <v>195.93600000000001</v>
      </c>
      <c r="HN58" s="9">
        <v>88.784999999999997</v>
      </c>
      <c r="HO58" s="9">
        <v>107.151</v>
      </c>
      <c r="HP58" s="9">
        <v>192.381</v>
      </c>
      <c r="HQ58" s="9">
        <v>86.727000000000004</v>
      </c>
      <c r="HR58" s="9">
        <v>105.654</v>
      </c>
      <c r="HS58" s="9">
        <v>2966.8180000000002</v>
      </c>
      <c r="HT58" s="9">
        <v>1584.1310000000001</v>
      </c>
      <c r="HU58" s="9">
        <v>1382.6869999999999</v>
      </c>
      <c r="HV58" s="9">
        <v>2239.3989999999999</v>
      </c>
      <c r="HW58" s="9">
        <v>1372.0429999999999</v>
      </c>
      <c r="HX58" s="9">
        <v>867.35599999999999</v>
      </c>
      <c r="HY58" s="9">
        <v>727.41899999999998</v>
      </c>
      <c r="HZ58" s="9">
        <v>212.089</v>
      </c>
      <c r="IA58" s="9">
        <v>515.33000000000004</v>
      </c>
      <c r="IB58" s="9">
        <v>423.577</v>
      </c>
      <c r="IC58" s="9">
        <v>237.715</v>
      </c>
      <c r="ID58" s="9">
        <v>185.863</v>
      </c>
      <c r="IE58" s="9">
        <v>61.787999999999997</v>
      </c>
      <c r="IF58" s="9">
        <v>35.695</v>
      </c>
      <c r="IG58" s="9">
        <v>26.093</v>
      </c>
      <c r="IH58" s="9">
        <v>27.622</v>
      </c>
      <c r="II58" s="9">
        <v>20.454999999999998</v>
      </c>
      <c r="IJ58" s="9">
        <v>7.1669999999999998</v>
      </c>
      <c r="IK58" s="9">
        <v>17.004999999999999</v>
      </c>
      <c r="IL58" s="9">
        <v>11.792999999999999</v>
      </c>
      <c r="IM58" s="9">
        <v>5.2119999999999997</v>
      </c>
      <c r="IN58" s="9">
        <v>10.617000000000001</v>
      </c>
      <c r="IO58" s="9">
        <v>8.6620000000000008</v>
      </c>
      <c r="IP58" s="9">
        <v>1.9550000000000001</v>
      </c>
      <c r="IQ58" s="9">
        <v>34.165999999999997</v>
      </c>
    </row>
    <row r="59" spans="1:251">
      <c r="A59" s="10">
        <v>43282</v>
      </c>
      <c r="B59" s="9">
        <v>12524.498</v>
      </c>
      <c r="C59" s="9">
        <v>6651.2439999999997</v>
      </c>
      <c r="D59" s="9">
        <v>5873.2539999999999</v>
      </c>
      <c r="E59" s="9">
        <v>8575.8799999999992</v>
      </c>
      <c r="F59" s="9">
        <v>5420.5209999999997</v>
      </c>
      <c r="G59" s="9">
        <v>3155.3589999999999</v>
      </c>
      <c r="H59" s="9">
        <v>3948.6179999999999</v>
      </c>
      <c r="I59" s="9">
        <v>1230.7239999999999</v>
      </c>
      <c r="J59" s="9">
        <v>2717.8939999999998</v>
      </c>
      <c r="K59" s="9">
        <v>1860.5740000000001</v>
      </c>
      <c r="L59" s="9">
        <v>965.91399999999999</v>
      </c>
      <c r="M59" s="9">
        <v>894.66</v>
      </c>
      <c r="N59" s="9">
        <v>326.09699999999998</v>
      </c>
      <c r="O59" s="9">
        <v>180.86199999999999</v>
      </c>
      <c r="P59" s="9">
        <v>145.23500000000001</v>
      </c>
      <c r="Q59" s="9">
        <v>127.59099999999999</v>
      </c>
      <c r="R59" s="9">
        <v>96.207999999999998</v>
      </c>
      <c r="S59" s="9">
        <v>31.382999999999999</v>
      </c>
      <c r="T59" s="9">
        <v>70.584999999999994</v>
      </c>
      <c r="U59" s="9">
        <v>50.877000000000002</v>
      </c>
      <c r="V59" s="9">
        <v>19.709</v>
      </c>
      <c r="W59" s="9">
        <v>57.006</v>
      </c>
      <c r="X59" s="9">
        <v>45.331000000000003</v>
      </c>
      <c r="Y59" s="9">
        <v>11.673999999999999</v>
      </c>
      <c r="Z59" s="9">
        <v>198.506</v>
      </c>
      <c r="AA59" s="9">
        <v>84.653999999999996</v>
      </c>
      <c r="AB59" s="9">
        <v>113.852</v>
      </c>
      <c r="AC59" s="9">
        <v>1679.1410000000001</v>
      </c>
      <c r="AD59" s="9">
        <v>861.46400000000006</v>
      </c>
      <c r="AE59" s="9">
        <v>817.67700000000002</v>
      </c>
      <c r="AF59" s="9">
        <v>637.06299999999999</v>
      </c>
      <c r="AG59" s="9">
        <v>463.93299999999999</v>
      </c>
      <c r="AH59" s="9">
        <v>173.13</v>
      </c>
      <c r="AI59" s="9">
        <v>1042.078</v>
      </c>
      <c r="AJ59" s="9">
        <v>397.53100000000001</v>
      </c>
      <c r="AK59" s="9">
        <v>644.54700000000003</v>
      </c>
      <c r="AL59" s="9">
        <v>730.85900000000004</v>
      </c>
      <c r="AM59" s="9">
        <v>533.66399999999999</v>
      </c>
      <c r="AN59" s="9">
        <v>197.19499999999999</v>
      </c>
      <c r="AO59" s="9">
        <v>1129.7149999999999</v>
      </c>
      <c r="AP59" s="9">
        <v>432.25099999999998</v>
      </c>
      <c r="AQ59" s="9">
        <v>697.46400000000006</v>
      </c>
      <c r="AR59" s="9">
        <v>1112.664</v>
      </c>
      <c r="AS59" s="9">
        <v>448.40800000000002</v>
      </c>
      <c r="AT59" s="9">
        <v>664.25599999999997</v>
      </c>
      <c r="AU59" s="9">
        <v>11975.288</v>
      </c>
      <c r="AV59" s="9">
        <v>6313.3860000000004</v>
      </c>
      <c r="AW59" s="9">
        <v>5661.902</v>
      </c>
      <c r="AX59" s="9">
        <v>8321.2549999999992</v>
      </c>
      <c r="AY59" s="9">
        <v>5231.3819999999996</v>
      </c>
      <c r="AZ59" s="9">
        <v>3089.8719999999998</v>
      </c>
      <c r="BA59" s="9">
        <v>3654.0340000000001</v>
      </c>
      <c r="BB59" s="9">
        <v>1082.0039999999999</v>
      </c>
      <c r="BC59" s="9">
        <v>2572.0300000000002</v>
      </c>
      <c r="BD59" s="9">
        <v>1811.769</v>
      </c>
      <c r="BE59" s="9">
        <v>935.54399999999998</v>
      </c>
      <c r="BF59" s="9">
        <v>876.226</v>
      </c>
      <c r="BG59" s="9">
        <v>305.14400000000001</v>
      </c>
      <c r="BH59" s="9">
        <v>164.255</v>
      </c>
      <c r="BI59" s="9">
        <v>140.88900000000001</v>
      </c>
      <c r="BJ59" s="9">
        <v>122.292</v>
      </c>
      <c r="BK59" s="9">
        <v>90.932000000000002</v>
      </c>
      <c r="BL59" s="9">
        <v>31.361000000000001</v>
      </c>
      <c r="BM59" s="9">
        <v>66.304000000000002</v>
      </c>
      <c r="BN59" s="9">
        <v>46.600999999999999</v>
      </c>
      <c r="BO59" s="9">
        <v>19.704000000000001</v>
      </c>
      <c r="BP59" s="9">
        <v>55.988</v>
      </c>
      <c r="BQ59" s="9">
        <v>44.331000000000003</v>
      </c>
      <c r="BR59" s="9">
        <v>11.657</v>
      </c>
      <c r="BS59" s="9">
        <v>182.851</v>
      </c>
      <c r="BT59" s="9">
        <v>73.323999999999998</v>
      </c>
      <c r="BU59" s="9">
        <v>109.52800000000001</v>
      </c>
      <c r="BV59" s="9">
        <v>1645.3330000000001</v>
      </c>
      <c r="BW59" s="9">
        <v>842.649</v>
      </c>
      <c r="BX59" s="9">
        <v>802.68399999999997</v>
      </c>
      <c r="BY59" s="9">
        <v>630.23400000000004</v>
      </c>
      <c r="BZ59" s="9">
        <v>458.75200000000001</v>
      </c>
      <c r="CA59" s="9">
        <v>171.483</v>
      </c>
      <c r="CB59" s="9">
        <v>1015.099</v>
      </c>
      <c r="CC59" s="9">
        <v>383.89699999999999</v>
      </c>
      <c r="CD59" s="9">
        <v>631.20100000000002</v>
      </c>
      <c r="CE59" s="9">
        <v>720.63699999999994</v>
      </c>
      <c r="CF59" s="9">
        <v>525.10699999999997</v>
      </c>
      <c r="CG59" s="9">
        <v>195.53</v>
      </c>
      <c r="CH59" s="9">
        <v>1091.1320000000001</v>
      </c>
      <c r="CI59" s="9">
        <v>410.43599999999998</v>
      </c>
      <c r="CJ59" s="9">
        <v>680.69600000000003</v>
      </c>
      <c r="CK59" s="9">
        <v>1081.403</v>
      </c>
      <c r="CL59" s="9">
        <v>430.49799999999999</v>
      </c>
      <c r="CM59" s="9">
        <v>650.90499999999997</v>
      </c>
      <c r="CN59" s="9">
        <v>1908.0909999999999</v>
      </c>
      <c r="CO59" s="9">
        <v>972.56799999999998</v>
      </c>
      <c r="CP59" s="9">
        <v>935.52300000000002</v>
      </c>
      <c r="CQ59" s="9">
        <v>893.38199999999995</v>
      </c>
      <c r="CR59" s="9">
        <v>537.58600000000001</v>
      </c>
      <c r="CS59" s="9">
        <v>355.79700000000003</v>
      </c>
      <c r="CT59" s="9">
        <v>1014.708</v>
      </c>
      <c r="CU59" s="9">
        <v>434.98200000000003</v>
      </c>
      <c r="CV59" s="9">
        <v>579.726</v>
      </c>
      <c r="CW59" s="9">
        <v>513.548</v>
      </c>
      <c r="CX59" s="9">
        <v>257.71699999999998</v>
      </c>
      <c r="CY59" s="9">
        <v>255.83199999999999</v>
      </c>
      <c r="CZ59" s="9">
        <v>69.427999999999997</v>
      </c>
      <c r="DA59" s="9">
        <v>32.587000000000003</v>
      </c>
      <c r="DB59" s="9">
        <v>36.841000000000001</v>
      </c>
      <c r="DC59" s="9">
        <v>11.877000000000001</v>
      </c>
      <c r="DD59" s="9">
        <v>6.6159999999999997</v>
      </c>
      <c r="DE59" s="9">
        <v>5.2610000000000001</v>
      </c>
      <c r="DF59" s="9">
        <v>6.673</v>
      </c>
      <c r="DG59" s="9">
        <v>3.5590000000000002</v>
      </c>
      <c r="DH59" s="9">
        <v>3.1150000000000002</v>
      </c>
      <c r="DI59" s="9">
        <v>5.2030000000000003</v>
      </c>
      <c r="DJ59" s="9">
        <v>3.0569999999999999</v>
      </c>
      <c r="DK59" s="9">
        <v>2.1459999999999999</v>
      </c>
      <c r="DL59" s="9">
        <v>57.551000000000002</v>
      </c>
      <c r="DM59" s="9">
        <v>25.972000000000001</v>
      </c>
      <c r="DN59" s="9">
        <v>31.58</v>
      </c>
      <c r="DO59" s="9">
        <v>486.77</v>
      </c>
      <c r="DP59" s="9">
        <v>245.785</v>
      </c>
      <c r="DQ59" s="9">
        <v>240.98500000000001</v>
      </c>
      <c r="DR59" s="9">
        <v>116.913</v>
      </c>
      <c r="DS59" s="9">
        <v>83.950999999999993</v>
      </c>
      <c r="DT59" s="9">
        <v>32.962000000000003</v>
      </c>
      <c r="DU59" s="9">
        <v>369.85700000000003</v>
      </c>
      <c r="DV59" s="9">
        <v>161.834</v>
      </c>
      <c r="DW59" s="9">
        <v>208.023</v>
      </c>
      <c r="DX59" s="9">
        <v>124.73699999999999</v>
      </c>
      <c r="DY59" s="9">
        <v>87.682000000000002</v>
      </c>
      <c r="DZ59" s="9">
        <v>37.055999999999997</v>
      </c>
      <c r="EA59" s="9">
        <v>388.81099999999998</v>
      </c>
      <c r="EB59" s="9">
        <v>170.035</v>
      </c>
      <c r="EC59" s="9">
        <v>218.77600000000001</v>
      </c>
      <c r="ED59" s="9">
        <v>376.53</v>
      </c>
      <c r="EE59" s="9">
        <v>165.393</v>
      </c>
      <c r="EF59" s="9">
        <v>211.137</v>
      </c>
      <c r="EG59" s="9">
        <v>678.84900000000005</v>
      </c>
      <c r="EH59" s="9">
        <v>330.76100000000002</v>
      </c>
      <c r="EI59" s="9">
        <v>348.089</v>
      </c>
      <c r="EJ59" s="9">
        <v>178.97900000000001</v>
      </c>
      <c r="EK59" s="9">
        <v>124.22799999999999</v>
      </c>
      <c r="EL59" s="9">
        <v>54.750999999999998</v>
      </c>
      <c r="EM59" s="9">
        <v>499.87099999999998</v>
      </c>
      <c r="EN59" s="9">
        <v>206.53299999999999</v>
      </c>
      <c r="EO59" s="9">
        <v>293.33800000000002</v>
      </c>
      <c r="EP59" s="9">
        <v>218.83600000000001</v>
      </c>
      <c r="EQ59" s="9">
        <v>104.806</v>
      </c>
      <c r="ER59" s="9">
        <v>114.03</v>
      </c>
      <c r="ES59" s="9">
        <v>28.597000000000001</v>
      </c>
      <c r="ET59" s="9">
        <v>14.65</v>
      </c>
      <c r="EU59" s="9">
        <v>13.946999999999999</v>
      </c>
      <c r="EV59" s="9">
        <v>1.9990000000000001</v>
      </c>
      <c r="EW59" s="9">
        <v>1.2450000000000001</v>
      </c>
      <c r="EX59" s="9">
        <v>0.754</v>
      </c>
      <c r="EY59" s="9">
        <v>1.1220000000000001</v>
      </c>
      <c r="EZ59" s="9">
        <v>1.113</v>
      </c>
      <c r="FA59" s="9">
        <v>8.0000000000000002E-3</v>
      </c>
      <c r="FB59" s="9">
        <v>0.877</v>
      </c>
      <c r="FC59" s="9">
        <v>0.13100000000000001</v>
      </c>
      <c r="FD59" s="9">
        <v>0.746</v>
      </c>
      <c r="FE59" s="9">
        <v>26.597999999999999</v>
      </c>
      <c r="FF59" s="9">
        <v>13.404999999999999</v>
      </c>
      <c r="FG59" s="9">
        <v>13.192</v>
      </c>
      <c r="FH59" s="9">
        <v>209.27600000000001</v>
      </c>
      <c r="FI59" s="9">
        <v>101.322</v>
      </c>
      <c r="FJ59" s="9">
        <v>107.95399999999999</v>
      </c>
      <c r="FK59" s="9">
        <v>26.823</v>
      </c>
      <c r="FL59" s="9">
        <v>19.936</v>
      </c>
      <c r="FM59" s="9">
        <v>6.8869999999999996</v>
      </c>
      <c r="FN59" s="9">
        <v>182.453</v>
      </c>
      <c r="FO59" s="9">
        <v>81.385000000000005</v>
      </c>
      <c r="FP59" s="9">
        <v>101.06699999999999</v>
      </c>
      <c r="FQ59" s="9">
        <v>27.678000000000001</v>
      </c>
      <c r="FR59" s="9">
        <v>20.007999999999999</v>
      </c>
      <c r="FS59" s="9">
        <v>7.67</v>
      </c>
      <c r="FT59" s="9">
        <v>191.15700000000001</v>
      </c>
      <c r="FU59" s="9">
        <v>84.798000000000002</v>
      </c>
      <c r="FV59" s="9">
        <v>106.36</v>
      </c>
      <c r="FW59" s="9">
        <v>183.57400000000001</v>
      </c>
      <c r="FX59" s="9">
        <v>82.498000000000005</v>
      </c>
      <c r="FY59" s="9">
        <v>101.07599999999999</v>
      </c>
      <c r="FZ59" s="9">
        <v>1229.241</v>
      </c>
      <c r="GA59" s="9">
        <v>641.80700000000002</v>
      </c>
      <c r="GB59" s="9">
        <v>587.43399999999997</v>
      </c>
      <c r="GC59" s="9">
        <v>714.404</v>
      </c>
      <c r="GD59" s="9">
        <v>413.358</v>
      </c>
      <c r="GE59" s="9">
        <v>301.04599999999999</v>
      </c>
      <c r="GF59" s="9">
        <v>514.83799999999997</v>
      </c>
      <c r="GG59" s="9">
        <v>228.44900000000001</v>
      </c>
      <c r="GH59" s="9">
        <v>286.38900000000001</v>
      </c>
      <c r="GI59" s="9">
        <v>294.71300000000002</v>
      </c>
      <c r="GJ59" s="9">
        <v>152.911</v>
      </c>
      <c r="GK59" s="9">
        <v>141.80199999999999</v>
      </c>
      <c r="GL59" s="9">
        <v>40.831000000000003</v>
      </c>
      <c r="GM59" s="9">
        <v>17.937000000000001</v>
      </c>
      <c r="GN59" s="9">
        <v>22.893999999999998</v>
      </c>
      <c r="GO59" s="9">
        <v>9.8780000000000001</v>
      </c>
      <c r="GP59" s="9">
        <v>5.3710000000000004</v>
      </c>
      <c r="GQ59" s="9">
        <v>4.5069999999999997</v>
      </c>
      <c r="GR59" s="9">
        <v>5.5519999999999996</v>
      </c>
      <c r="GS59" s="9">
        <v>2.4449999999999998</v>
      </c>
      <c r="GT59" s="9">
        <v>3.1059999999999999</v>
      </c>
      <c r="GU59" s="9">
        <v>4.3259999999999996</v>
      </c>
      <c r="GV59" s="9">
        <v>2.9260000000000002</v>
      </c>
      <c r="GW59" s="9">
        <v>1.401</v>
      </c>
      <c r="GX59" s="9">
        <v>30.952999999999999</v>
      </c>
      <c r="GY59" s="9">
        <v>12.566000000000001</v>
      </c>
      <c r="GZ59" s="9">
        <v>18.387</v>
      </c>
      <c r="HA59" s="9">
        <v>277.495</v>
      </c>
      <c r="HB59" s="9">
        <v>144.464</v>
      </c>
      <c r="HC59" s="9">
        <v>133.03100000000001</v>
      </c>
      <c r="HD59" s="9">
        <v>90.09</v>
      </c>
      <c r="HE59" s="9">
        <v>64.015000000000001</v>
      </c>
      <c r="HF59" s="9">
        <v>26.074999999999999</v>
      </c>
      <c r="HG59" s="9">
        <v>187.404</v>
      </c>
      <c r="HH59" s="9">
        <v>80.448999999999998</v>
      </c>
      <c r="HI59" s="9">
        <v>106.955</v>
      </c>
      <c r="HJ59" s="9">
        <v>97.058999999999997</v>
      </c>
      <c r="HK59" s="9">
        <v>67.673000000000002</v>
      </c>
      <c r="HL59" s="9">
        <v>29.385999999999999</v>
      </c>
      <c r="HM59" s="9">
        <v>197.65299999999999</v>
      </c>
      <c r="HN59" s="9">
        <v>85.236999999999995</v>
      </c>
      <c r="HO59" s="9">
        <v>112.416</v>
      </c>
      <c r="HP59" s="9">
        <v>192.95599999999999</v>
      </c>
      <c r="HQ59" s="9">
        <v>82.894999999999996</v>
      </c>
      <c r="HR59" s="9">
        <v>110.06100000000001</v>
      </c>
      <c r="HS59" s="9">
        <v>2960.84</v>
      </c>
      <c r="HT59" s="9">
        <v>1585.8589999999999</v>
      </c>
      <c r="HU59" s="9">
        <v>1374.981</v>
      </c>
      <c r="HV59" s="9">
        <v>2256.895</v>
      </c>
      <c r="HW59" s="9">
        <v>1377.07</v>
      </c>
      <c r="HX59" s="9">
        <v>879.82500000000005</v>
      </c>
      <c r="HY59" s="9">
        <v>703.94500000000005</v>
      </c>
      <c r="HZ59" s="9">
        <v>208.78899999999999</v>
      </c>
      <c r="IA59" s="9">
        <v>495.15600000000001</v>
      </c>
      <c r="IB59" s="9">
        <v>441.61</v>
      </c>
      <c r="IC59" s="9">
        <v>251.88499999999999</v>
      </c>
      <c r="ID59" s="9">
        <v>189.72399999999999</v>
      </c>
      <c r="IE59" s="9">
        <v>68.56</v>
      </c>
      <c r="IF59" s="9">
        <v>36.375999999999998</v>
      </c>
      <c r="IG59" s="9">
        <v>32.183999999999997</v>
      </c>
      <c r="IH59" s="9">
        <v>34.726999999999997</v>
      </c>
      <c r="II59" s="9">
        <v>24.620999999999999</v>
      </c>
      <c r="IJ59" s="9">
        <v>10.106</v>
      </c>
      <c r="IK59" s="9">
        <v>17.579999999999998</v>
      </c>
      <c r="IL59" s="9">
        <v>13.145</v>
      </c>
      <c r="IM59" s="9">
        <v>4.4359999999999999</v>
      </c>
      <c r="IN59" s="9">
        <v>17.146000000000001</v>
      </c>
      <c r="IO59" s="9">
        <v>11.476000000000001</v>
      </c>
      <c r="IP59" s="9">
        <v>5.67</v>
      </c>
      <c r="IQ59" s="9">
        <v>33.832999999999998</v>
      </c>
    </row>
    <row r="60" spans="1:251">
      <c r="A60" s="10">
        <v>43313</v>
      </c>
      <c r="B60" s="9">
        <v>12524.482</v>
      </c>
      <c r="C60" s="9">
        <v>6653.7389999999996</v>
      </c>
      <c r="D60" s="9">
        <v>5870.7430000000004</v>
      </c>
      <c r="E60" s="9">
        <v>8550.2639999999992</v>
      </c>
      <c r="F60" s="9">
        <v>5408.6360000000004</v>
      </c>
      <c r="G60" s="9">
        <v>3141.6280000000002</v>
      </c>
      <c r="H60" s="9">
        <v>3974.2179999999998</v>
      </c>
      <c r="I60" s="9">
        <v>1245.1030000000001</v>
      </c>
      <c r="J60" s="9">
        <v>2729.1149999999998</v>
      </c>
      <c r="K60" s="9">
        <v>1793.7429999999999</v>
      </c>
      <c r="L60" s="9">
        <v>929.86</v>
      </c>
      <c r="M60" s="9">
        <v>863.88300000000004</v>
      </c>
      <c r="N60" s="9">
        <v>346.29700000000003</v>
      </c>
      <c r="O60" s="9">
        <v>197.01900000000001</v>
      </c>
      <c r="P60" s="9">
        <v>149.27799999999999</v>
      </c>
      <c r="Q60" s="9">
        <v>138.16900000000001</v>
      </c>
      <c r="R60" s="9">
        <v>105.825</v>
      </c>
      <c r="S60" s="9">
        <v>32.344000000000001</v>
      </c>
      <c r="T60" s="9">
        <v>68.034000000000006</v>
      </c>
      <c r="U60" s="9">
        <v>50.387999999999998</v>
      </c>
      <c r="V60" s="9">
        <v>17.646999999999998</v>
      </c>
      <c r="W60" s="9">
        <v>70.135000000000005</v>
      </c>
      <c r="X60" s="9">
        <v>55.438000000000002</v>
      </c>
      <c r="Y60" s="9">
        <v>14.696999999999999</v>
      </c>
      <c r="Z60" s="9">
        <v>208.12700000000001</v>
      </c>
      <c r="AA60" s="9">
        <v>91.194000000000003</v>
      </c>
      <c r="AB60" s="9">
        <v>116.934</v>
      </c>
      <c r="AC60" s="9">
        <v>1597.24</v>
      </c>
      <c r="AD60" s="9">
        <v>812.96799999999996</v>
      </c>
      <c r="AE60" s="9">
        <v>784.27200000000005</v>
      </c>
      <c r="AF60" s="9">
        <v>607.04999999999995</v>
      </c>
      <c r="AG60" s="9">
        <v>451.91300000000001</v>
      </c>
      <c r="AH60" s="9">
        <v>155.137</v>
      </c>
      <c r="AI60" s="9">
        <v>990.19</v>
      </c>
      <c r="AJ60" s="9">
        <v>361.05500000000001</v>
      </c>
      <c r="AK60" s="9">
        <v>629.13499999999999</v>
      </c>
      <c r="AL60" s="9">
        <v>711.34900000000005</v>
      </c>
      <c r="AM60" s="9">
        <v>529.16999999999996</v>
      </c>
      <c r="AN60" s="9">
        <v>182.179</v>
      </c>
      <c r="AO60" s="9">
        <v>1082.394</v>
      </c>
      <c r="AP60" s="9">
        <v>400.68900000000002</v>
      </c>
      <c r="AQ60" s="9">
        <v>681.70399999999995</v>
      </c>
      <c r="AR60" s="9">
        <v>1058.2239999999999</v>
      </c>
      <c r="AS60" s="9">
        <v>411.44299999999998</v>
      </c>
      <c r="AT60" s="9">
        <v>646.78200000000004</v>
      </c>
      <c r="AU60" s="9">
        <v>11973.226000000001</v>
      </c>
      <c r="AV60" s="9">
        <v>6307.8180000000002</v>
      </c>
      <c r="AW60" s="9">
        <v>5665.4080000000004</v>
      </c>
      <c r="AX60" s="9">
        <v>8296.5679999999993</v>
      </c>
      <c r="AY60" s="9">
        <v>5218.2370000000001</v>
      </c>
      <c r="AZ60" s="9">
        <v>3078.3310000000001</v>
      </c>
      <c r="BA60" s="9">
        <v>3676.6570000000002</v>
      </c>
      <c r="BB60" s="9">
        <v>1089.5809999999999</v>
      </c>
      <c r="BC60" s="9">
        <v>2587.076</v>
      </c>
      <c r="BD60" s="9">
        <v>1737.7560000000001</v>
      </c>
      <c r="BE60" s="9">
        <v>895.8</v>
      </c>
      <c r="BF60" s="9">
        <v>841.95600000000002</v>
      </c>
      <c r="BG60" s="9">
        <v>320.31700000000001</v>
      </c>
      <c r="BH60" s="9">
        <v>179.94800000000001</v>
      </c>
      <c r="BI60" s="9">
        <v>140.369</v>
      </c>
      <c r="BJ60" s="9">
        <v>132.56200000000001</v>
      </c>
      <c r="BK60" s="9">
        <v>101.124</v>
      </c>
      <c r="BL60" s="9">
        <v>31.437999999999999</v>
      </c>
      <c r="BM60" s="9">
        <v>64.088999999999999</v>
      </c>
      <c r="BN60" s="9">
        <v>47.331000000000003</v>
      </c>
      <c r="BO60" s="9">
        <v>16.757999999999999</v>
      </c>
      <c r="BP60" s="9">
        <v>68.472999999999999</v>
      </c>
      <c r="BQ60" s="9">
        <v>53.792999999999999</v>
      </c>
      <c r="BR60" s="9">
        <v>14.68</v>
      </c>
      <c r="BS60" s="9">
        <v>187.755</v>
      </c>
      <c r="BT60" s="9">
        <v>78.823999999999998</v>
      </c>
      <c r="BU60" s="9">
        <v>108.931</v>
      </c>
      <c r="BV60" s="9">
        <v>1560.4110000000001</v>
      </c>
      <c r="BW60" s="9">
        <v>791.47</v>
      </c>
      <c r="BX60" s="9">
        <v>768.94200000000001</v>
      </c>
      <c r="BY60" s="9">
        <v>598.84900000000005</v>
      </c>
      <c r="BZ60" s="9">
        <v>444.99299999999999</v>
      </c>
      <c r="CA60" s="9">
        <v>153.85599999999999</v>
      </c>
      <c r="CB60" s="9">
        <v>961.56299999999999</v>
      </c>
      <c r="CC60" s="9">
        <v>346.47699999999998</v>
      </c>
      <c r="CD60" s="9">
        <v>615.08600000000001</v>
      </c>
      <c r="CE60" s="9">
        <v>699.13499999999999</v>
      </c>
      <c r="CF60" s="9">
        <v>519.13900000000001</v>
      </c>
      <c r="CG60" s="9">
        <v>179.995</v>
      </c>
      <c r="CH60" s="9">
        <v>1038.6210000000001</v>
      </c>
      <c r="CI60" s="9">
        <v>376.66</v>
      </c>
      <c r="CJ60" s="9">
        <v>661.96100000000001</v>
      </c>
      <c r="CK60" s="9">
        <v>1025.6510000000001</v>
      </c>
      <c r="CL60" s="9">
        <v>393.80700000000002</v>
      </c>
      <c r="CM60" s="9">
        <v>631.84400000000005</v>
      </c>
      <c r="CN60" s="9">
        <v>1877.383</v>
      </c>
      <c r="CO60" s="9">
        <v>950.68100000000004</v>
      </c>
      <c r="CP60" s="9">
        <v>926.702</v>
      </c>
      <c r="CQ60" s="9">
        <v>821.95500000000004</v>
      </c>
      <c r="CR60" s="9">
        <v>507.50099999999998</v>
      </c>
      <c r="CS60" s="9">
        <v>314.45400000000001</v>
      </c>
      <c r="CT60" s="9">
        <v>1055.4280000000001</v>
      </c>
      <c r="CU60" s="9">
        <v>443.18</v>
      </c>
      <c r="CV60" s="9">
        <v>612.24800000000005</v>
      </c>
      <c r="CW60" s="9">
        <v>492.38400000000001</v>
      </c>
      <c r="CX60" s="9">
        <v>246.124</v>
      </c>
      <c r="CY60" s="9">
        <v>246.261</v>
      </c>
      <c r="CZ60" s="9">
        <v>88.822999999999993</v>
      </c>
      <c r="DA60" s="9">
        <v>47.627000000000002</v>
      </c>
      <c r="DB60" s="9">
        <v>41.195</v>
      </c>
      <c r="DC60" s="9">
        <v>21.126999999999999</v>
      </c>
      <c r="DD60" s="9">
        <v>16.18</v>
      </c>
      <c r="DE60" s="9">
        <v>4.9470000000000001</v>
      </c>
      <c r="DF60" s="9">
        <v>14.055999999999999</v>
      </c>
      <c r="DG60" s="9">
        <v>11.048999999999999</v>
      </c>
      <c r="DH60" s="9">
        <v>3.008</v>
      </c>
      <c r="DI60" s="9">
        <v>7.07</v>
      </c>
      <c r="DJ60" s="9">
        <v>5.1310000000000002</v>
      </c>
      <c r="DK60" s="9">
        <v>1.9390000000000001</v>
      </c>
      <c r="DL60" s="9">
        <v>67.695999999999998</v>
      </c>
      <c r="DM60" s="9">
        <v>31.446999999999999</v>
      </c>
      <c r="DN60" s="9">
        <v>36.247999999999998</v>
      </c>
      <c r="DO60" s="9">
        <v>448.45299999999997</v>
      </c>
      <c r="DP60" s="9">
        <v>221.309</v>
      </c>
      <c r="DQ60" s="9">
        <v>227.14500000000001</v>
      </c>
      <c r="DR60" s="9">
        <v>104.227</v>
      </c>
      <c r="DS60" s="9">
        <v>75.238</v>
      </c>
      <c r="DT60" s="9">
        <v>28.989000000000001</v>
      </c>
      <c r="DU60" s="9">
        <v>344.226</v>
      </c>
      <c r="DV60" s="9">
        <v>146.07</v>
      </c>
      <c r="DW60" s="9">
        <v>198.15600000000001</v>
      </c>
      <c r="DX60" s="9">
        <v>119.557</v>
      </c>
      <c r="DY60" s="9">
        <v>86.632999999999996</v>
      </c>
      <c r="DZ60" s="9">
        <v>32.923999999999999</v>
      </c>
      <c r="EA60" s="9">
        <v>372.827</v>
      </c>
      <c r="EB60" s="9">
        <v>159.49100000000001</v>
      </c>
      <c r="EC60" s="9">
        <v>213.33600000000001</v>
      </c>
      <c r="ED60" s="9">
        <v>358.28300000000002</v>
      </c>
      <c r="EE60" s="9">
        <v>157.119</v>
      </c>
      <c r="EF60" s="9">
        <v>201.16399999999999</v>
      </c>
      <c r="EG60" s="9">
        <v>671.44500000000005</v>
      </c>
      <c r="EH60" s="9">
        <v>323.75099999999998</v>
      </c>
      <c r="EI60" s="9">
        <v>347.69400000000002</v>
      </c>
      <c r="EJ60" s="9">
        <v>158.48500000000001</v>
      </c>
      <c r="EK60" s="9">
        <v>112.89400000000001</v>
      </c>
      <c r="EL60" s="9">
        <v>45.591999999999999</v>
      </c>
      <c r="EM60" s="9">
        <v>512.96</v>
      </c>
      <c r="EN60" s="9">
        <v>210.857</v>
      </c>
      <c r="EO60" s="9">
        <v>302.10199999999998</v>
      </c>
      <c r="EP60" s="9">
        <v>211.49199999999999</v>
      </c>
      <c r="EQ60" s="9">
        <v>94.647999999999996</v>
      </c>
      <c r="ER60" s="9">
        <v>116.84399999999999</v>
      </c>
      <c r="ES60" s="9">
        <v>37.19</v>
      </c>
      <c r="ET60" s="9">
        <v>18.475999999999999</v>
      </c>
      <c r="EU60" s="9">
        <v>18.715</v>
      </c>
      <c r="EV60" s="9">
        <v>2.8029999999999999</v>
      </c>
      <c r="EW60" s="9">
        <v>2.2789999999999999</v>
      </c>
      <c r="EX60" s="9">
        <v>0.52300000000000002</v>
      </c>
      <c r="EY60" s="9">
        <v>1.462</v>
      </c>
      <c r="EZ60" s="9">
        <v>0.95499999999999996</v>
      </c>
      <c r="FA60" s="9">
        <v>0.50700000000000001</v>
      </c>
      <c r="FB60" s="9">
        <v>1.341</v>
      </c>
      <c r="FC60" s="9">
        <v>1.3240000000000001</v>
      </c>
      <c r="FD60" s="9">
        <v>1.7000000000000001E-2</v>
      </c>
      <c r="FE60" s="9">
        <v>34.387999999999998</v>
      </c>
      <c r="FF60" s="9">
        <v>16.196000000000002</v>
      </c>
      <c r="FG60" s="9">
        <v>18.190999999999999</v>
      </c>
      <c r="FH60" s="9">
        <v>193.09399999999999</v>
      </c>
      <c r="FI60" s="9">
        <v>86.094999999999999</v>
      </c>
      <c r="FJ60" s="9">
        <v>106.999</v>
      </c>
      <c r="FK60" s="9">
        <v>26.564</v>
      </c>
      <c r="FL60" s="9">
        <v>18.785</v>
      </c>
      <c r="FM60" s="9">
        <v>7.7779999999999996</v>
      </c>
      <c r="FN60" s="9">
        <v>166.53</v>
      </c>
      <c r="FO60" s="9">
        <v>67.308999999999997</v>
      </c>
      <c r="FP60" s="9">
        <v>99.221000000000004</v>
      </c>
      <c r="FQ60" s="9">
        <v>27.882000000000001</v>
      </c>
      <c r="FR60" s="9">
        <v>20.05</v>
      </c>
      <c r="FS60" s="9">
        <v>7.8330000000000002</v>
      </c>
      <c r="FT60" s="9">
        <v>183.61</v>
      </c>
      <c r="FU60" s="9">
        <v>74.597999999999999</v>
      </c>
      <c r="FV60" s="9">
        <v>109.012</v>
      </c>
      <c r="FW60" s="9">
        <v>167.99199999999999</v>
      </c>
      <c r="FX60" s="9">
        <v>68.265000000000001</v>
      </c>
      <c r="FY60" s="9">
        <v>99.727000000000004</v>
      </c>
      <c r="FZ60" s="9">
        <v>1205.9380000000001</v>
      </c>
      <c r="GA60" s="9">
        <v>626.92999999999995</v>
      </c>
      <c r="GB60" s="9">
        <v>579.00900000000001</v>
      </c>
      <c r="GC60" s="9">
        <v>663.47</v>
      </c>
      <c r="GD60" s="9">
        <v>394.60700000000003</v>
      </c>
      <c r="GE60" s="9">
        <v>268.863</v>
      </c>
      <c r="GF60" s="9">
        <v>542.46900000000005</v>
      </c>
      <c r="GG60" s="9">
        <v>232.32300000000001</v>
      </c>
      <c r="GH60" s="9">
        <v>310.14600000000002</v>
      </c>
      <c r="GI60" s="9">
        <v>280.892</v>
      </c>
      <c r="GJ60" s="9">
        <v>151.476</v>
      </c>
      <c r="GK60" s="9">
        <v>129.416</v>
      </c>
      <c r="GL60" s="9">
        <v>51.631999999999998</v>
      </c>
      <c r="GM60" s="9">
        <v>29.152000000000001</v>
      </c>
      <c r="GN60" s="9">
        <v>22.481000000000002</v>
      </c>
      <c r="GO60" s="9">
        <v>18.324000000000002</v>
      </c>
      <c r="GP60" s="9">
        <v>13.9</v>
      </c>
      <c r="GQ60" s="9">
        <v>4.4240000000000004</v>
      </c>
      <c r="GR60" s="9">
        <v>12.593999999999999</v>
      </c>
      <c r="GS60" s="9">
        <v>10.093</v>
      </c>
      <c r="GT60" s="9">
        <v>2.5009999999999999</v>
      </c>
      <c r="GU60" s="9">
        <v>5.73</v>
      </c>
      <c r="GV60" s="9">
        <v>3.8069999999999999</v>
      </c>
      <c r="GW60" s="9">
        <v>1.923</v>
      </c>
      <c r="GX60" s="9">
        <v>33.308</v>
      </c>
      <c r="GY60" s="9">
        <v>15.250999999999999</v>
      </c>
      <c r="GZ60" s="9">
        <v>18.056999999999999</v>
      </c>
      <c r="HA60" s="9">
        <v>255.36</v>
      </c>
      <c r="HB60" s="9">
        <v>135.214</v>
      </c>
      <c r="HC60" s="9">
        <v>120.146</v>
      </c>
      <c r="HD60" s="9">
        <v>77.662999999999997</v>
      </c>
      <c r="HE60" s="9">
        <v>56.453000000000003</v>
      </c>
      <c r="HF60" s="9">
        <v>21.21</v>
      </c>
      <c r="HG60" s="9">
        <v>177.696</v>
      </c>
      <c r="HH60" s="9">
        <v>78.760999999999996</v>
      </c>
      <c r="HI60" s="9">
        <v>98.935000000000002</v>
      </c>
      <c r="HJ60" s="9">
        <v>91.674999999999997</v>
      </c>
      <c r="HK60" s="9">
        <v>66.582999999999998</v>
      </c>
      <c r="HL60" s="9">
        <v>25.091999999999999</v>
      </c>
      <c r="HM60" s="9">
        <v>189.21700000000001</v>
      </c>
      <c r="HN60" s="9">
        <v>84.893000000000001</v>
      </c>
      <c r="HO60" s="9">
        <v>104.325</v>
      </c>
      <c r="HP60" s="9">
        <v>190.291</v>
      </c>
      <c r="HQ60" s="9">
        <v>88.855000000000004</v>
      </c>
      <c r="HR60" s="9">
        <v>101.43600000000001</v>
      </c>
      <c r="HS60" s="9">
        <v>2942.7849999999999</v>
      </c>
      <c r="HT60" s="9">
        <v>1574.7539999999999</v>
      </c>
      <c r="HU60" s="9">
        <v>1368.0309999999999</v>
      </c>
      <c r="HV60" s="9">
        <v>2243.7150000000001</v>
      </c>
      <c r="HW60" s="9">
        <v>1363.7080000000001</v>
      </c>
      <c r="HX60" s="9">
        <v>880.00699999999995</v>
      </c>
      <c r="HY60" s="9">
        <v>699.07</v>
      </c>
      <c r="HZ60" s="9">
        <v>211.04599999999999</v>
      </c>
      <c r="IA60" s="9">
        <v>488.024</v>
      </c>
      <c r="IB60" s="9">
        <v>405.59399999999999</v>
      </c>
      <c r="IC60" s="9">
        <v>236.893</v>
      </c>
      <c r="ID60" s="9">
        <v>168.70099999999999</v>
      </c>
      <c r="IE60" s="9">
        <v>53.274000000000001</v>
      </c>
      <c r="IF60" s="9">
        <v>35.569000000000003</v>
      </c>
      <c r="IG60" s="9">
        <v>17.704000000000001</v>
      </c>
      <c r="IH60" s="9">
        <v>28.587</v>
      </c>
      <c r="II60" s="9">
        <v>24.094999999999999</v>
      </c>
      <c r="IJ60" s="9">
        <v>4.492</v>
      </c>
      <c r="IK60" s="9">
        <v>14.750999999999999</v>
      </c>
      <c r="IL60" s="9">
        <v>12.739000000000001</v>
      </c>
      <c r="IM60" s="9">
        <v>2.012</v>
      </c>
      <c r="IN60" s="9">
        <v>13.836</v>
      </c>
      <c r="IO60" s="9">
        <v>11.356</v>
      </c>
      <c r="IP60" s="9">
        <v>2.48</v>
      </c>
      <c r="IQ60" s="9">
        <v>24.687000000000001</v>
      </c>
    </row>
    <row r="61" spans="1:251">
      <c r="A61" s="10">
        <v>43344</v>
      </c>
      <c r="B61" s="9">
        <v>12583.361000000001</v>
      </c>
      <c r="C61" s="9">
        <v>6680.81</v>
      </c>
      <c r="D61" s="9">
        <v>5902.5510000000004</v>
      </c>
      <c r="E61" s="9">
        <v>8599.2090000000007</v>
      </c>
      <c r="F61" s="9">
        <v>5431.6059999999998</v>
      </c>
      <c r="G61" s="9">
        <v>3167.6030000000001</v>
      </c>
      <c r="H61" s="9">
        <v>3984.152</v>
      </c>
      <c r="I61" s="9">
        <v>1249.204</v>
      </c>
      <c r="J61" s="9">
        <v>2734.9479999999999</v>
      </c>
      <c r="K61" s="9">
        <v>1747.2280000000001</v>
      </c>
      <c r="L61" s="9">
        <v>902.91200000000003</v>
      </c>
      <c r="M61" s="9">
        <v>844.31600000000003</v>
      </c>
      <c r="N61" s="9">
        <v>318.48899999999998</v>
      </c>
      <c r="O61" s="9">
        <v>180.26</v>
      </c>
      <c r="P61" s="9">
        <v>138.22900000000001</v>
      </c>
      <c r="Q61" s="9">
        <v>130.47800000000001</v>
      </c>
      <c r="R61" s="9">
        <v>99.936999999999998</v>
      </c>
      <c r="S61" s="9">
        <v>30.541</v>
      </c>
      <c r="T61" s="9">
        <v>73.995999999999995</v>
      </c>
      <c r="U61" s="9">
        <v>54.893999999999998</v>
      </c>
      <c r="V61" s="9">
        <v>19.102</v>
      </c>
      <c r="W61" s="9">
        <v>56.481999999999999</v>
      </c>
      <c r="X61" s="9">
        <v>45.042999999999999</v>
      </c>
      <c r="Y61" s="9">
        <v>11.439</v>
      </c>
      <c r="Z61" s="9">
        <v>188.011</v>
      </c>
      <c r="AA61" s="9">
        <v>80.322000000000003</v>
      </c>
      <c r="AB61" s="9">
        <v>107.688</v>
      </c>
      <c r="AC61" s="9">
        <v>1564.8420000000001</v>
      </c>
      <c r="AD61" s="9">
        <v>794.39700000000005</v>
      </c>
      <c r="AE61" s="9">
        <v>770.44500000000005</v>
      </c>
      <c r="AF61" s="9">
        <v>585.82399999999996</v>
      </c>
      <c r="AG61" s="9">
        <v>426.71699999999998</v>
      </c>
      <c r="AH61" s="9">
        <v>159.108</v>
      </c>
      <c r="AI61" s="9">
        <v>979.01700000000005</v>
      </c>
      <c r="AJ61" s="9">
        <v>367.68</v>
      </c>
      <c r="AK61" s="9">
        <v>611.33699999999999</v>
      </c>
      <c r="AL61" s="9">
        <v>683.82399999999996</v>
      </c>
      <c r="AM61" s="9">
        <v>501.25299999999999</v>
      </c>
      <c r="AN61" s="9">
        <v>182.571</v>
      </c>
      <c r="AO61" s="9">
        <v>1063.404</v>
      </c>
      <c r="AP61" s="9">
        <v>401.65899999999999</v>
      </c>
      <c r="AQ61" s="9">
        <v>661.745</v>
      </c>
      <c r="AR61" s="9">
        <v>1053.0129999999999</v>
      </c>
      <c r="AS61" s="9">
        <v>422.57400000000001</v>
      </c>
      <c r="AT61" s="9">
        <v>630.43899999999996</v>
      </c>
      <c r="AU61" s="9">
        <v>12029.797</v>
      </c>
      <c r="AV61" s="9">
        <v>6340.3440000000001</v>
      </c>
      <c r="AW61" s="9">
        <v>5689.4530000000004</v>
      </c>
      <c r="AX61" s="9">
        <v>8350.0069999999996</v>
      </c>
      <c r="AY61" s="9">
        <v>5248.4260000000004</v>
      </c>
      <c r="AZ61" s="9">
        <v>3101.5810000000001</v>
      </c>
      <c r="BA61" s="9">
        <v>3679.79</v>
      </c>
      <c r="BB61" s="9">
        <v>1091.9179999999999</v>
      </c>
      <c r="BC61" s="9">
        <v>2587.8719999999998</v>
      </c>
      <c r="BD61" s="9">
        <v>1700.2670000000001</v>
      </c>
      <c r="BE61" s="9">
        <v>871.14700000000005</v>
      </c>
      <c r="BF61" s="9">
        <v>829.12099999999998</v>
      </c>
      <c r="BG61" s="9">
        <v>297.173</v>
      </c>
      <c r="BH61" s="9">
        <v>166.905</v>
      </c>
      <c r="BI61" s="9">
        <v>130.268</v>
      </c>
      <c r="BJ61" s="9">
        <v>126.908</v>
      </c>
      <c r="BK61" s="9">
        <v>97.206000000000003</v>
      </c>
      <c r="BL61" s="9">
        <v>29.701000000000001</v>
      </c>
      <c r="BM61" s="9">
        <v>72.350999999999999</v>
      </c>
      <c r="BN61" s="9">
        <v>53.628999999999998</v>
      </c>
      <c r="BO61" s="9">
        <v>18.721</v>
      </c>
      <c r="BP61" s="9">
        <v>54.557000000000002</v>
      </c>
      <c r="BQ61" s="9">
        <v>43.576999999999998</v>
      </c>
      <c r="BR61" s="9">
        <v>10.98</v>
      </c>
      <c r="BS61" s="9">
        <v>170.26599999999999</v>
      </c>
      <c r="BT61" s="9">
        <v>69.698999999999998</v>
      </c>
      <c r="BU61" s="9">
        <v>100.56699999999999</v>
      </c>
      <c r="BV61" s="9">
        <v>1533.809</v>
      </c>
      <c r="BW61" s="9">
        <v>772.77599999999995</v>
      </c>
      <c r="BX61" s="9">
        <v>761.03300000000002</v>
      </c>
      <c r="BY61" s="9">
        <v>577.524</v>
      </c>
      <c r="BZ61" s="9">
        <v>419.50799999999998</v>
      </c>
      <c r="CA61" s="9">
        <v>158.01599999999999</v>
      </c>
      <c r="CB61" s="9">
        <v>956.28499999999997</v>
      </c>
      <c r="CC61" s="9">
        <v>353.26799999999997</v>
      </c>
      <c r="CD61" s="9">
        <v>603.01700000000005</v>
      </c>
      <c r="CE61" s="9">
        <v>673.67600000000004</v>
      </c>
      <c r="CF61" s="9">
        <v>492.59100000000001</v>
      </c>
      <c r="CG61" s="9">
        <v>181.08500000000001</v>
      </c>
      <c r="CH61" s="9">
        <v>1026.5909999999999</v>
      </c>
      <c r="CI61" s="9">
        <v>378.55599999999998</v>
      </c>
      <c r="CJ61" s="9">
        <v>648.03599999999994</v>
      </c>
      <c r="CK61" s="9">
        <v>1028.635</v>
      </c>
      <c r="CL61" s="9">
        <v>406.89699999999999</v>
      </c>
      <c r="CM61" s="9">
        <v>621.73800000000006</v>
      </c>
      <c r="CN61" s="9">
        <v>1895.3019999999999</v>
      </c>
      <c r="CO61" s="9">
        <v>968.06899999999996</v>
      </c>
      <c r="CP61" s="9">
        <v>927.23299999999995</v>
      </c>
      <c r="CQ61" s="9">
        <v>842.98099999999999</v>
      </c>
      <c r="CR61" s="9">
        <v>517.53899999999999</v>
      </c>
      <c r="CS61" s="9">
        <v>325.44200000000001</v>
      </c>
      <c r="CT61" s="9">
        <v>1052.3209999999999</v>
      </c>
      <c r="CU61" s="9">
        <v>450.53</v>
      </c>
      <c r="CV61" s="9">
        <v>601.79200000000003</v>
      </c>
      <c r="CW61" s="9">
        <v>462.14600000000002</v>
      </c>
      <c r="CX61" s="9">
        <v>222.79400000000001</v>
      </c>
      <c r="CY61" s="9">
        <v>239.352</v>
      </c>
      <c r="CZ61" s="9">
        <v>76.331999999999994</v>
      </c>
      <c r="DA61" s="9">
        <v>40.159999999999997</v>
      </c>
      <c r="DB61" s="9">
        <v>36.171999999999997</v>
      </c>
      <c r="DC61" s="9">
        <v>17.318000000000001</v>
      </c>
      <c r="DD61" s="9">
        <v>12.052</v>
      </c>
      <c r="DE61" s="9">
        <v>5.266</v>
      </c>
      <c r="DF61" s="9">
        <v>11.404999999999999</v>
      </c>
      <c r="DG61" s="9">
        <v>7.0949999999999998</v>
      </c>
      <c r="DH61" s="9">
        <v>4.3109999999999999</v>
      </c>
      <c r="DI61" s="9">
        <v>5.9130000000000003</v>
      </c>
      <c r="DJ61" s="9">
        <v>4.9569999999999999</v>
      </c>
      <c r="DK61" s="9">
        <v>0.95599999999999996</v>
      </c>
      <c r="DL61" s="9">
        <v>59.014000000000003</v>
      </c>
      <c r="DM61" s="9">
        <v>28.108000000000001</v>
      </c>
      <c r="DN61" s="9">
        <v>30.905999999999999</v>
      </c>
      <c r="DO61" s="9">
        <v>430.17599999999999</v>
      </c>
      <c r="DP61" s="9">
        <v>204.40600000000001</v>
      </c>
      <c r="DQ61" s="9">
        <v>225.77</v>
      </c>
      <c r="DR61" s="9">
        <v>91.712999999999994</v>
      </c>
      <c r="DS61" s="9">
        <v>61.542999999999999</v>
      </c>
      <c r="DT61" s="9">
        <v>30.17</v>
      </c>
      <c r="DU61" s="9">
        <v>338.46300000000002</v>
      </c>
      <c r="DV61" s="9">
        <v>142.863</v>
      </c>
      <c r="DW61" s="9">
        <v>195.6</v>
      </c>
      <c r="DX61" s="9">
        <v>102.42700000000001</v>
      </c>
      <c r="DY61" s="9">
        <v>69.688999999999993</v>
      </c>
      <c r="DZ61" s="9">
        <v>32.738</v>
      </c>
      <c r="EA61" s="9">
        <v>359.71899999999999</v>
      </c>
      <c r="EB61" s="9">
        <v>153.10499999999999</v>
      </c>
      <c r="EC61" s="9">
        <v>206.614</v>
      </c>
      <c r="ED61" s="9">
        <v>349.86799999999999</v>
      </c>
      <c r="EE61" s="9">
        <v>149.95699999999999</v>
      </c>
      <c r="EF61" s="9">
        <v>199.911</v>
      </c>
      <c r="EG61" s="9">
        <v>664.12099999999998</v>
      </c>
      <c r="EH61" s="9">
        <v>323.89100000000002</v>
      </c>
      <c r="EI61" s="9">
        <v>340.23</v>
      </c>
      <c r="EJ61" s="9">
        <v>159.29</v>
      </c>
      <c r="EK61" s="9">
        <v>111.85</v>
      </c>
      <c r="EL61" s="9">
        <v>47.44</v>
      </c>
      <c r="EM61" s="9">
        <v>504.83100000000002</v>
      </c>
      <c r="EN61" s="9">
        <v>212.041</v>
      </c>
      <c r="EO61" s="9">
        <v>292.78899999999999</v>
      </c>
      <c r="EP61" s="9">
        <v>181.15899999999999</v>
      </c>
      <c r="EQ61" s="9">
        <v>83.138000000000005</v>
      </c>
      <c r="ER61" s="9">
        <v>98.021000000000001</v>
      </c>
      <c r="ES61" s="9">
        <v>34.380000000000003</v>
      </c>
      <c r="ET61" s="9">
        <v>15.992000000000001</v>
      </c>
      <c r="EU61" s="9">
        <v>18.387</v>
      </c>
      <c r="EV61" s="9">
        <v>5.4260000000000002</v>
      </c>
      <c r="EW61" s="9">
        <v>3.714</v>
      </c>
      <c r="EX61" s="9">
        <v>1.712</v>
      </c>
      <c r="EY61" s="9">
        <v>4.7949999999999999</v>
      </c>
      <c r="EZ61" s="9">
        <v>3.5819999999999999</v>
      </c>
      <c r="FA61" s="9">
        <v>1.2130000000000001</v>
      </c>
      <c r="FB61" s="9">
        <v>0.63</v>
      </c>
      <c r="FC61" s="9">
        <v>0.13200000000000001</v>
      </c>
      <c r="FD61" s="9">
        <v>0.498</v>
      </c>
      <c r="FE61" s="9">
        <v>28.954000000000001</v>
      </c>
      <c r="FF61" s="9">
        <v>12.278</v>
      </c>
      <c r="FG61" s="9">
        <v>16.675999999999998</v>
      </c>
      <c r="FH61" s="9">
        <v>165.26599999999999</v>
      </c>
      <c r="FI61" s="9">
        <v>75.875</v>
      </c>
      <c r="FJ61" s="9">
        <v>89.391000000000005</v>
      </c>
      <c r="FK61" s="9">
        <v>21.864000000000001</v>
      </c>
      <c r="FL61" s="9">
        <v>16.433</v>
      </c>
      <c r="FM61" s="9">
        <v>5.431</v>
      </c>
      <c r="FN61" s="9">
        <v>143.40199999999999</v>
      </c>
      <c r="FO61" s="9">
        <v>59.442999999999998</v>
      </c>
      <c r="FP61" s="9">
        <v>83.959000000000003</v>
      </c>
      <c r="FQ61" s="9">
        <v>24.323</v>
      </c>
      <c r="FR61" s="9">
        <v>18.042000000000002</v>
      </c>
      <c r="FS61" s="9">
        <v>6.2809999999999997</v>
      </c>
      <c r="FT61" s="9">
        <v>156.83600000000001</v>
      </c>
      <c r="FU61" s="9">
        <v>65.096000000000004</v>
      </c>
      <c r="FV61" s="9">
        <v>91.74</v>
      </c>
      <c r="FW61" s="9">
        <v>148.19800000000001</v>
      </c>
      <c r="FX61" s="9">
        <v>63.024999999999999</v>
      </c>
      <c r="FY61" s="9">
        <v>85.173000000000002</v>
      </c>
      <c r="FZ61" s="9">
        <v>1231.181</v>
      </c>
      <c r="GA61" s="9">
        <v>644.17700000000002</v>
      </c>
      <c r="GB61" s="9">
        <v>587.00400000000002</v>
      </c>
      <c r="GC61" s="9">
        <v>683.69100000000003</v>
      </c>
      <c r="GD61" s="9">
        <v>405.68900000000002</v>
      </c>
      <c r="GE61" s="9">
        <v>278.00200000000001</v>
      </c>
      <c r="GF61" s="9">
        <v>547.49099999999999</v>
      </c>
      <c r="GG61" s="9">
        <v>238.488</v>
      </c>
      <c r="GH61" s="9">
        <v>309.00200000000001</v>
      </c>
      <c r="GI61" s="9">
        <v>280.98700000000002</v>
      </c>
      <c r="GJ61" s="9">
        <v>139.655</v>
      </c>
      <c r="GK61" s="9">
        <v>141.33199999999999</v>
      </c>
      <c r="GL61" s="9">
        <v>41.951999999999998</v>
      </c>
      <c r="GM61" s="9">
        <v>24.167000000000002</v>
      </c>
      <c r="GN61" s="9">
        <v>17.785</v>
      </c>
      <c r="GO61" s="9">
        <v>11.893000000000001</v>
      </c>
      <c r="GP61" s="9">
        <v>8.3379999999999992</v>
      </c>
      <c r="GQ61" s="9">
        <v>3.5550000000000002</v>
      </c>
      <c r="GR61" s="9">
        <v>6.61</v>
      </c>
      <c r="GS61" s="9">
        <v>3.5129999999999999</v>
      </c>
      <c r="GT61" s="9">
        <v>3.097</v>
      </c>
      <c r="GU61" s="9">
        <v>5.2830000000000004</v>
      </c>
      <c r="GV61" s="9">
        <v>4.8250000000000002</v>
      </c>
      <c r="GW61" s="9">
        <v>0.45700000000000002</v>
      </c>
      <c r="GX61" s="9">
        <v>30.06</v>
      </c>
      <c r="GY61" s="9">
        <v>15.829000000000001</v>
      </c>
      <c r="GZ61" s="9">
        <v>14.23</v>
      </c>
      <c r="HA61" s="9">
        <v>264.91000000000003</v>
      </c>
      <c r="HB61" s="9">
        <v>128.53</v>
      </c>
      <c r="HC61" s="9">
        <v>136.37899999999999</v>
      </c>
      <c r="HD61" s="9">
        <v>69.849000000000004</v>
      </c>
      <c r="HE61" s="9">
        <v>45.11</v>
      </c>
      <c r="HF61" s="9">
        <v>24.739000000000001</v>
      </c>
      <c r="HG61" s="9">
        <v>195.06</v>
      </c>
      <c r="HH61" s="9">
        <v>83.42</v>
      </c>
      <c r="HI61" s="9">
        <v>111.64100000000001</v>
      </c>
      <c r="HJ61" s="9">
        <v>78.103999999999999</v>
      </c>
      <c r="HK61" s="9">
        <v>51.646000000000001</v>
      </c>
      <c r="HL61" s="9">
        <v>26.457999999999998</v>
      </c>
      <c r="HM61" s="9">
        <v>202.88300000000001</v>
      </c>
      <c r="HN61" s="9">
        <v>88.009</v>
      </c>
      <c r="HO61" s="9">
        <v>114.874</v>
      </c>
      <c r="HP61" s="9">
        <v>201.67</v>
      </c>
      <c r="HQ61" s="9">
        <v>86.932000000000002</v>
      </c>
      <c r="HR61" s="9">
        <v>114.738</v>
      </c>
      <c r="HS61" s="9">
        <v>2982.328</v>
      </c>
      <c r="HT61" s="9">
        <v>1590.8330000000001</v>
      </c>
      <c r="HU61" s="9">
        <v>1391.4949999999999</v>
      </c>
      <c r="HV61" s="9">
        <v>2267.2060000000001</v>
      </c>
      <c r="HW61" s="9">
        <v>1374.9949999999999</v>
      </c>
      <c r="HX61" s="9">
        <v>892.21199999999999</v>
      </c>
      <c r="HY61" s="9">
        <v>715.12099999999998</v>
      </c>
      <c r="HZ61" s="9">
        <v>215.83799999999999</v>
      </c>
      <c r="IA61" s="9">
        <v>499.28300000000002</v>
      </c>
      <c r="IB61" s="9">
        <v>400.262</v>
      </c>
      <c r="IC61" s="9">
        <v>224.625</v>
      </c>
      <c r="ID61" s="9">
        <v>175.637</v>
      </c>
      <c r="IE61" s="9">
        <v>51.42</v>
      </c>
      <c r="IF61" s="9">
        <v>28.341999999999999</v>
      </c>
      <c r="IG61" s="9">
        <v>23.077999999999999</v>
      </c>
      <c r="IH61" s="9">
        <v>25.584</v>
      </c>
      <c r="II61" s="9">
        <v>18.687999999999999</v>
      </c>
      <c r="IJ61" s="9">
        <v>6.8959999999999999</v>
      </c>
      <c r="IK61" s="9">
        <v>11.31</v>
      </c>
      <c r="IL61" s="9">
        <v>7.468</v>
      </c>
      <c r="IM61" s="9">
        <v>3.8420000000000001</v>
      </c>
      <c r="IN61" s="9">
        <v>14.273999999999999</v>
      </c>
      <c r="IO61" s="9">
        <v>11.22</v>
      </c>
      <c r="IP61" s="9">
        <v>3.0539999999999998</v>
      </c>
      <c r="IQ61" s="9">
        <v>25.835999999999999</v>
      </c>
    </row>
    <row r="62" spans="1:251">
      <c r="A62" s="10">
        <v>43374</v>
      </c>
      <c r="B62" s="9">
        <v>12617.665999999999</v>
      </c>
      <c r="C62" s="9">
        <v>6690.7539999999999</v>
      </c>
      <c r="D62" s="9">
        <v>5926.9120000000003</v>
      </c>
      <c r="E62" s="9">
        <v>8639.5570000000007</v>
      </c>
      <c r="F62" s="9">
        <v>5450.0839999999998</v>
      </c>
      <c r="G62" s="9">
        <v>3189.473</v>
      </c>
      <c r="H62" s="9">
        <v>3978.1089999999999</v>
      </c>
      <c r="I62" s="9">
        <v>1240.67</v>
      </c>
      <c r="J62" s="9">
        <v>2737.4389999999999</v>
      </c>
      <c r="K62" s="9">
        <v>1763.452</v>
      </c>
      <c r="L62" s="9">
        <v>911.05600000000004</v>
      </c>
      <c r="M62" s="9">
        <v>852.39599999999996</v>
      </c>
      <c r="N62" s="9">
        <v>302.93299999999999</v>
      </c>
      <c r="O62" s="9">
        <v>171.518</v>
      </c>
      <c r="P62" s="9">
        <v>131.41499999999999</v>
      </c>
      <c r="Q62" s="9">
        <v>113.383</v>
      </c>
      <c r="R62" s="9">
        <v>88.507000000000005</v>
      </c>
      <c r="S62" s="9">
        <v>24.876000000000001</v>
      </c>
      <c r="T62" s="9">
        <v>65.546999999999997</v>
      </c>
      <c r="U62" s="9">
        <v>48.698</v>
      </c>
      <c r="V62" s="9">
        <v>16.849</v>
      </c>
      <c r="W62" s="9">
        <v>47.835999999999999</v>
      </c>
      <c r="X62" s="9">
        <v>39.81</v>
      </c>
      <c r="Y62" s="9">
        <v>8.0259999999999998</v>
      </c>
      <c r="Z62" s="9">
        <v>189.54900000000001</v>
      </c>
      <c r="AA62" s="9">
        <v>83.01</v>
      </c>
      <c r="AB62" s="9">
        <v>106.539</v>
      </c>
      <c r="AC62" s="9">
        <v>1588.451</v>
      </c>
      <c r="AD62" s="9">
        <v>809.60400000000004</v>
      </c>
      <c r="AE62" s="9">
        <v>778.84699999999998</v>
      </c>
      <c r="AF62" s="9">
        <v>607.63599999999997</v>
      </c>
      <c r="AG62" s="9">
        <v>444.21100000000001</v>
      </c>
      <c r="AH62" s="9">
        <v>163.42500000000001</v>
      </c>
      <c r="AI62" s="9">
        <v>980.81600000000003</v>
      </c>
      <c r="AJ62" s="9">
        <v>365.39299999999997</v>
      </c>
      <c r="AK62" s="9">
        <v>615.42200000000003</v>
      </c>
      <c r="AL62" s="9">
        <v>689.58399999999995</v>
      </c>
      <c r="AM62" s="9">
        <v>507.42399999999998</v>
      </c>
      <c r="AN62" s="9">
        <v>182.16</v>
      </c>
      <c r="AO62" s="9">
        <v>1073.8679999999999</v>
      </c>
      <c r="AP62" s="9">
        <v>403.63200000000001</v>
      </c>
      <c r="AQ62" s="9">
        <v>670.23599999999999</v>
      </c>
      <c r="AR62" s="9">
        <v>1046.3630000000001</v>
      </c>
      <c r="AS62" s="9">
        <v>414.09100000000001</v>
      </c>
      <c r="AT62" s="9">
        <v>632.27200000000005</v>
      </c>
      <c r="AU62" s="9">
        <v>12061.412</v>
      </c>
      <c r="AV62" s="9">
        <v>6344.9589999999998</v>
      </c>
      <c r="AW62" s="9">
        <v>5716.4530000000004</v>
      </c>
      <c r="AX62" s="9">
        <v>8386.5210000000006</v>
      </c>
      <c r="AY62" s="9">
        <v>5265.8220000000001</v>
      </c>
      <c r="AZ62" s="9">
        <v>3120.6990000000001</v>
      </c>
      <c r="BA62" s="9">
        <v>3674.8919999999998</v>
      </c>
      <c r="BB62" s="9">
        <v>1079.1369999999999</v>
      </c>
      <c r="BC62" s="9">
        <v>2595.7550000000001</v>
      </c>
      <c r="BD62" s="9">
        <v>1722.81</v>
      </c>
      <c r="BE62" s="9">
        <v>882.83600000000001</v>
      </c>
      <c r="BF62" s="9">
        <v>839.97400000000005</v>
      </c>
      <c r="BG62" s="9">
        <v>284.32400000000001</v>
      </c>
      <c r="BH62" s="9">
        <v>159.44399999999999</v>
      </c>
      <c r="BI62" s="9">
        <v>124.88</v>
      </c>
      <c r="BJ62" s="9">
        <v>109.285</v>
      </c>
      <c r="BK62" s="9">
        <v>84.432000000000002</v>
      </c>
      <c r="BL62" s="9">
        <v>24.853999999999999</v>
      </c>
      <c r="BM62" s="9">
        <v>63.707999999999998</v>
      </c>
      <c r="BN62" s="9">
        <v>46.863999999999997</v>
      </c>
      <c r="BO62" s="9">
        <v>16.844000000000001</v>
      </c>
      <c r="BP62" s="9">
        <v>45.576999999999998</v>
      </c>
      <c r="BQ62" s="9">
        <v>37.567</v>
      </c>
      <c r="BR62" s="9">
        <v>8.01</v>
      </c>
      <c r="BS62" s="9">
        <v>175.03899999999999</v>
      </c>
      <c r="BT62" s="9">
        <v>75.013000000000005</v>
      </c>
      <c r="BU62" s="9">
        <v>100.026</v>
      </c>
      <c r="BV62" s="9">
        <v>1562.693</v>
      </c>
      <c r="BW62" s="9">
        <v>790.41499999999996</v>
      </c>
      <c r="BX62" s="9">
        <v>772.279</v>
      </c>
      <c r="BY62" s="9">
        <v>601.62900000000002</v>
      </c>
      <c r="BZ62" s="9">
        <v>438.28300000000002</v>
      </c>
      <c r="CA62" s="9">
        <v>163.346</v>
      </c>
      <c r="CB62" s="9">
        <v>961.06399999999996</v>
      </c>
      <c r="CC62" s="9">
        <v>352.13200000000001</v>
      </c>
      <c r="CD62" s="9">
        <v>608.93200000000002</v>
      </c>
      <c r="CE62" s="9">
        <v>680.51400000000001</v>
      </c>
      <c r="CF62" s="9">
        <v>498.45100000000002</v>
      </c>
      <c r="CG62" s="9">
        <v>182.06299999999999</v>
      </c>
      <c r="CH62" s="9">
        <v>1042.296</v>
      </c>
      <c r="CI62" s="9">
        <v>384.38499999999999</v>
      </c>
      <c r="CJ62" s="9">
        <v>657.91099999999994</v>
      </c>
      <c r="CK62" s="9">
        <v>1024.7719999999999</v>
      </c>
      <c r="CL62" s="9">
        <v>398.99599999999998</v>
      </c>
      <c r="CM62" s="9">
        <v>625.77599999999995</v>
      </c>
      <c r="CN62" s="9">
        <v>1891.61</v>
      </c>
      <c r="CO62" s="9">
        <v>957.18100000000004</v>
      </c>
      <c r="CP62" s="9">
        <v>934.42899999999997</v>
      </c>
      <c r="CQ62" s="9">
        <v>840.37</v>
      </c>
      <c r="CR62" s="9">
        <v>513.71199999999999</v>
      </c>
      <c r="CS62" s="9">
        <v>326.65800000000002</v>
      </c>
      <c r="CT62" s="9">
        <v>1051.24</v>
      </c>
      <c r="CU62" s="9">
        <v>443.46899999999999</v>
      </c>
      <c r="CV62" s="9">
        <v>607.77099999999996</v>
      </c>
      <c r="CW62" s="9">
        <v>483.91500000000002</v>
      </c>
      <c r="CX62" s="9">
        <v>237.37</v>
      </c>
      <c r="CY62" s="9">
        <v>246.54499999999999</v>
      </c>
      <c r="CZ62" s="9">
        <v>71.5</v>
      </c>
      <c r="DA62" s="9">
        <v>34.927999999999997</v>
      </c>
      <c r="DB62" s="9">
        <v>36.572000000000003</v>
      </c>
      <c r="DC62" s="9">
        <v>13.208</v>
      </c>
      <c r="DD62" s="9">
        <v>9.952</v>
      </c>
      <c r="DE62" s="9">
        <v>3.2559999999999998</v>
      </c>
      <c r="DF62" s="9">
        <v>9.9949999999999992</v>
      </c>
      <c r="DG62" s="9">
        <v>6.7949999999999999</v>
      </c>
      <c r="DH62" s="9">
        <v>3.2</v>
      </c>
      <c r="DI62" s="9">
        <v>3.2130000000000001</v>
      </c>
      <c r="DJ62" s="9">
        <v>3.157</v>
      </c>
      <c r="DK62" s="9">
        <v>5.7000000000000002E-2</v>
      </c>
      <c r="DL62" s="9">
        <v>58.292000000000002</v>
      </c>
      <c r="DM62" s="9">
        <v>24.975999999999999</v>
      </c>
      <c r="DN62" s="9">
        <v>33.314999999999998</v>
      </c>
      <c r="DO62" s="9">
        <v>447.53899999999999</v>
      </c>
      <c r="DP62" s="9">
        <v>219.69499999999999</v>
      </c>
      <c r="DQ62" s="9">
        <v>227.84399999999999</v>
      </c>
      <c r="DR62" s="9">
        <v>95.88</v>
      </c>
      <c r="DS62" s="9">
        <v>63.83</v>
      </c>
      <c r="DT62" s="9">
        <v>32.049999999999997</v>
      </c>
      <c r="DU62" s="9">
        <v>351.65899999999999</v>
      </c>
      <c r="DV62" s="9">
        <v>155.86600000000001</v>
      </c>
      <c r="DW62" s="9">
        <v>195.79300000000001</v>
      </c>
      <c r="DX62" s="9">
        <v>103.699</v>
      </c>
      <c r="DY62" s="9">
        <v>69.478999999999999</v>
      </c>
      <c r="DZ62" s="9">
        <v>34.220999999999997</v>
      </c>
      <c r="EA62" s="9">
        <v>380.21600000000001</v>
      </c>
      <c r="EB62" s="9">
        <v>167.892</v>
      </c>
      <c r="EC62" s="9">
        <v>212.32400000000001</v>
      </c>
      <c r="ED62" s="9">
        <v>361.65300000000002</v>
      </c>
      <c r="EE62" s="9">
        <v>162.661</v>
      </c>
      <c r="EF62" s="9">
        <v>198.99299999999999</v>
      </c>
      <c r="EG62" s="9">
        <v>666.15300000000002</v>
      </c>
      <c r="EH62" s="9">
        <v>320.834</v>
      </c>
      <c r="EI62" s="9">
        <v>345.31799999999998</v>
      </c>
      <c r="EJ62" s="9">
        <v>158.1</v>
      </c>
      <c r="EK62" s="9">
        <v>109.548</v>
      </c>
      <c r="EL62" s="9">
        <v>48.552</v>
      </c>
      <c r="EM62" s="9">
        <v>508.05200000000002</v>
      </c>
      <c r="EN62" s="9">
        <v>211.286</v>
      </c>
      <c r="EO62" s="9">
        <v>296.76600000000002</v>
      </c>
      <c r="EP62" s="9">
        <v>197.95699999999999</v>
      </c>
      <c r="EQ62" s="9">
        <v>90.465999999999994</v>
      </c>
      <c r="ER62" s="9">
        <v>107.492</v>
      </c>
      <c r="ES62" s="9">
        <v>29.44</v>
      </c>
      <c r="ET62" s="9">
        <v>14.743</v>
      </c>
      <c r="EU62" s="9">
        <v>14.696999999999999</v>
      </c>
      <c r="EV62" s="9">
        <v>3.16</v>
      </c>
      <c r="EW62" s="9">
        <v>2.097</v>
      </c>
      <c r="EX62" s="9">
        <v>1.0629999999999999</v>
      </c>
      <c r="EY62" s="9">
        <v>1.851</v>
      </c>
      <c r="EZ62" s="9">
        <v>0.80500000000000005</v>
      </c>
      <c r="FA62" s="9">
        <v>1.046</v>
      </c>
      <c r="FB62" s="9">
        <v>1.3089999999999999</v>
      </c>
      <c r="FC62" s="9">
        <v>1.292</v>
      </c>
      <c r="FD62" s="9">
        <v>1.7000000000000001E-2</v>
      </c>
      <c r="FE62" s="9">
        <v>26.28</v>
      </c>
      <c r="FF62" s="9">
        <v>12.646000000000001</v>
      </c>
      <c r="FG62" s="9">
        <v>13.634</v>
      </c>
      <c r="FH62" s="9">
        <v>182.18700000000001</v>
      </c>
      <c r="FI62" s="9">
        <v>81.715999999999994</v>
      </c>
      <c r="FJ62" s="9">
        <v>100.471</v>
      </c>
      <c r="FK62" s="9">
        <v>17.091000000000001</v>
      </c>
      <c r="FL62" s="9">
        <v>9.2520000000000007</v>
      </c>
      <c r="FM62" s="9">
        <v>7.8390000000000004</v>
      </c>
      <c r="FN62" s="9">
        <v>165.096</v>
      </c>
      <c r="FO62" s="9">
        <v>72.463999999999999</v>
      </c>
      <c r="FP62" s="9">
        <v>92.632000000000005</v>
      </c>
      <c r="FQ62" s="9">
        <v>19.571999999999999</v>
      </c>
      <c r="FR62" s="9">
        <v>11.27</v>
      </c>
      <c r="FS62" s="9">
        <v>8.3019999999999996</v>
      </c>
      <c r="FT62" s="9">
        <v>178.38499999999999</v>
      </c>
      <c r="FU62" s="9">
        <v>79.195999999999998</v>
      </c>
      <c r="FV62" s="9">
        <v>99.19</v>
      </c>
      <c r="FW62" s="9">
        <v>166.947</v>
      </c>
      <c r="FX62" s="9">
        <v>73.269000000000005</v>
      </c>
      <c r="FY62" s="9">
        <v>93.677999999999997</v>
      </c>
      <c r="FZ62" s="9">
        <v>1225.4570000000001</v>
      </c>
      <c r="GA62" s="9">
        <v>636.346</v>
      </c>
      <c r="GB62" s="9">
        <v>589.11099999999999</v>
      </c>
      <c r="GC62" s="9">
        <v>682.27</v>
      </c>
      <c r="GD62" s="9">
        <v>404.16300000000001</v>
      </c>
      <c r="GE62" s="9">
        <v>278.10599999999999</v>
      </c>
      <c r="GF62" s="9">
        <v>543.18799999999999</v>
      </c>
      <c r="GG62" s="9">
        <v>232.18299999999999</v>
      </c>
      <c r="GH62" s="9">
        <v>311.005</v>
      </c>
      <c r="GI62" s="9">
        <v>285.95800000000003</v>
      </c>
      <c r="GJ62" s="9">
        <v>146.905</v>
      </c>
      <c r="GK62" s="9">
        <v>139.053</v>
      </c>
      <c r="GL62" s="9">
        <v>42.06</v>
      </c>
      <c r="GM62" s="9">
        <v>20.184999999999999</v>
      </c>
      <c r="GN62" s="9">
        <v>21.875</v>
      </c>
      <c r="GO62" s="9">
        <v>10.048</v>
      </c>
      <c r="GP62" s="9">
        <v>7.8540000000000001</v>
      </c>
      <c r="GQ62" s="9">
        <v>2.1930000000000001</v>
      </c>
      <c r="GR62" s="9">
        <v>8.1430000000000007</v>
      </c>
      <c r="GS62" s="9">
        <v>5.99</v>
      </c>
      <c r="GT62" s="9">
        <v>2.153</v>
      </c>
      <c r="GU62" s="9">
        <v>1.9039999999999999</v>
      </c>
      <c r="GV62" s="9">
        <v>1.8640000000000001</v>
      </c>
      <c r="GW62" s="9">
        <v>0.04</v>
      </c>
      <c r="GX62" s="9">
        <v>32.012</v>
      </c>
      <c r="GY62" s="9">
        <v>12.331</v>
      </c>
      <c r="GZ62" s="9">
        <v>19.681999999999999</v>
      </c>
      <c r="HA62" s="9">
        <v>265.35199999999998</v>
      </c>
      <c r="HB62" s="9">
        <v>137.97900000000001</v>
      </c>
      <c r="HC62" s="9">
        <v>127.373</v>
      </c>
      <c r="HD62" s="9">
        <v>78.789000000000001</v>
      </c>
      <c r="HE62" s="9">
        <v>54.578000000000003</v>
      </c>
      <c r="HF62" s="9">
        <v>24.210999999999999</v>
      </c>
      <c r="HG62" s="9">
        <v>186.56299999999999</v>
      </c>
      <c r="HH62" s="9">
        <v>83.400999999999996</v>
      </c>
      <c r="HI62" s="9">
        <v>103.16200000000001</v>
      </c>
      <c r="HJ62" s="9">
        <v>84.126999999999995</v>
      </c>
      <c r="HK62" s="9">
        <v>58.207999999999998</v>
      </c>
      <c r="HL62" s="9">
        <v>25.919</v>
      </c>
      <c r="HM62" s="9">
        <v>201.83099999999999</v>
      </c>
      <c r="HN62" s="9">
        <v>88.695999999999998</v>
      </c>
      <c r="HO62" s="9">
        <v>113.13500000000001</v>
      </c>
      <c r="HP62" s="9">
        <v>194.70599999999999</v>
      </c>
      <c r="HQ62" s="9">
        <v>89.391000000000005</v>
      </c>
      <c r="HR62" s="9">
        <v>105.315</v>
      </c>
      <c r="HS62" s="9">
        <v>2992.7489999999998</v>
      </c>
      <c r="HT62" s="9">
        <v>1600.21</v>
      </c>
      <c r="HU62" s="9">
        <v>1392.539</v>
      </c>
      <c r="HV62" s="9">
        <v>2285.308</v>
      </c>
      <c r="HW62" s="9">
        <v>1387.3240000000001</v>
      </c>
      <c r="HX62" s="9">
        <v>897.98400000000004</v>
      </c>
      <c r="HY62" s="9">
        <v>707.44100000000003</v>
      </c>
      <c r="HZ62" s="9">
        <v>212.886</v>
      </c>
      <c r="IA62" s="9">
        <v>494.55599999999998</v>
      </c>
      <c r="IB62" s="9">
        <v>432.90300000000002</v>
      </c>
      <c r="IC62" s="9">
        <v>244.935</v>
      </c>
      <c r="ID62" s="9">
        <v>187.96799999999999</v>
      </c>
      <c r="IE62" s="9">
        <v>61.439</v>
      </c>
      <c r="IF62" s="9">
        <v>37.058</v>
      </c>
      <c r="IG62" s="9">
        <v>24.381</v>
      </c>
      <c r="IH62" s="9">
        <v>32.712000000000003</v>
      </c>
      <c r="II62" s="9">
        <v>25.120999999999999</v>
      </c>
      <c r="IJ62" s="9">
        <v>7.5910000000000002</v>
      </c>
      <c r="IK62" s="9">
        <v>18.079999999999998</v>
      </c>
      <c r="IL62" s="9">
        <v>13.534000000000001</v>
      </c>
      <c r="IM62" s="9">
        <v>4.5460000000000003</v>
      </c>
      <c r="IN62" s="9">
        <v>14.632999999999999</v>
      </c>
      <c r="IO62" s="9">
        <v>11.587999999999999</v>
      </c>
      <c r="IP62" s="9">
        <v>3.0449999999999999</v>
      </c>
      <c r="IQ62" s="9">
        <v>28.725999999999999</v>
      </c>
    </row>
    <row r="63" spans="1:251">
      <c r="A63" s="10">
        <v>43405</v>
      </c>
      <c r="B63" s="9">
        <v>12698.294</v>
      </c>
      <c r="C63" s="9">
        <v>6719.4709999999995</v>
      </c>
      <c r="D63" s="9">
        <v>5978.8230000000003</v>
      </c>
      <c r="E63" s="9">
        <v>8697.3449999999993</v>
      </c>
      <c r="F63" s="9">
        <v>5475.6689999999999</v>
      </c>
      <c r="G63" s="9">
        <v>3221.6770000000001</v>
      </c>
      <c r="H63" s="9">
        <v>4000.9479999999999</v>
      </c>
      <c r="I63" s="9">
        <v>1243.8019999999999</v>
      </c>
      <c r="J63" s="9">
        <v>2757.1460000000002</v>
      </c>
      <c r="K63" s="9">
        <v>1841.0519999999999</v>
      </c>
      <c r="L63" s="9">
        <v>956.16</v>
      </c>
      <c r="M63" s="9">
        <v>884.89200000000005</v>
      </c>
      <c r="N63" s="9">
        <v>336.55</v>
      </c>
      <c r="O63" s="9">
        <v>199.315</v>
      </c>
      <c r="P63" s="9">
        <v>137.23500000000001</v>
      </c>
      <c r="Q63" s="9">
        <v>138.62299999999999</v>
      </c>
      <c r="R63" s="9">
        <v>106.274</v>
      </c>
      <c r="S63" s="9">
        <v>32.348999999999997</v>
      </c>
      <c r="T63" s="9">
        <v>76.05</v>
      </c>
      <c r="U63" s="9">
        <v>57.375999999999998</v>
      </c>
      <c r="V63" s="9">
        <v>18.673999999999999</v>
      </c>
      <c r="W63" s="9">
        <v>62.573</v>
      </c>
      <c r="X63" s="9">
        <v>48.898000000000003</v>
      </c>
      <c r="Y63" s="9">
        <v>13.675000000000001</v>
      </c>
      <c r="Z63" s="9">
        <v>197.92699999999999</v>
      </c>
      <c r="AA63" s="9">
        <v>93.040999999999997</v>
      </c>
      <c r="AB63" s="9">
        <v>104.886</v>
      </c>
      <c r="AC63" s="9">
        <v>1637.8889999999999</v>
      </c>
      <c r="AD63" s="9">
        <v>828.22</v>
      </c>
      <c r="AE63" s="9">
        <v>809.66800000000001</v>
      </c>
      <c r="AF63" s="9">
        <v>583.39700000000005</v>
      </c>
      <c r="AG63" s="9">
        <v>418.51</v>
      </c>
      <c r="AH63" s="9">
        <v>164.887</v>
      </c>
      <c r="AI63" s="9">
        <v>1054.491</v>
      </c>
      <c r="AJ63" s="9">
        <v>409.71</v>
      </c>
      <c r="AK63" s="9">
        <v>644.78099999999995</v>
      </c>
      <c r="AL63" s="9">
        <v>690.6</v>
      </c>
      <c r="AM63" s="9">
        <v>501.96300000000002</v>
      </c>
      <c r="AN63" s="9">
        <v>188.63800000000001</v>
      </c>
      <c r="AO63" s="9">
        <v>1150.452</v>
      </c>
      <c r="AP63" s="9">
        <v>454.197</v>
      </c>
      <c r="AQ63" s="9">
        <v>696.255</v>
      </c>
      <c r="AR63" s="9">
        <v>1130.5409999999999</v>
      </c>
      <c r="AS63" s="9">
        <v>467.08600000000001</v>
      </c>
      <c r="AT63" s="9">
        <v>663.45500000000004</v>
      </c>
      <c r="AU63" s="9">
        <v>12128.261</v>
      </c>
      <c r="AV63" s="9">
        <v>6372.4880000000003</v>
      </c>
      <c r="AW63" s="9">
        <v>5755.7719999999999</v>
      </c>
      <c r="AX63" s="9">
        <v>8444.7099999999991</v>
      </c>
      <c r="AY63" s="9">
        <v>5293.8459999999995</v>
      </c>
      <c r="AZ63" s="9">
        <v>3150.8629999999998</v>
      </c>
      <c r="BA63" s="9">
        <v>3683.5509999999999</v>
      </c>
      <c r="BB63" s="9">
        <v>1078.6420000000001</v>
      </c>
      <c r="BC63" s="9">
        <v>2604.9090000000001</v>
      </c>
      <c r="BD63" s="9">
        <v>1783.943</v>
      </c>
      <c r="BE63" s="9">
        <v>918.18499999999995</v>
      </c>
      <c r="BF63" s="9">
        <v>865.75800000000004</v>
      </c>
      <c r="BG63" s="9">
        <v>309.10300000000001</v>
      </c>
      <c r="BH63" s="9">
        <v>179.83099999999999</v>
      </c>
      <c r="BI63" s="9">
        <v>129.27199999999999</v>
      </c>
      <c r="BJ63" s="9">
        <v>133.63399999999999</v>
      </c>
      <c r="BK63" s="9">
        <v>101.30800000000001</v>
      </c>
      <c r="BL63" s="9">
        <v>32.326999999999998</v>
      </c>
      <c r="BM63" s="9">
        <v>73.433999999999997</v>
      </c>
      <c r="BN63" s="9">
        <v>54.765999999999998</v>
      </c>
      <c r="BO63" s="9">
        <v>18.667999999999999</v>
      </c>
      <c r="BP63" s="9">
        <v>60.2</v>
      </c>
      <c r="BQ63" s="9">
        <v>46.542000000000002</v>
      </c>
      <c r="BR63" s="9">
        <v>13.657999999999999</v>
      </c>
      <c r="BS63" s="9">
        <v>175.46899999999999</v>
      </c>
      <c r="BT63" s="9">
        <v>78.522999999999996</v>
      </c>
      <c r="BU63" s="9">
        <v>96.944999999999993</v>
      </c>
      <c r="BV63" s="9">
        <v>1601.357</v>
      </c>
      <c r="BW63" s="9">
        <v>804.24900000000002</v>
      </c>
      <c r="BX63" s="9">
        <v>797.10799999999995</v>
      </c>
      <c r="BY63" s="9">
        <v>575.56700000000001</v>
      </c>
      <c r="BZ63" s="9">
        <v>412.959</v>
      </c>
      <c r="CA63" s="9">
        <v>162.608</v>
      </c>
      <c r="CB63" s="9">
        <v>1025.79</v>
      </c>
      <c r="CC63" s="9">
        <v>391.29</v>
      </c>
      <c r="CD63" s="9">
        <v>634.5</v>
      </c>
      <c r="CE63" s="9">
        <v>678.572</v>
      </c>
      <c r="CF63" s="9">
        <v>492.233</v>
      </c>
      <c r="CG63" s="9">
        <v>186.339</v>
      </c>
      <c r="CH63" s="9">
        <v>1105.3710000000001</v>
      </c>
      <c r="CI63" s="9">
        <v>425.952</v>
      </c>
      <c r="CJ63" s="9">
        <v>679.41899999999998</v>
      </c>
      <c r="CK63" s="9">
        <v>1099.2239999999999</v>
      </c>
      <c r="CL63" s="9">
        <v>446.05599999999998</v>
      </c>
      <c r="CM63" s="9">
        <v>653.16800000000001</v>
      </c>
      <c r="CN63" s="9">
        <v>1905.374</v>
      </c>
      <c r="CO63" s="9">
        <v>966.38400000000001</v>
      </c>
      <c r="CP63" s="9">
        <v>938.99</v>
      </c>
      <c r="CQ63" s="9">
        <v>853.096</v>
      </c>
      <c r="CR63" s="9">
        <v>522.779</v>
      </c>
      <c r="CS63" s="9">
        <v>330.31700000000001</v>
      </c>
      <c r="CT63" s="9">
        <v>1052.278</v>
      </c>
      <c r="CU63" s="9">
        <v>443.60500000000002</v>
      </c>
      <c r="CV63" s="9">
        <v>608.673</v>
      </c>
      <c r="CW63" s="9">
        <v>525.79399999999998</v>
      </c>
      <c r="CX63" s="9">
        <v>262.32799999999997</v>
      </c>
      <c r="CY63" s="9">
        <v>263.46600000000001</v>
      </c>
      <c r="CZ63" s="9">
        <v>69.078000000000003</v>
      </c>
      <c r="DA63" s="9">
        <v>35.176000000000002</v>
      </c>
      <c r="DB63" s="9">
        <v>33.902999999999999</v>
      </c>
      <c r="DC63" s="9">
        <v>14.537000000000001</v>
      </c>
      <c r="DD63" s="9">
        <v>9.9640000000000004</v>
      </c>
      <c r="DE63" s="9">
        <v>4.5739999999999998</v>
      </c>
      <c r="DF63" s="9">
        <v>8.4390000000000001</v>
      </c>
      <c r="DG63" s="9">
        <v>5.0839999999999996</v>
      </c>
      <c r="DH63" s="9">
        <v>3.355</v>
      </c>
      <c r="DI63" s="9">
        <v>6.0979999999999999</v>
      </c>
      <c r="DJ63" s="9">
        <v>4.88</v>
      </c>
      <c r="DK63" s="9">
        <v>1.218</v>
      </c>
      <c r="DL63" s="9">
        <v>54.540999999999997</v>
      </c>
      <c r="DM63" s="9">
        <v>25.212</v>
      </c>
      <c r="DN63" s="9">
        <v>29.329000000000001</v>
      </c>
      <c r="DO63" s="9">
        <v>490.63600000000002</v>
      </c>
      <c r="DP63" s="9">
        <v>244.00200000000001</v>
      </c>
      <c r="DQ63" s="9">
        <v>246.63399999999999</v>
      </c>
      <c r="DR63" s="9">
        <v>100.712</v>
      </c>
      <c r="DS63" s="9">
        <v>67.984999999999999</v>
      </c>
      <c r="DT63" s="9">
        <v>32.726999999999997</v>
      </c>
      <c r="DU63" s="9">
        <v>389.92399999999998</v>
      </c>
      <c r="DV63" s="9">
        <v>176.017</v>
      </c>
      <c r="DW63" s="9">
        <v>213.90700000000001</v>
      </c>
      <c r="DX63" s="9">
        <v>112.905</v>
      </c>
      <c r="DY63" s="9">
        <v>76.524000000000001</v>
      </c>
      <c r="DZ63" s="9">
        <v>36.381</v>
      </c>
      <c r="EA63" s="9">
        <v>412.88900000000001</v>
      </c>
      <c r="EB63" s="9">
        <v>185.804</v>
      </c>
      <c r="EC63" s="9">
        <v>227.08500000000001</v>
      </c>
      <c r="ED63" s="9">
        <v>398.363</v>
      </c>
      <c r="EE63" s="9">
        <v>181.101</v>
      </c>
      <c r="EF63" s="9">
        <v>217.262</v>
      </c>
      <c r="EG63" s="9">
        <v>669.88499999999999</v>
      </c>
      <c r="EH63" s="9">
        <v>321.048</v>
      </c>
      <c r="EI63" s="9">
        <v>348.83699999999999</v>
      </c>
      <c r="EJ63" s="9">
        <v>159.024</v>
      </c>
      <c r="EK63" s="9">
        <v>110.354</v>
      </c>
      <c r="EL63" s="9">
        <v>48.668999999999997</v>
      </c>
      <c r="EM63" s="9">
        <v>510.86200000000002</v>
      </c>
      <c r="EN63" s="9">
        <v>210.69399999999999</v>
      </c>
      <c r="EO63" s="9">
        <v>300.16800000000001</v>
      </c>
      <c r="EP63" s="9">
        <v>212.358</v>
      </c>
      <c r="EQ63" s="9">
        <v>103.83799999999999</v>
      </c>
      <c r="ER63" s="9">
        <v>108.52</v>
      </c>
      <c r="ES63" s="9">
        <v>32.594999999999999</v>
      </c>
      <c r="ET63" s="9">
        <v>17.777999999999999</v>
      </c>
      <c r="EU63" s="9">
        <v>14.817</v>
      </c>
      <c r="EV63" s="9">
        <v>3.5449999999999999</v>
      </c>
      <c r="EW63" s="9">
        <v>3.0680000000000001</v>
      </c>
      <c r="EX63" s="9">
        <v>0.47599999999999998</v>
      </c>
      <c r="EY63" s="9">
        <v>3.3959999999999999</v>
      </c>
      <c r="EZ63" s="9">
        <v>2.9359999999999999</v>
      </c>
      <c r="FA63" s="9">
        <v>0.46</v>
      </c>
      <c r="FB63" s="9">
        <v>0.14899999999999999</v>
      </c>
      <c r="FC63" s="9">
        <v>0.13200000000000001</v>
      </c>
      <c r="FD63" s="9">
        <v>1.7000000000000001E-2</v>
      </c>
      <c r="FE63" s="9">
        <v>29.050999999999998</v>
      </c>
      <c r="FF63" s="9">
        <v>14.71</v>
      </c>
      <c r="FG63" s="9">
        <v>14.340999999999999</v>
      </c>
      <c r="FH63" s="9">
        <v>195.81800000000001</v>
      </c>
      <c r="FI63" s="9">
        <v>94.161000000000001</v>
      </c>
      <c r="FJ63" s="9">
        <v>101.657</v>
      </c>
      <c r="FK63" s="9">
        <v>19.617000000000001</v>
      </c>
      <c r="FL63" s="9">
        <v>13.432</v>
      </c>
      <c r="FM63" s="9">
        <v>6.1840000000000002</v>
      </c>
      <c r="FN63" s="9">
        <v>176.20099999999999</v>
      </c>
      <c r="FO63" s="9">
        <v>80.728999999999999</v>
      </c>
      <c r="FP63" s="9">
        <v>95.471999999999994</v>
      </c>
      <c r="FQ63" s="9">
        <v>22.135000000000002</v>
      </c>
      <c r="FR63" s="9">
        <v>15.896000000000001</v>
      </c>
      <c r="FS63" s="9">
        <v>6.2389999999999999</v>
      </c>
      <c r="FT63" s="9">
        <v>190.22399999999999</v>
      </c>
      <c r="FU63" s="9">
        <v>87.941999999999993</v>
      </c>
      <c r="FV63" s="9">
        <v>102.282</v>
      </c>
      <c r="FW63" s="9">
        <v>179.59700000000001</v>
      </c>
      <c r="FX63" s="9">
        <v>83.665000000000006</v>
      </c>
      <c r="FY63" s="9">
        <v>95.932000000000002</v>
      </c>
      <c r="FZ63" s="9">
        <v>1235.489</v>
      </c>
      <c r="GA63" s="9">
        <v>645.33600000000001</v>
      </c>
      <c r="GB63" s="9">
        <v>590.15300000000002</v>
      </c>
      <c r="GC63" s="9">
        <v>694.07299999999998</v>
      </c>
      <c r="GD63" s="9">
        <v>412.42500000000001</v>
      </c>
      <c r="GE63" s="9">
        <v>281.64800000000002</v>
      </c>
      <c r="GF63" s="9">
        <v>541.41600000000005</v>
      </c>
      <c r="GG63" s="9">
        <v>232.91200000000001</v>
      </c>
      <c r="GH63" s="9">
        <v>308.505</v>
      </c>
      <c r="GI63" s="9">
        <v>313.435</v>
      </c>
      <c r="GJ63" s="9">
        <v>158.49</v>
      </c>
      <c r="GK63" s="9">
        <v>154.946</v>
      </c>
      <c r="GL63" s="9">
        <v>36.482999999999997</v>
      </c>
      <c r="GM63" s="9">
        <v>17.396999999999998</v>
      </c>
      <c r="GN63" s="9">
        <v>19.085999999999999</v>
      </c>
      <c r="GO63" s="9">
        <v>10.993</v>
      </c>
      <c r="GP63" s="9">
        <v>6.8959999999999999</v>
      </c>
      <c r="GQ63" s="9">
        <v>4.0970000000000004</v>
      </c>
      <c r="GR63" s="9">
        <v>5.0439999999999996</v>
      </c>
      <c r="GS63" s="9">
        <v>2.1480000000000001</v>
      </c>
      <c r="GT63" s="9">
        <v>2.8959999999999999</v>
      </c>
      <c r="GU63" s="9">
        <v>5.9489999999999998</v>
      </c>
      <c r="GV63" s="9">
        <v>4.7480000000000002</v>
      </c>
      <c r="GW63" s="9">
        <v>1.2010000000000001</v>
      </c>
      <c r="GX63" s="9">
        <v>25.49</v>
      </c>
      <c r="GY63" s="9">
        <v>10.500999999999999</v>
      </c>
      <c r="GZ63" s="9">
        <v>14.989000000000001</v>
      </c>
      <c r="HA63" s="9">
        <v>294.81799999999998</v>
      </c>
      <c r="HB63" s="9">
        <v>149.84100000000001</v>
      </c>
      <c r="HC63" s="9">
        <v>144.97800000000001</v>
      </c>
      <c r="HD63" s="9">
        <v>81.096000000000004</v>
      </c>
      <c r="HE63" s="9">
        <v>54.552999999999997</v>
      </c>
      <c r="HF63" s="9">
        <v>26.542999999999999</v>
      </c>
      <c r="HG63" s="9">
        <v>213.72300000000001</v>
      </c>
      <c r="HH63" s="9">
        <v>95.287999999999997</v>
      </c>
      <c r="HI63" s="9">
        <v>118.435</v>
      </c>
      <c r="HJ63" s="9">
        <v>90.77</v>
      </c>
      <c r="HK63" s="9">
        <v>60.628</v>
      </c>
      <c r="HL63" s="9">
        <v>30.141999999999999</v>
      </c>
      <c r="HM63" s="9">
        <v>222.66499999999999</v>
      </c>
      <c r="HN63" s="9">
        <v>97.861999999999995</v>
      </c>
      <c r="HO63" s="9">
        <v>124.803</v>
      </c>
      <c r="HP63" s="9">
        <v>218.767</v>
      </c>
      <c r="HQ63" s="9">
        <v>97.436000000000007</v>
      </c>
      <c r="HR63" s="9">
        <v>121.33</v>
      </c>
      <c r="HS63" s="9">
        <v>2982.4560000000001</v>
      </c>
      <c r="HT63" s="9">
        <v>1602.979</v>
      </c>
      <c r="HU63" s="9">
        <v>1379.4780000000001</v>
      </c>
      <c r="HV63" s="9">
        <v>2266.5189999999998</v>
      </c>
      <c r="HW63" s="9">
        <v>1373.1949999999999</v>
      </c>
      <c r="HX63" s="9">
        <v>893.32500000000005</v>
      </c>
      <c r="HY63" s="9">
        <v>715.93700000000001</v>
      </c>
      <c r="HZ63" s="9">
        <v>229.78399999999999</v>
      </c>
      <c r="IA63" s="9">
        <v>486.15300000000002</v>
      </c>
      <c r="IB63" s="9">
        <v>410.86799999999999</v>
      </c>
      <c r="IC63" s="9">
        <v>236.96600000000001</v>
      </c>
      <c r="ID63" s="9">
        <v>173.90299999999999</v>
      </c>
      <c r="IE63" s="9">
        <v>68.289000000000001</v>
      </c>
      <c r="IF63" s="9">
        <v>43.029000000000003</v>
      </c>
      <c r="IG63" s="9">
        <v>25.26</v>
      </c>
      <c r="IH63" s="9">
        <v>33.35</v>
      </c>
      <c r="II63" s="9">
        <v>25.934000000000001</v>
      </c>
      <c r="IJ63" s="9">
        <v>7.415</v>
      </c>
      <c r="IK63" s="9">
        <v>19.748999999999999</v>
      </c>
      <c r="IL63" s="9">
        <v>15.553000000000001</v>
      </c>
      <c r="IM63" s="9">
        <v>4.1959999999999997</v>
      </c>
      <c r="IN63" s="9">
        <v>13.6</v>
      </c>
      <c r="IO63" s="9">
        <v>10.381</v>
      </c>
      <c r="IP63" s="9">
        <v>3.2189999999999999</v>
      </c>
      <c r="IQ63" s="9">
        <v>34.94</v>
      </c>
    </row>
    <row r="64" spans="1:251">
      <c r="A64" s="10">
        <v>43435</v>
      </c>
      <c r="B64" s="9">
        <v>12784.313</v>
      </c>
      <c r="C64" s="9">
        <v>6773.1580000000004</v>
      </c>
      <c r="D64" s="9">
        <v>6011.1540000000005</v>
      </c>
      <c r="E64" s="9">
        <v>8794.8559999999998</v>
      </c>
      <c r="F64" s="9">
        <v>5509.4319999999998</v>
      </c>
      <c r="G64" s="9">
        <v>3285.424</v>
      </c>
      <c r="H64" s="9">
        <v>3989.4560000000001</v>
      </c>
      <c r="I64" s="9">
        <v>1263.7260000000001</v>
      </c>
      <c r="J64" s="9">
        <v>2725.7310000000002</v>
      </c>
      <c r="K64" s="9">
        <v>1900.7360000000001</v>
      </c>
      <c r="L64" s="9">
        <v>975.91899999999998</v>
      </c>
      <c r="M64" s="9">
        <v>924.81799999999998</v>
      </c>
      <c r="N64" s="9">
        <v>337.642</v>
      </c>
      <c r="O64" s="9">
        <v>182.60300000000001</v>
      </c>
      <c r="P64" s="9">
        <v>155.03800000000001</v>
      </c>
      <c r="Q64" s="9">
        <v>135.542</v>
      </c>
      <c r="R64" s="9">
        <v>100.854</v>
      </c>
      <c r="S64" s="9">
        <v>34.688000000000002</v>
      </c>
      <c r="T64" s="9">
        <v>68.296999999999997</v>
      </c>
      <c r="U64" s="9">
        <v>48.234999999999999</v>
      </c>
      <c r="V64" s="9">
        <v>20.062000000000001</v>
      </c>
      <c r="W64" s="9">
        <v>67.245000000000005</v>
      </c>
      <c r="X64" s="9">
        <v>52.619</v>
      </c>
      <c r="Y64" s="9">
        <v>14.625999999999999</v>
      </c>
      <c r="Z64" s="9">
        <v>202.1</v>
      </c>
      <c r="AA64" s="9">
        <v>81.748999999999995</v>
      </c>
      <c r="AB64" s="9">
        <v>120.35</v>
      </c>
      <c r="AC64" s="9">
        <v>1712.9839999999999</v>
      </c>
      <c r="AD64" s="9">
        <v>868.12900000000002</v>
      </c>
      <c r="AE64" s="9">
        <v>844.85500000000002</v>
      </c>
      <c r="AF64" s="9">
        <v>611.58600000000001</v>
      </c>
      <c r="AG64" s="9">
        <v>434.14</v>
      </c>
      <c r="AH64" s="9">
        <v>177.446</v>
      </c>
      <c r="AI64" s="9">
        <v>1101.3979999999999</v>
      </c>
      <c r="AJ64" s="9">
        <v>433.98899999999998</v>
      </c>
      <c r="AK64" s="9">
        <v>667.40899999999999</v>
      </c>
      <c r="AL64" s="9">
        <v>711.94600000000003</v>
      </c>
      <c r="AM64" s="9">
        <v>508.51</v>
      </c>
      <c r="AN64" s="9">
        <v>203.435</v>
      </c>
      <c r="AO64" s="9">
        <v>1188.7909999999999</v>
      </c>
      <c r="AP64" s="9">
        <v>467.40800000000002</v>
      </c>
      <c r="AQ64" s="9">
        <v>721.38199999999995</v>
      </c>
      <c r="AR64" s="9">
        <v>1169.6949999999999</v>
      </c>
      <c r="AS64" s="9">
        <v>482.22399999999999</v>
      </c>
      <c r="AT64" s="9">
        <v>687.471</v>
      </c>
      <c r="AU64" s="9">
        <v>12226.535</v>
      </c>
      <c r="AV64" s="9">
        <v>6429.8959999999997</v>
      </c>
      <c r="AW64" s="9">
        <v>5796.6390000000001</v>
      </c>
      <c r="AX64" s="9">
        <v>8532.0360000000001</v>
      </c>
      <c r="AY64" s="9">
        <v>5322.3620000000001</v>
      </c>
      <c r="AZ64" s="9">
        <v>3209.6750000000002</v>
      </c>
      <c r="BA64" s="9">
        <v>3694.498</v>
      </c>
      <c r="BB64" s="9">
        <v>1107.5340000000001</v>
      </c>
      <c r="BC64" s="9">
        <v>2586.9639999999999</v>
      </c>
      <c r="BD64" s="9">
        <v>1853.5150000000001</v>
      </c>
      <c r="BE64" s="9">
        <v>946.14700000000005</v>
      </c>
      <c r="BF64" s="9">
        <v>907.36699999999996</v>
      </c>
      <c r="BG64" s="9">
        <v>315.40199999999999</v>
      </c>
      <c r="BH64" s="9">
        <v>169.30099999999999</v>
      </c>
      <c r="BI64" s="9">
        <v>146.1</v>
      </c>
      <c r="BJ64" s="9">
        <v>132.286</v>
      </c>
      <c r="BK64" s="9">
        <v>98.6</v>
      </c>
      <c r="BL64" s="9">
        <v>33.686</v>
      </c>
      <c r="BM64" s="9">
        <v>66.459000000000003</v>
      </c>
      <c r="BN64" s="9">
        <v>46.953000000000003</v>
      </c>
      <c r="BO64" s="9">
        <v>19.506</v>
      </c>
      <c r="BP64" s="9">
        <v>65.826999999999998</v>
      </c>
      <c r="BQ64" s="9">
        <v>51.646999999999998</v>
      </c>
      <c r="BR64" s="9">
        <v>14.18</v>
      </c>
      <c r="BS64" s="9">
        <v>183.11600000000001</v>
      </c>
      <c r="BT64" s="9">
        <v>70.700999999999993</v>
      </c>
      <c r="BU64" s="9">
        <v>112.41500000000001</v>
      </c>
      <c r="BV64" s="9">
        <v>1682.511</v>
      </c>
      <c r="BW64" s="9">
        <v>847.94299999999998</v>
      </c>
      <c r="BX64" s="9">
        <v>834.56899999999996</v>
      </c>
      <c r="BY64" s="9">
        <v>603.15499999999997</v>
      </c>
      <c r="BZ64" s="9">
        <v>427.36900000000003</v>
      </c>
      <c r="CA64" s="9">
        <v>175.78700000000001</v>
      </c>
      <c r="CB64" s="9">
        <v>1079.356</v>
      </c>
      <c r="CC64" s="9">
        <v>420.57400000000001</v>
      </c>
      <c r="CD64" s="9">
        <v>658.78200000000004</v>
      </c>
      <c r="CE64" s="9">
        <v>701.49099999999999</v>
      </c>
      <c r="CF64" s="9">
        <v>500.16399999999999</v>
      </c>
      <c r="CG64" s="9">
        <v>201.328</v>
      </c>
      <c r="CH64" s="9">
        <v>1152.0229999999999</v>
      </c>
      <c r="CI64" s="9">
        <v>445.98399999999998</v>
      </c>
      <c r="CJ64" s="9">
        <v>706.04</v>
      </c>
      <c r="CK64" s="9">
        <v>1145.816</v>
      </c>
      <c r="CL64" s="9">
        <v>467.52699999999999</v>
      </c>
      <c r="CM64" s="9">
        <v>678.28800000000001</v>
      </c>
      <c r="CN64" s="9">
        <v>1988.7080000000001</v>
      </c>
      <c r="CO64" s="9">
        <v>1015.7809999999999</v>
      </c>
      <c r="CP64" s="9">
        <v>972.92700000000002</v>
      </c>
      <c r="CQ64" s="9">
        <v>939.81799999999998</v>
      </c>
      <c r="CR64" s="9">
        <v>569.08799999999997</v>
      </c>
      <c r="CS64" s="9">
        <v>370.73099999999999</v>
      </c>
      <c r="CT64" s="9">
        <v>1048.8900000000001</v>
      </c>
      <c r="CU64" s="9">
        <v>446.69400000000002</v>
      </c>
      <c r="CV64" s="9">
        <v>602.19600000000003</v>
      </c>
      <c r="CW64" s="9">
        <v>600.48199999999997</v>
      </c>
      <c r="CX64" s="9">
        <v>292.34199999999998</v>
      </c>
      <c r="CY64" s="9">
        <v>308.14</v>
      </c>
      <c r="CZ64" s="9">
        <v>80.346999999999994</v>
      </c>
      <c r="DA64" s="9">
        <v>38.874000000000002</v>
      </c>
      <c r="DB64" s="9">
        <v>41.472999999999999</v>
      </c>
      <c r="DC64" s="9">
        <v>17.855</v>
      </c>
      <c r="DD64" s="9">
        <v>11.972</v>
      </c>
      <c r="DE64" s="9">
        <v>5.8840000000000003</v>
      </c>
      <c r="DF64" s="9">
        <v>11.962999999999999</v>
      </c>
      <c r="DG64" s="9">
        <v>7.2910000000000004</v>
      </c>
      <c r="DH64" s="9">
        <v>4.6719999999999997</v>
      </c>
      <c r="DI64" s="9">
        <v>5.8920000000000003</v>
      </c>
      <c r="DJ64" s="9">
        <v>4.681</v>
      </c>
      <c r="DK64" s="9">
        <v>1.2110000000000001</v>
      </c>
      <c r="DL64" s="9">
        <v>62.491999999999997</v>
      </c>
      <c r="DM64" s="9">
        <v>26.902999999999999</v>
      </c>
      <c r="DN64" s="9">
        <v>35.588999999999999</v>
      </c>
      <c r="DO64" s="9">
        <v>568.10599999999999</v>
      </c>
      <c r="DP64" s="9">
        <v>276.20100000000002</v>
      </c>
      <c r="DQ64" s="9">
        <v>291.90499999999997</v>
      </c>
      <c r="DR64" s="9">
        <v>126.036</v>
      </c>
      <c r="DS64" s="9">
        <v>80.212999999999994</v>
      </c>
      <c r="DT64" s="9">
        <v>45.822000000000003</v>
      </c>
      <c r="DU64" s="9">
        <v>442.07100000000003</v>
      </c>
      <c r="DV64" s="9">
        <v>195.988</v>
      </c>
      <c r="DW64" s="9">
        <v>246.083</v>
      </c>
      <c r="DX64" s="9">
        <v>136.05500000000001</v>
      </c>
      <c r="DY64" s="9">
        <v>87.007000000000005</v>
      </c>
      <c r="DZ64" s="9">
        <v>49.048000000000002</v>
      </c>
      <c r="EA64" s="9">
        <v>464.428</v>
      </c>
      <c r="EB64" s="9">
        <v>205.33600000000001</v>
      </c>
      <c r="EC64" s="9">
        <v>259.09199999999998</v>
      </c>
      <c r="ED64" s="9">
        <v>454.03399999999999</v>
      </c>
      <c r="EE64" s="9">
        <v>203.279</v>
      </c>
      <c r="EF64" s="9">
        <v>250.755</v>
      </c>
      <c r="EG64" s="9">
        <v>708.50599999999997</v>
      </c>
      <c r="EH64" s="9">
        <v>349.24400000000003</v>
      </c>
      <c r="EI64" s="9">
        <v>359.262</v>
      </c>
      <c r="EJ64" s="9">
        <v>176.39099999999999</v>
      </c>
      <c r="EK64" s="9">
        <v>118.307</v>
      </c>
      <c r="EL64" s="9">
        <v>58.084000000000003</v>
      </c>
      <c r="EM64" s="9">
        <v>532.11500000000001</v>
      </c>
      <c r="EN64" s="9">
        <v>230.93700000000001</v>
      </c>
      <c r="EO64" s="9">
        <v>301.178</v>
      </c>
      <c r="EP64" s="9">
        <v>263.363</v>
      </c>
      <c r="EQ64" s="9">
        <v>123.387</v>
      </c>
      <c r="ER64" s="9">
        <v>139.976</v>
      </c>
      <c r="ES64" s="9">
        <v>38.371000000000002</v>
      </c>
      <c r="ET64" s="9">
        <v>17.399999999999999</v>
      </c>
      <c r="EU64" s="9">
        <v>20.971</v>
      </c>
      <c r="EV64" s="9">
        <v>4.5839999999999996</v>
      </c>
      <c r="EW64" s="9">
        <v>2.6160000000000001</v>
      </c>
      <c r="EX64" s="9">
        <v>1.9670000000000001</v>
      </c>
      <c r="EY64" s="9">
        <v>3.81</v>
      </c>
      <c r="EZ64" s="9">
        <v>1.859</v>
      </c>
      <c r="FA64" s="9">
        <v>1.9510000000000001</v>
      </c>
      <c r="FB64" s="9">
        <v>0.77400000000000002</v>
      </c>
      <c r="FC64" s="9">
        <v>0.75700000000000001</v>
      </c>
      <c r="FD64" s="9">
        <v>1.7000000000000001E-2</v>
      </c>
      <c r="FE64" s="9">
        <v>33.786999999999999</v>
      </c>
      <c r="FF64" s="9">
        <v>14.784000000000001</v>
      </c>
      <c r="FG64" s="9">
        <v>19.003</v>
      </c>
      <c r="FH64" s="9">
        <v>246.86</v>
      </c>
      <c r="FI64" s="9">
        <v>115.97</v>
      </c>
      <c r="FJ64" s="9">
        <v>130.88999999999999</v>
      </c>
      <c r="FK64" s="9">
        <v>21.558</v>
      </c>
      <c r="FL64" s="9">
        <v>13.461</v>
      </c>
      <c r="FM64" s="9">
        <v>8.0969999999999995</v>
      </c>
      <c r="FN64" s="9">
        <v>225.30199999999999</v>
      </c>
      <c r="FO64" s="9">
        <v>102.509</v>
      </c>
      <c r="FP64" s="9">
        <v>122.79300000000001</v>
      </c>
      <c r="FQ64" s="9">
        <v>24.931000000000001</v>
      </c>
      <c r="FR64" s="9">
        <v>15.438000000000001</v>
      </c>
      <c r="FS64" s="9">
        <v>9.4930000000000003</v>
      </c>
      <c r="FT64" s="9">
        <v>238.43199999999999</v>
      </c>
      <c r="FU64" s="9">
        <v>107.949</v>
      </c>
      <c r="FV64" s="9">
        <v>130.483</v>
      </c>
      <c r="FW64" s="9">
        <v>229.11199999999999</v>
      </c>
      <c r="FX64" s="9">
        <v>104.369</v>
      </c>
      <c r="FY64" s="9">
        <v>124.74299999999999</v>
      </c>
      <c r="FZ64" s="9">
        <v>1280.202</v>
      </c>
      <c r="GA64" s="9">
        <v>666.53700000000003</v>
      </c>
      <c r="GB64" s="9">
        <v>613.66499999999996</v>
      </c>
      <c r="GC64" s="9">
        <v>763.42700000000002</v>
      </c>
      <c r="GD64" s="9">
        <v>450.78100000000001</v>
      </c>
      <c r="GE64" s="9">
        <v>312.64600000000002</v>
      </c>
      <c r="GF64" s="9">
        <v>516.77499999999998</v>
      </c>
      <c r="GG64" s="9">
        <v>215.756</v>
      </c>
      <c r="GH64" s="9">
        <v>301.01900000000001</v>
      </c>
      <c r="GI64" s="9">
        <v>337.11900000000003</v>
      </c>
      <c r="GJ64" s="9">
        <v>168.95500000000001</v>
      </c>
      <c r="GK64" s="9">
        <v>168.16399999999999</v>
      </c>
      <c r="GL64" s="9">
        <v>41.975999999999999</v>
      </c>
      <c r="GM64" s="9">
        <v>21.474</v>
      </c>
      <c r="GN64" s="9">
        <v>20.501999999999999</v>
      </c>
      <c r="GO64" s="9">
        <v>13.272</v>
      </c>
      <c r="GP64" s="9">
        <v>9.3559999999999999</v>
      </c>
      <c r="GQ64" s="9">
        <v>3.9159999999999999</v>
      </c>
      <c r="GR64" s="9">
        <v>8.1530000000000005</v>
      </c>
      <c r="GS64" s="9">
        <v>5.431</v>
      </c>
      <c r="GT64" s="9">
        <v>2.722</v>
      </c>
      <c r="GU64" s="9">
        <v>5.1180000000000003</v>
      </c>
      <c r="GV64" s="9">
        <v>3.9239999999999999</v>
      </c>
      <c r="GW64" s="9">
        <v>1.194</v>
      </c>
      <c r="GX64" s="9">
        <v>28.704999999999998</v>
      </c>
      <c r="GY64" s="9">
        <v>12.119</v>
      </c>
      <c r="GZ64" s="9">
        <v>16.585999999999999</v>
      </c>
      <c r="HA64" s="9">
        <v>321.24599999999998</v>
      </c>
      <c r="HB64" s="9">
        <v>160.23099999999999</v>
      </c>
      <c r="HC64" s="9">
        <v>161.01499999999999</v>
      </c>
      <c r="HD64" s="9">
        <v>104.477</v>
      </c>
      <c r="HE64" s="9">
        <v>66.751999999999995</v>
      </c>
      <c r="HF64" s="9">
        <v>37.725000000000001</v>
      </c>
      <c r="HG64" s="9">
        <v>216.76900000000001</v>
      </c>
      <c r="HH64" s="9">
        <v>93.478999999999999</v>
      </c>
      <c r="HI64" s="9">
        <v>123.29</v>
      </c>
      <c r="HJ64" s="9">
        <v>111.124</v>
      </c>
      <c r="HK64" s="9">
        <v>71.567999999999998</v>
      </c>
      <c r="HL64" s="9">
        <v>39.555</v>
      </c>
      <c r="HM64" s="9">
        <v>225.99600000000001</v>
      </c>
      <c r="HN64" s="9">
        <v>97.387</v>
      </c>
      <c r="HO64" s="9">
        <v>128.60900000000001</v>
      </c>
      <c r="HP64" s="9">
        <v>224.922</v>
      </c>
      <c r="HQ64" s="9">
        <v>98.91</v>
      </c>
      <c r="HR64" s="9">
        <v>126.012</v>
      </c>
      <c r="HS64" s="9">
        <v>2989.3760000000002</v>
      </c>
      <c r="HT64" s="9">
        <v>1599.8</v>
      </c>
      <c r="HU64" s="9">
        <v>1389.576</v>
      </c>
      <c r="HV64" s="9">
        <v>2271.2249999999999</v>
      </c>
      <c r="HW64" s="9">
        <v>1369.319</v>
      </c>
      <c r="HX64" s="9">
        <v>901.90599999999995</v>
      </c>
      <c r="HY64" s="9">
        <v>718.15099999999995</v>
      </c>
      <c r="HZ64" s="9">
        <v>230.48099999999999</v>
      </c>
      <c r="IA64" s="9">
        <v>487.67</v>
      </c>
      <c r="IB64" s="9">
        <v>443.60199999999998</v>
      </c>
      <c r="IC64" s="9">
        <v>252.06700000000001</v>
      </c>
      <c r="ID64" s="9">
        <v>191.535</v>
      </c>
      <c r="IE64" s="9">
        <v>65.221000000000004</v>
      </c>
      <c r="IF64" s="9">
        <v>39.345999999999997</v>
      </c>
      <c r="IG64" s="9">
        <v>25.875</v>
      </c>
      <c r="IH64" s="9">
        <v>32.692</v>
      </c>
      <c r="II64" s="9">
        <v>25.797000000000001</v>
      </c>
      <c r="IJ64" s="9">
        <v>6.8949999999999996</v>
      </c>
      <c r="IK64" s="9">
        <v>12.384</v>
      </c>
      <c r="IL64" s="9">
        <v>9.5210000000000008</v>
      </c>
      <c r="IM64" s="9">
        <v>2.863</v>
      </c>
      <c r="IN64" s="9">
        <v>20.308</v>
      </c>
      <c r="IO64" s="9">
        <v>16.276</v>
      </c>
      <c r="IP64" s="9">
        <v>4.032</v>
      </c>
      <c r="IQ64" s="9">
        <v>32.529000000000003</v>
      </c>
    </row>
    <row r="65" spans="1:251">
      <c r="A65" s="10">
        <v>43466</v>
      </c>
      <c r="B65" s="9">
        <v>12559.592000000001</v>
      </c>
      <c r="C65" s="9">
        <v>6689.6260000000002</v>
      </c>
      <c r="D65" s="9">
        <v>5869.9660000000003</v>
      </c>
      <c r="E65" s="9">
        <v>8713.9459999999999</v>
      </c>
      <c r="F65" s="9">
        <v>5486.68</v>
      </c>
      <c r="G65" s="9">
        <v>3227.2660000000001</v>
      </c>
      <c r="H65" s="9">
        <v>3845.645</v>
      </c>
      <c r="I65" s="9">
        <v>1202.9459999999999</v>
      </c>
      <c r="J65" s="9">
        <v>2642.7</v>
      </c>
      <c r="K65" s="9">
        <v>1924.7059999999999</v>
      </c>
      <c r="L65" s="9">
        <v>1019.878</v>
      </c>
      <c r="M65" s="9">
        <v>904.82799999999997</v>
      </c>
      <c r="N65" s="9">
        <v>429.13200000000001</v>
      </c>
      <c r="O65" s="9">
        <v>260.46699999999998</v>
      </c>
      <c r="P65" s="9">
        <v>168.66499999999999</v>
      </c>
      <c r="Q65" s="9">
        <v>193.197</v>
      </c>
      <c r="R65" s="9">
        <v>152.94999999999999</v>
      </c>
      <c r="S65" s="9">
        <v>40.247</v>
      </c>
      <c r="T65" s="9">
        <v>93.677000000000007</v>
      </c>
      <c r="U65" s="9">
        <v>68.828000000000003</v>
      </c>
      <c r="V65" s="9">
        <v>24.849</v>
      </c>
      <c r="W65" s="9">
        <v>99.52</v>
      </c>
      <c r="X65" s="9">
        <v>84.122</v>
      </c>
      <c r="Y65" s="9">
        <v>15.398</v>
      </c>
      <c r="Z65" s="9">
        <v>235.93600000000001</v>
      </c>
      <c r="AA65" s="9">
        <v>107.518</v>
      </c>
      <c r="AB65" s="9">
        <v>128.41800000000001</v>
      </c>
      <c r="AC65" s="9">
        <v>1668.557</v>
      </c>
      <c r="AD65" s="9">
        <v>854.84799999999996</v>
      </c>
      <c r="AE65" s="9">
        <v>813.70899999999995</v>
      </c>
      <c r="AF65" s="9">
        <v>627.44500000000005</v>
      </c>
      <c r="AG65" s="9">
        <v>456.84199999999998</v>
      </c>
      <c r="AH65" s="9">
        <v>170.60300000000001</v>
      </c>
      <c r="AI65" s="9">
        <v>1041.1120000000001</v>
      </c>
      <c r="AJ65" s="9">
        <v>398.00599999999997</v>
      </c>
      <c r="AK65" s="9">
        <v>643.10599999999999</v>
      </c>
      <c r="AL65" s="9">
        <v>775.47</v>
      </c>
      <c r="AM65" s="9">
        <v>573.31200000000001</v>
      </c>
      <c r="AN65" s="9">
        <v>202.15700000000001</v>
      </c>
      <c r="AO65" s="9">
        <v>1149.2360000000001</v>
      </c>
      <c r="AP65" s="9">
        <v>446.565</v>
      </c>
      <c r="AQ65" s="9">
        <v>702.67100000000005</v>
      </c>
      <c r="AR65" s="9">
        <v>1134.789</v>
      </c>
      <c r="AS65" s="9">
        <v>466.83300000000003</v>
      </c>
      <c r="AT65" s="9">
        <v>667.95500000000004</v>
      </c>
      <c r="AU65" s="9">
        <v>12022.871999999999</v>
      </c>
      <c r="AV65" s="9">
        <v>6353.0439999999999</v>
      </c>
      <c r="AW65" s="9">
        <v>5669.8280000000004</v>
      </c>
      <c r="AX65" s="9">
        <v>8455.8909999999996</v>
      </c>
      <c r="AY65" s="9">
        <v>5303.9780000000001</v>
      </c>
      <c r="AZ65" s="9">
        <v>3151.913</v>
      </c>
      <c r="BA65" s="9">
        <v>3566.9810000000002</v>
      </c>
      <c r="BB65" s="9">
        <v>1049.066</v>
      </c>
      <c r="BC65" s="9">
        <v>2517.915</v>
      </c>
      <c r="BD65" s="9">
        <v>1875.191</v>
      </c>
      <c r="BE65" s="9">
        <v>985.61300000000006</v>
      </c>
      <c r="BF65" s="9">
        <v>889.57799999999997</v>
      </c>
      <c r="BG65" s="9">
        <v>401.32600000000002</v>
      </c>
      <c r="BH65" s="9">
        <v>239.11500000000001</v>
      </c>
      <c r="BI65" s="9">
        <v>162.21100000000001</v>
      </c>
      <c r="BJ65" s="9">
        <v>185.95500000000001</v>
      </c>
      <c r="BK65" s="9">
        <v>146.18199999999999</v>
      </c>
      <c r="BL65" s="9">
        <v>39.773000000000003</v>
      </c>
      <c r="BM65" s="9">
        <v>89.277000000000001</v>
      </c>
      <c r="BN65" s="9">
        <v>64.885000000000005</v>
      </c>
      <c r="BO65" s="9">
        <v>24.390999999999998</v>
      </c>
      <c r="BP65" s="9">
        <v>96.677999999999997</v>
      </c>
      <c r="BQ65" s="9">
        <v>81.296999999999997</v>
      </c>
      <c r="BR65" s="9">
        <v>15.381</v>
      </c>
      <c r="BS65" s="9">
        <v>215.37100000000001</v>
      </c>
      <c r="BT65" s="9">
        <v>92.933000000000007</v>
      </c>
      <c r="BU65" s="9">
        <v>122.438</v>
      </c>
      <c r="BV65" s="9">
        <v>1640.296</v>
      </c>
      <c r="BW65" s="9">
        <v>835.96199999999999</v>
      </c>
      <c r="BX65" s="9">
        <v>804.33399999999995</v>
      </c>
      <c r="BY65" s="9">
        <v>617.82899999999995</v>
      </c>
      <c r="BZ65" s="9">
        <v>449.33699999999999</v>
      </c>
      <c r="CA65" s="9">
        <v>168.49199999999999</v>
      </c>
      <c r="CB65" s="9">
        <v>1022.467</v>
      </c>
      <c r="CC65" s="9">
        <v>386.625</v>
      </c>
      <c r="CD65" s="9">
        <v>635.84199999999998</v>
      </c>
      <c r="CE65" s="9">
        <v>760.3</v>
      </c>
      <c r="CF65" s="9">
        <v>560.72400000000005</v>
      </c>
      <c r="CG65" s="9">
        <v>199.57599999999999</v>
      </c>
      <c r="CH65" s="9">
        <v>1114.8910000000001</v>
      </c>
      <c r="CI65" s="9">
        <v>424.88900000000001</v>
      </c>
      <c r="CJ65" s="9">
        <v>690.00199999999995</v>
      </c>
      <c r="CK65" s="9">
        <v>1111.7429999999999</v>
      </c>
      <c r="CL65" s="9">
        <v>451.51</v>
      </c>
      <c r="CM65" s="9">
        <v>660.23299999999995</v>
      </c>
      <c r="CN65" s="9">
        <v>1942.2650000000001</v>
      </c>
      <c r="CO65" s="9">
        <v>996.08900000000006</v>
      </c>
      <c r="CP65" s="9">
        <v>946.17700000000002</v>
      </c>
      <c r="CQ65" s="9">
        <v>925.61500000000001</v>
      </c>
      <c r="CR65" s="9">
        <v>567.56299999999999</v>
      </c>
      <c r="CS65" s="9">
        <v>358.05200000000002</v>
      </c>
      <c r="CT65" s="9">
        <v>1016.65</v>
      </c>
      <c r="CU65" s="9">
        <v>428.52499999999998</v>
      </c>
      <c r="CV65" s="9">
        <v>588.125</v>
      </c>
      <c r="CW65" s="9">
        <v>563.91200000000003</v>
      </c>
      <c r="CX65" s="9">
        <v>279.58800000000002</v>
      </c>
      <c r="CY65" s="9">
        <v>284.32400000000001</v>
      </c>
      <c r="CZ65" s="9">
        <v>104.122</v>
      </c>
      <c r="DA65" s="9">
        <v>54.83</v>
      </c>
      <c r="DB65" s="9">
        <v>49.292999999999999</v>
      </c>
      <c r="DC65" s="9">
        <v>24.390999999999998</v>
      </c>
      <c r="DD65" s="9">
        <v>18.567</v>
      </c>
      <c r="DE65" s="9">
        <v>5.8239999999999998</v>
      </c>
      <c r="DF65" s="9">
        <v>15.332000000000001</v>
      </c>
      <c r="DG65" s="9">
        <v>10.228999999999999</v>
      </c>
      <c r="DH65" s="9">
        <v>5.1029999999999998</v>
      </c>
      <c r="DI65" s="9">
        <v>9.0589999999999993</v>
      </c>
      <c r="DJ65" s="9">
        <v>8.3379999999999992</v>
      </c>
      <c r="DK65" s="9">
        <v>0.72099999999999997</v>
      </c>
      <c r="DL65" s="9">
        <v>79.731999999999999</v>
      </c>
      <c r="DM65" s="9">
        <v>36.262999999999998</v>
      </c>
      <c r="DN65" s="9">
        <v>43.469000000000001</v>
      </c>
      <c r="DO65" s="9">
        <v>519.05399999999997</v>
      </c>
      <c r="DP65" s="9">
        <v>251.124</v>
      </c>
      <c r="DQ65" s="9">
        <v>267.93</v>
      </c>
      <c r="DR65" s="9">
        <v>116.337</v>
      </c>
      <c r="DS65" s="9">
        <v>79.941000000000003</v>
      </c>
      <c r="DT65" s="9">
        <v>36.396000000000001</v>
      </c>
      <c r="DU65" s="9">
        <v>402.71699999999998</v>
      </c>
      <c r="DV65" s="9">
        <v>171.18299999999999</v>
      </c>
      <c r="DW65" s="9">
        <v>231.53399999999999</v>
      </c>
      <c r="DX65" s="9">
        <v>129.261</v>
      </c>
      <c r="DY65" s="9">
        <v>90.662999999999997</v>
      </c>
      <c r="DZ65" s="9">
        <v>38.597000000000001</v>
      </c>
      <c r="EA65" s="9">
        <v>434.65100000000001</v>
      </c>
      <c r="EB65" s="9">
        <v>188.92500000000001</v>
      </c>
      <c r="EC65" s="9">
        <v>245.727</v>
      </c>
      <c r="ED65" s="9">
        <v>418.048</v>
      </c>
      <c r="EE65" s="9">
        <v>181.411</v>
      </c>
      <c r="EF65" s="9">
        <v>236.637</v>
      </c>
      <c r="EG65" s="9">
        <v>682.452</v>
      </c>
      <c r="EH65" s="9">
        <v>345.08300000000003</v>
      </c>
      <c r="EI65" s="9">
        <v>337.36900000000003</v>
      </c>
      <c r="EJ65" s="9">
        <v>181.214</v>
      </c>
      <c r="EK65" s="9">
        <v>129.321</v>
      </c>
      <c r="EL65" s="9">
        <v>51.893000000000001</v>
      </c>
      <c r="EM65" s="9">
        <v>501.238</v>
      </c>
      <c r="EN65" s="9">
        <v>215.762</v>
      </c>
      <c r="EO65" s="9">
        <v>285.476</v>
      </c>
      <c r="EP65" s="9">
        <v>238.16499999999999</v>
      </c>
      <c r="EQ65" s="9">
        <v>116.901</v>
      </c>
      <c r="ER65" s="9">
        <v>121.264</v>
      </c>
      <c r="ES65" s="9">
        <v>39.564</v>
      </c>
      <c r="ET65" s="9">
        <v>17.861000000000001</v>
      </c>
      <c r="EU65" s="9">
        <v>21.704000000000001</v>
      </c>
      <c r="EV65" s="9">
        <v>5.1050000000000004</v>
      </c>
      <c r="EW65" s="9">
        <v>3.4550000000000001</v>
      </c>
      <c r="EX65" s="9">
        <v>1.65</v>
      </c>
      <c r="EY65" s="9">
        <v>4.3689999999999998</v>
      </c>
      <c r="EZ65" s="9">
        <v>2.7360000000000002</v>
      </c>
      <c r="FA65" s="9">
        <v>1.633</v>
      </c>
      <c r="FB65" s="9">
        <v>0.73599999999999999</v>
      </c>
      <c r="FC65" s="9">
        <v>0.71899999999999997</v>
      </c>
      <c r="FD65" s="9">
        <v>1.7000000000000001E-2</v>
      </c>
      <c r="FE65" s="9">
        <v>34.459000000000003</v>
      </c>
      <c r="FF65" s="9">
        <v>14.406000000000001</v>
      </c>
      <c r="FG65" s="9">
        <v>20.053000000000001</v>
      </c>
      <c r="FH65" s="9">
        <v>220.06200000000001</v>
      </c>
      <c r="FI65" s="9">
        <v>107.39</v>
      </c>
      <c r="FJ65" s="9">
        <v>112.672</v>
      </c>
      <c r="FK65" s="9">
        <v>23.178000000000001</v>
      </c>
      <c r="FL65" s="9">
        <v>17.361000000000001</v>
      </c>
      <c r="FM65" s="9">
        <v>5.8170000000000002</v>
      </c>
      <c r="FN65" s="9">
        <v>196.88300000000001</v>
      </c>
      <c r="FO65" s="9">
        <v>90.028999999999996</v>
      </c>
      <c r="FP65" s="9">
        <v>106.855</v>
      </c>
      <c r="FQ65" s="9">
        <v>26.712</v>
      </c>
      <c r="FR65" s="9">
        <v>19.902999999999999</v>
      </c>
      <c r="FS65" s="9">
        <v>6.8090000000000002</v>
      </c>
      <c r="FT65" s="9">
        <v>211.453</v>
      </c>
      <c r="FU65" s="9">
        <v>96.998000000000005</v>
      </c>
      <c r="FV65" s="9">
        <v>114.455</v>
      </c>
      <c r="FW65" s="9">
        <v>201.25200000000001</v>
      </c>
      <c r="FX65" s="9">
        <v>92.763999999999996</v>
      </c>
      <c r="FY65" s="9">
        <v>108.488</v>
      </c>
      <c r="FZ65" s="9">
        <v>1259.8140000000001</v>
      </c>
      <c r="GA65" s="9">
        <v>651.00599999999997</v>
      </c>
      <c r="GB65" s="9">
        <v>608.80799999999999</v>
      </c>
      <c r="GC65" s="9">
        <v>744.40099999999995</v>
      </c>
      <c r="GD65" s="9">
        <v>438.24200000000002</v>
      </c>
      <c r="GE65" s="9">
        <v>306.15899999999999</v>
      </c>
      <c r="GF65" s="9">
        <v>515.41200000000003</v>
      </c>
      <c r="GG65" s="9">
        <v>212.76400000000001</v>
      </c>
      <c r="GH65" s="9">
        <v>302.649</v>
      </c>
      <c r="GI65" s="9">
        <v>325.74700000000001</v>
      </c>
      <c r="GJ65" s="9">
        <v>162.68700000000001</v>
      </c>
      <c r="GK65" s="9">
        <v>163.06</v>
      </c>
      <c r="GL65" s="9">
        <v>64.558000000000007</v>
      </c>
      <c r="GM65" s="9">
        <v>36.969000000000001</v>
      </c>
      <c r="GN65" s="9">
        <v>27.588999999999999</v>
      </c>
      <c r="GO65" s="9">
        <v>19.286000000000001</v>
      </c>
      <c r="GP65" s="9">
        <v>15.112</v>
      </c>
      <c r="GQ65" s="9">
        <v>4.1740000000000004</v>
      </c>
      <c r="GR65" s="9">
        <v>10.962999999999999</v>
      </c>
      <c r="GS65" s="9">
        <v>7.4930000000000003</v>
      </c>
      <c r="GT65" s="9">
        <v>3.47</v>
      </c>
      <c r="GU65" s="9">
        <v>8.3230000000000004</v>
      </c>
      <c r="GV65" s="9">
        <v>7.6189999999999998</v>
      </c>
      <c r="GW65" s="9">
        <v>0.70399999999999996</v>
      </c>
      <c r="GX65" s="9">
        <v>45.271999999999998</v>
      </c>
      <c r="GY65" s="9">
        <v>21.856999999999999</v>
      </c>
      <c r="GZ65" s="9">
        <v>23.414999999999999</v>
      </c>
      <c r="HA65" s="9">
        <v>298.99200000000002</v>
      </c>
      <c r="HB65" s="9">
        <v>143.73500000000001</v>
      </c>
      <c r="HC65" s="9">
        <v>155.25800000000001</v>
      </c>
      <c r="HD65" s="9">
        <v>93.159000000000006</v>
      </c>
      <c r="HE65" s="9">
        <v>62.58</v>
      </c>
      <c r="HF65" s="9">
        <v>30.579000000000001</v>
      </c>
      <c r="HG65" s="9">
        <v>205.833</v>
      </c>
      <c r="HH65" s="9">
        <v>81.153999999999996</v>
      </c>
      <c r="HI65" s="9">
        <v>124.679</v>
      </c>
      <c r="HJ65" s="9">
        <v>102.54900000000001</v>
      </c>
      <c r="HK65" s="9">
        <v>70.760999999999996</v>
      </c>
      <c r="HL65" s="9">
        <v>31.788</v>
      </c>
      <c r="HM65" s="9">
        <v>223.19800000000001</v>
      </c>
      <c r="HN65" s="9">
        <v>91.927000000000007</v>
      </c>
      <c r="HO65" s="9">
        <v>131.27099999999999</v>
      </c>
      <c r="HP65" s="9">
        <v>216.79599999999999</v>
      </c>
      <c r="HQ65" s="9">
        <v>88.647000000000006</v>
      </c>
      <c r="HR65" s="9">
        <v>128.149</v>
      </c>
      <c r="HS65" s="9">
        <v>2975.4850000000001</v>
      </c>
      <c r="HT65" s="9">
        <v>1591.7190000000001</v>
      </c>
      <c r="HU65" s="9">
        <v>1383.7660000000001</v>
      </c>
      <c r="HV65" s="9">
        <v>2301.8029999999999</v>
      </c>
      <c r="HW65" s="9">
        <v>1380.826</v>
      </c>
      <c r="HX65" s="9">
        <v>920.97699999999998</v>
      </c>
      <c r="HY65" s="9">
        <v>673.68200000000002</v>
      </c>
      <c r="HZ65" s="9">
        <v>210.892</v>
      </c>
      <c r="IA65" s="9">
        <v>462.79</v>
      </c>
      <c r="IB65" s="9">
        <v>445.84300000000002</v>
      </c>
      <c r="IC65" s="9">
        <v>260.15800000000002</v>
      </c>
      <c r="ID65" s="9">
        <v>185.685</v>
      </c>
      <c r="IE65" s="9">
        <v>93.885000000000005</v>
      </c>
      <c r="IF65" s="9">
        <v>57.936999999999998</v>
      </c>
      <c r="IG65" s="9">
        <v>35.947000000000003</v>
      </c>
      <c r="IH65" s="9">
        <v>52.295999999999999</v>
      </c>
      <c r="II65" s="9">
        <v>40.139000000000003</v>
      </c>
      <c r="IJ65" s="9">
        <v>12.157999999999999</v>
      </c>
      <c r="IK65" s="9">
        <v>22.574000000000002</v>
      </c>
      <c r="IL65" s="9">
        <v>16.091999999999999</v>
      </c>
      <c r="IM65" s="9">
        <v>6.4809999999999999</v>
      </c>
      <c r="IN65" s="9">
        <v>29.722999999999999</v>
      </c>
      <c r="IO65" s="9">
        <v>24.045999999999999</v>
      </c>
      <c r="IP65" s="9">
        <v>5.6760000000000002</v>
      </c>
      <c r="IQ65" s="9">
        <v>41.588000000000001</v>
      </c>
    </row>
    <row r="66" spans="1:251">
      <c r="A66" s="10">
        <v>43497</v>
      </c>
      <c r="B66" s="9">
        <v>12778.126</v>
      </c>
      <c r="C66" s="9">
        <v>6780.3580000000002</v>
      </c>
      <c r="D66" s="9">
        <v>5997.768</v>
      </c>
      <c r="E66" s="9">
        <v>8824.2459999999992</v>
      </c>
      <c r="F66" s="9">
        <v>5546.808</v>
      </c>
      <c r="G66" s="9">
        <v>3277.4380000000001</v>
      </c>
      <c r="H66" s="9">
        <v>3953.88</v>
      </c>
      <c r="I66" s="9">
        <v>1233.55</v>
      </c>
      <c r="J66" s="9">
        <v>2720.33</v>
      </c>
      <c r="K66" s="9">
        <v>1767.807</v>
      </c>
      <c r="L66" s="9">
        <v>930.09400000000005</v>
      </c>
      <c r="M66" s="9">
        <v>837.71299999999997</v>
      </c>
      <c r="N66" s="9">
        <v>379.11399999999998</v>
      </c>
      <c r="O66" s="9">
        <v>215.38399999999999</v>
      </c>
      <c r="P66" s="9">
        <v>163.72999999999999</v>
      </c>
      <c r="Q66" s="9">
        <v>150.29599999999999</v>
      </c>
      <c r="R66" s="9">
        <v>113.738</v>
      </c>
      <c r="S66" s="9">
        <v>36.558</v>
      </c>
      <c r="T66" s="9">
        <v>84.269000000000005</v>
      </c>
      <c r="U66" s="9">
        <v>59.558999999999997</v>
      </c>
      <c r="V66" s="9">
        <v>24.71</v>
      </c>
      <c r="W66" s="9">
        <v>66.027000000000001</v>
      </c>
      <c r="X66" s="9">
        <v>54.179000000000002</v>
      </c>
      <c r="Y66" s="9">
        <v>11.848000000000001</v>
      </c>
      <c r="Z66" s="9">
        <v>228.81800000000001</v>
      </c>
      <c r="AA66" s="9">
        <v>101.646</v>
      </c>
      <c r="AB66" s="9">
        <v>127.17100000000001</v>
      </c>
      <c r="AC66" s="9">
        <v>1552.1179999999999</v>
      </c>
      <c r="AD66" s="9">
        <v>804.62800000000004</v>
      </c>
      <c r="AE66" s="9">
        <v>747.49</v>
      </c>
      <c r="AF66" s="9">
        <v>585.86</v>
      </c>
      <c r="AG66" s="9">
        <v>426.68700000000001</v>
      </c>
      <c r="AH66" s="9">
        <v>159.173</v>
      </c>
      <c r="AI66" s="9">
        <v>966.25900000000001</v>
      </c>
      <c r="AJ66" s="9">
        <v>377.94200000000001</v>
      </c>
      <c r="AK66" s="9">
        <v>588.31700000000001</v>
      </c>
      <c r="AL66" s="9">
        <v>696.03700000000003</v>
      </c>
      <c r="AM66" s="9">
        <v>508.77300000000002</v>
      </c>
      <c r="AN66" s="9">
        <v>187.26300000000001</v>
      </c>
      <c r="AO66" s="9">
        <v>1071.771</v>
      </c>
      <c r="AP66" s="9">
        <v>421.32100000000003</v>
      </c>
      <c r="AQ66" s="9">
        <v>650.45000000000005</v>
      </c>
      <c r="AR66" s="9">
        <v>1050.528</v>
      </c>
      <c r="AS66" s="9">
        <v>437.50099999999998</v>
      </c>
      <c r="AT66" s="9">
        <v>613.02700000000004</v>
      </c>
      <c r="AU66" s="9">
        <v>12203.364</v>
      </c>
      <c r="AV66" s="9">
        <v>6426.817</v>
      </c>
      <c r="AW66" s="9">
        <v>5776.5469999999996</v>
      </c>
      <c r="AX66" s="9">
        <v>8560.6880000000001</v>
      </c>
      <c r="AY66" s="9">
        <v>5356.4210000000003</v>
      </c>
      <c r="AZ66" s="9">
        <v>3204.2669999999998</v>
      </c>
      <c r="BA66" s="9">
        <v>3642.6759999999999</v>
      </c>
      <c r="BB66" s="9">
        <v>1070.3969999999999</v>
      </c>
      <c r="BC66" s="9">
        <v>2572.279</v>
      </c>
      <c r="BD66" s="9">
        <v>1715.5260000000001</v>
      </c>
      <c r="BE66" s="9">
        <v>893.45899999999995</v>
      </c>
      <c r="BF66" s="9">
        <v>822.06700000000001</v>
      </c>
      <c r="BG66" s="9">
        <v>356.036</v>
      </c>
      <c r="BH66" s="9">
        <v>197.58099999999999</v>
      </c>
      <c r="BI66" s="9">
        <v>158.45500000000001</v>
      </c>
      <c r="BJ66" s="9">
        <v>145.173</v>
      </c>
      <c r="BK66" s="9">
        <v>109.999</v>
      </c>
      <c r="BL66" s="9">
        <v>35.173999999999999</v>
      </c>
      <c r="BM66" s="9">
        <v>80.978999999999999</v>
      </c>
      <c r="BN66" s="9">
        <v>57.232999999999997</v>
      </c>
      <c r="BO66" s="9">
        <v>23.745000000000001</v>
      </c>
      <c r="BP66" s="9">
        <v>64.194000000000003</v>
      </c>
      <c r="BQ66" s="9">
        <v>52.765000000000001</v>
      </c>
      <c r="BR66" s="9">
        <v>11.429</v>
      </c>
      <c r="BS66" s="9">
        <v>210.864</v>
      </c>
      <c r="BT66" s="9">
        <v>87.581999999999994</v>
      </c>
      <c r="BU66" s="9">
        <v>123.28100000000001</v>
      </c>
      <c r="BV66" s="9">
        <v>1517.607</v>
      </c>
      <c r="BW66" s="9">
        <v>781.61199999999997</v>
      </c>
      <c r="BX66" s="9">
        <v>735.99599999999998</v>
      </c>
      <c r="BY66" s="9">
        <v>575.274</v>
      </c>
      <c r="BZ66" s="9">
        <v>418.80399999999997</v>
      </c>
      <c r="CA66" s="9">
        <v>156.47</v>
      </c>
      <c r="CB66" s="9">
        <v>942.33299999999997</v>
      </c>
      <c r="CC66" s="9">
        <v>362.80799999999999</v>
      </c>
      <c r="CD66" s="9">
        <v>579.52499999999998</v>
      </c>
      <c r="CE66" s="9">
        <v>681.38800000000003</v>
      </c>
      <c r="CF66" s="9">
        <v>497.60199999999998</v>
      </c>
      <c r="CG66" s="9">
        <v>183.78700000000001</v>
      </c>
      <c r="CH66" s="9">
        <v>1034.1379999999999</v>
      </c>
      <c r="CI66" s="9">
        <v>395.85700000000003</v>
      </c>
      <c r="CJ66" s="9">
        <v>638.28</v>
      </c>
      <c r="CK66" s="9">
        <v>1023.312</v>
      </c>
      <c r="CL66" s="9">
        <v>420.041</v>
      </c>
      <c r="CM66" s="9">
        <v>603.27099999999996</v>
      </c>
      <c r="CN66" s="9">
        <v>1957.2750000000001</v>
      </c>
      <c r="CO66" s="9">
        <v>1001.372</v>
      </c>
      <c r="CP66" s="9">
        <v>955.90300000000002</v>
      </c>
      <c r="CQ66" s="9">
        <v>941.57500000000005</v>
      </c>
      <c r="CR66" s="9">
        <v>570.97199999999998</v>
      </c>
      <c r="CS66" s="9">
        <v>370.60199999999998</v>
      </c>
      <c r="CT66" s="9">
        <v>1015.7</v>
      </c>
      <c r="CU66" s="9">
        <v>430.399</v>
      </c>
      <c r="CV66" s="9">
        <v>585.30100000000004</v>
      </c>
      <c r="CW66" s="9">
        <v>478.84500000000003</v>
      </c>
      <c r="CX66" s="9">
        <v>233.54499999999999</v>
      </c>
      <c r="CY66" s="9">
        <v>245.30099999999999</v>
      </c>
      <c r="CZ66" s="9">
        <v>86.900999999999996</v>
      </c>
      <c r="DA66" s="9">
        <v>41.875999999999998</v>
      </c>
      <c r="DB66" s="9">
        <v>45.024999999999999</v>
      </c>
      <c r="DC66" s="9">
        <v>16.532</v>
      </c>
      <c r="DD66" s="9">
        <v>12.983000000000001</v>
      </c>
      <c r="DE66" s="9">
        <v>3.5489999999999999</v>
      </c>
      <c r="DF66" s="9">
        <v>11.585000000000001</v>
      </c>
      <c r="DG66" s="9">
        <v>8.91</v>
      </c>
      <c r="DH66" s="9">
        <v>2.6749999999999998</v>
      </c>
      <c r="DI66" s="9">
        <v>4.9470000000000001</v>
      </c>
      <c r="DJ66" s="9">
        <v>4.0730000000000004</v>
      </c>
      <c r="DK66" s="9">
        <v>0.874</v>
      </c>
      <c r="DL66" s="9">
        <v>70.369</v>
      </c>
      <c r="DM66" s="9">
        <v>28.893000000000001</v>
      </c>
      <c r="DN66" s="9">
        <v>41.475999999999999</v>
      </c>
      <c r="DO66" s="9">
        <v>440.95400000000001</v>
      </c>
      <c r="DP66" s="9">
        <v>215.964</v>
      </c>
      <c r="DQ66" s="9">
        <v>224.99</v>
      </c>
      <c r="DR66" s="9">
        <v>98.438000000000002</v>
      </c>
      <c r="DS66" s="9">
        <v>71.13</v>
      </c>
      <c r="DT66" s="9">
        <v>27.309000000000001</v>
      </c>
      <c r="DU66" s="9">
        <v>342.51600000000002</v>
      </c>
      <c r="DV66" s="9">
        <v>144.834</v>
      </c>
      <c r="DW66" s="9">
        <v>197.68100000000001</v>
      </c>
      <c r="DX66" s="9">
        <v>110.378</v>
      </c>
      <c r="DY66" s="9">
        <v>79.465999999999994</v>
      </c>
      <c r="DZ66" s="9">
        <v>30.911999999999999</v>
      </c>
      <c r="EA66" s="9">
        <v>368.46699999999998</v>
      </c>
      <c r="EB66" s="9">
        <v>154.078</v>
      </c>
      <c r="EC66" s="9">
        <v>214.38900000000001</v>
      </c>
      <c r="ED66" s="9">
        <v>354.101</v>
      </c>
      <c r="EE66" s="9">
        <v>153.744</v>
      </c>
      <c r="EF66" s="9">
        <v>200.357</v>
      </c>
      <c r="EG66" s="9">
        <v>693.62199999999996</v>
      </c>
      <c r="EH66" s="9">
        <v>345.13</v>
      </c>
      <c r="EI66" s="9">
        <v>348.49299999999999</v>
      </c>
      <c r="EJ66" s="9">
        <v>187.40199999999999</v>
      </c>
      <c r="EK66" s="9">
        <v>133.93</v>
      </c>
      <c r="EL66" s="9">
        <v>53.472000000000001</v>
      </c>
      <c r="EM66" s="9">
        <v>506.22</v>
      </c>
      <c r="EN66" s="9">
        <v>211.2</v>
      </c>
      <c r="EO66" s="9">
        <v>295.02100000000002</v>
      </c>
      <c r="EP66" s="9">
        <v>205.04599999999999</v>
      </c>
      <c r="EQ66" s="9">
        <v>100.102</v>
      </c>
      <c r="ER66" s="9">
        <v>104.944</v>
      </c>
      <c r="ES66" s="9">
        <v>36.131</v>
      </c>
      <c r="ET66" s="9">
        <v>17.905000000000001</v>
      </c>
      <c r="EU66" s="9">
        <v>18.225999999999999</v>
      </c>
      <c r="EV66" s="9">
        <v>3.9830000000000001</v>
      </c>
      <c r="EW66" s="9">
        <v>3.41</v>
      </c>
      <c r="EX66" s="9">
        <v>0.57299999999999995</v>
      </c>
      <c r="EY66" s="9">
        <v>3.8330000000000002</v>
      </c>
      <c r="EZ66" s="9">
        <v>3.278</v>
      </c>
      <c r="FA66" s="9">
        <v>0.55600000000000005</v>
      </c>
      <c r="FB66" s="9">
        <v>0.15</v>
      </c>
      <c r="FC66" s="9">
        <v>0.13300000000000001</v>
      </c>
      <c r="FD66" s="9">
        <v>1.7000000000000001E-2</v>
      </c>
      <c r="FE66" s="9">
        <v>32.148000000000003</v>
      </c>
      <c r="FF66" s="9">
        <v>14.494999999999999</v>
      </c>
      <c r="FG66" s="9">
        <v>17.652999999999999</v>
      </c>
      <c r="FH66" s="9">
        <v>189.369</v>
      </c>
      <c r="FI66" s="9">
        <v>92.850999999999999</v>
      </c>
      <c r="FJ66" s="9">
        <v>96.519000000000005</v>
      </c>
      <c r="FK66" s="9">
        <v>23.44</v>
      </c>
      <c r="FL66" s="9">
        <v>20.02</v>
      </c>
      <c r="FM66" s="9">
        <v>3.42</v>
      </c>
      <c r="FN66" s="9">
        <v>165.929</v>
      </c>
      <c r="FO66" s="9">
        <v>72.83</v>
      </c>
      <c r="FP66" s="9">
        <v>93.099000000000004</v>
      </c>
      <c r="FQ66" s="9">
        <v>26.001000000000001</v>
      </c>
      <c r="FR66" s="9">
        <v>21.978999999999999</v>
      </c>
      <c r="FS66" s="9">
        <v>4.0209999999999999</v>
      </c>
      <c r="FT66" s="9">
        <v>179.04499999999999</v>
      </c>
      <c r="FU66" s="9">
        <v>78.123000000000005</v>
      </c>
      <c r="FV66" s="9">
        <v>100.923</v>
      </c>
      <c r="FW66" s="9">
        <v>169.76300000000001</v>
      </c>
      <c r="FX66" s="9">
        <v>76.108000000000004</v>
      </c>
      <c r="FY66" s="9">
        <v>93.653999999999996</v>
      </c>
      <c r="FZ66" s="9">
        <v>1263.653</v>
      </c>
      <c r="GA66" s="9">
        <v>656.24199999999996</v>
      </c>
      <c r="GB66" s="9">
        <v>607.41099999999994</v>
      </c>
      <c r="GC66" s="9">
        <v>754.173</v>
      </c>
      <c r="GD66" s="9">
        <v>437.04300000000001</v>
      </c>
      <c r="GE66" s="9">
        <v>317.13</v>
      </c>
      <c r="GF66" s="9">
        <v>509.48</v>
      </c>
      <c r="GG66" s="9">
        <v>219.19900000000001</v>
      </c>
      <c r="GH66" s="9">
        <v>290.27999999999997</v>
      </c>
      <c r="GI66" s="9">
        <v>273.79899999999998</v>
      </c>
      <c r="GJ66" s="9">
        <v>133.44200000000001</v>
      </c>
      <c r="GK66" s="9">
        <v>140.357</v>
      </c>
      <c r="GL66" s="9">
        <v>50.77</v>
      </c>
      <c r="GM66" s="9">
        <v>23.971</v>
      </c>
      <c r="GN66" s="9">
        <v>26.798999999999999</v>
      </c>
      <c r="GO66" s="9">
        <v>12.548999999999999</v>
      </c>
      <c r="GP66" s="9">
        <v>9.5730000000000004</v>
      </c>
      <c r="GQ66" s="9">
        <v>2.976</v>
      </c>
      <c r="GR66" s="9">
        <v>7.7519999999999998</v>
      </c>
      <c r="GS66" s="9">
        <v>5.6319999999999997</v>
      </c>
      <c r="GT66" s="9">
        <v>2.12</v>
      </c>
      <c r="GU66" s="9">
        <v>4.7969999999999997</v>
      </c>
      <c r="GV66" s="9">
        <v>3.9409999999999998</v>
      </c>
      <c r="GW66" s="9">
        <v>0.85699999999999998</v>
      </c>
      <c r="GX66" s="9">
        <v>38.220999999999997</v>
      </c>
      <c r="GY66" s="9">
        <v>14.398999999999999</v>
      </c>
      <c r="GZ66" s="9">
        <v>23.821999999999999</v>
      </c>
      <c r="HA66" s="9">
        <v>251.58500000000001</v>
      </c>
      <c r="HB66" s="9">
        <v>123.114</v>
      </c>
      <c r="HC66" s="9">
        <v>128.471</v>
      </c>
      <c r="HD66" s="9">
        <v>74.998000000000005</v>
      </c>
      <c r="HE66" s="9">
        <v>51.11</v>
      </c>
      <c r="HF66" s="9">
        <v>23.888999999999999</v>
      </c>
      <c r="HG66" s="9">
        <v>176.58699999999999</v>
      </c>
      <c r="HH66" s="9">
        <v>72.004000000000005</v>
      </c>
      <c r="HI66" s="9">
        <v>104.58199999999999</v>
      </c>
      <c r="HJ66" s="9">
        <v>84.376999999999995</v>
      </c>
      <c r="HK66" s="9">
        <v>57.487000000000002</v>
      </c>
      <c r="HL66" s="9">
        <v>26.89</v>
      </c>
      <c r="HM66" s="9">
        <v>189.422</v>
      </c>
      <c r="HN66" s="9">
        <v>75.956000000000003</v>
      </c>
      <c r="HO66" s="9">
        <v>113.46599999999999</v>
      </c>
      <c r="HP66" s="9">
        <v>184.33799999999999</v>
      </c>
      <c r="HQ66" s="9">
        <v>77.635999999999996</v>
      </c>
      <c r="HR66" s="9">
        <v>106.702</v>
      </c>
      <c r="HS66" s="9">
        <v>3011.0590000000002</v>
      </c>
      <c r="HT66" s="9">
        <v>1615.2739999999999</v>
      </c>
      <c r="HU66" s="9">
        <v>1395.7840000000001</v>
      </c>
      <c r="HV66" s="9">
        <v>2318.328</v>
      </c>
      <c r="HW66" s="9">
        <v>1404.5260000000001</v>
      </c>
      <c r="HX66" s="9">
        <v>913.80200000000002</v>
      </c>
      <c r="HY66" s="9">
        <v>692.73099999999999</v>
      </c>
      <c r="HZ66" s="9">
        <v>210.74799999999999</v>
      </c>
      <c r="IA66" s="9">
        <v>481.983</v>
      </c>
      <c r="IB66" s="9">
        <v>420.51</v>
      </c>
      <c r="IC66" s="9">
        <v>238.7</v>
      </c>
      <c r="ID66" s="9">
        <v>181.81</v>
      </c>
      <c r="IE66" s="9">
        <v>73.262</v>
      </c>
      <c r="IF66" s="9">
        <v>39.906999999999996</v>
      </c>
      <c r="IG66" s="9">
        <v>33.353999999999999</v>
      </c>
      <c r="IH66" s="9">
        <v>35.841999999999999</v>
      </c>
      <c r="II66" s="9">
        <v>23.722000000000001</v>
      </c>
      <c r="IJ66" s="9">
        <v>12.121</v>
      </c>
      <c r="IK66" s="9">
        <v>20.305</v>
      </c>
      <c r="IL66" s="9">
        <v>12.345000000000001</v>
      </c>
      <c r="IM66" s="9">
        <v>7.96</v>
      </c>
      <c r="IN66" s="9">
        <v>15.537000000000001</v>
      </c>
      <c r="IO66" s="9">
        <v>11.377000000000001</v>
      </c>
      <c r="IP66" s="9">
        <v>4.1609999999999996</v>
      </c>
      <c r="IQ66" s="9">
        <v>37.418999999999997</v>
      </c>
    </row>
    <row r="67" spans="1:251">
      <c r="A67" s="10">
        <v>43525</v>
      </c>
      <c r="B67" s="9">
        <v>12754.082</v>
      </c>
      <c r="C67" s="9">
        <v>6770.63</v>
      </c>
      <c r="D67" s="9">
        <v>5983.4520000000002</v>
      </c>
      <c r="E67" s="9">
        <v>8751.3610000000008</v>
      </c>
      <c r="F67" s="9">
        <v>5511.558</v>
      </c>
      <c r="G67" s="9">
        <v>3239.8029999999999</v>
      </c>
      <c r="H67" s="9">
        <v>4002.72</v>
      </c>
      <c r="I67" s="9">
        <v>1259.0719999999999</v>
      </c>
      <c r="J67" s="9">
        <v>2743.6489999999999</v>
      </c>
      <c r="K67" s="9">
        <v>1781.6890000000001</v>
      </c>
      <c r="L67" s="9">
        <v>925.51300000000003</v>
      </c>
      <c r="M67" s="9">
        <v>856.17700000000002</v>
      </c>
      <c r="N67" s="9">
        <v>336.94600000000003</v>
      </c>
      <c r="O67" s="9">
        <v>186.78200000000001</v>
      </c>
      <c r="P67" s="9">
        <v>150.16399999999999</v>
      </c>
      <c r="Q67" s="9">
        <v>124.723</v>
      </c>
      <c r="R67" s="9">
        <v>93.918999999999997</v>
      </c>
      <c r="S67" s="9">
        <v>30.803999999999998</v>
      </c>
      <c r="T67" s="9">
        <v>67.203999999999994</v>
      </c>
      <c r="U67" s="9">
        <v>52.398000000000003</v>
      </c>
      <c r="V67" s="9">
        <v>14.805999999999999</v>
      </c>
      <c r="W67" s="9">
        <v>57.518999999999998</v>
      </c>
      <c r="X67" s="9">
        <v>41.521000000000001</v>
      </c>
      <c r="Y67" s="9">
        <v>15.997999999999999</v>
      </c>
      <c r="Z67" s="9">
        <v>212.22300000000001</v>
      </c>
      <c r="AA67" s="9">
        <v>92.863</v>
      </c>
      <c r="AB67" s="9">
        <v>119.36</v>
      </c>
      <c r="AC67" s="9">
        <v>1593.4580000000001</v>
      </c>
      <c r="AD67" s="9">
        <v>821.49599999999998</v>
      </c>
      <c r="AE67" s="9">
        <v>771.96299999999997</v>
      </c>
      <c r="AF67" s="9">
        <v>577.99300000000005</v>
      </c>
      <c r="AG67" s="9">
        <v>422.517</v>
      </c>
      <c r="AH67" s="9">
        <v>155.47499999999999</v>
      </c>
      <c r="AI67" s="9">
        <v>1015.466</v>
      </c>
      <c r="AJ67" s="9">
        <v>398.97899999999998</v>
      </c>
      <c r="AK67" s="9">
        <v>616.48699999999997</v>
      </c>
      <c r="AL67" s="9">
        <v>666.79399999999998</v>
      </c>
      <c r="AM67" s="9">
        <v>486.93900000000002</v>
      </c>
      <c r="AN67" s="9">
        <v>179.85499999999999</v>
      </c>
      <c r="AO67" s="9">
        <v>1114.896</v>
      </c>
      <c r="AP67" s="9">
        <v>438.57400000000001</v>
      </c>
      <c r="AQ67" s="9">
        <v>676.322</v>
      </c>
      <c r="AR67" s="9">
        <v>1082.6690000000001</v>
      </c>
      <c r="AS67" s="9">
        <v>451.37599999999998</v>
      </c>
      <c r="AT67" s="9">
        <v>631.29300000000001</v>
      </c>
      <c r="AU67" s="9">
        <v>12188.942999999999</v>
      </c>
      <c r="AV67" s="9">
        <v>6428.058</v>
      </c>
      <c r="AW67" s="9">
        <v>5760.8850000000002</v>
      </c>
      <c r="AX67" s="9">
        <v>8487.2870000000003</v>
      </c>
      <c r="AY67" s="9">
        <v>5322.8630000000003</v>
      </c>
      <c r="AZ67" s="9">
        <v>3164.424</v>
      </c>
      <c r="BA67" s="9">
        <v>3701.6570000000002</v>
      </c>
      <c r="BB67" s="9">
        <v>1105.1949999999999</v>
      </c>
      <c r="BC67" s="9">
        <v>2596.462</v>
      </c>
      <c r="BD67" s="9">
        <v>1730.511</v>
      </c>
      <c r="BE67" s="9">
        <v>893.48900000000003</v>
      </c>
      <c r="BF67" s="9">
        <v>837.02200000000005</v>
      </c>
      <c r="BG67" s="9">
        <v>312.99900000000002</v>
      </c>
      <c r="BH67" s="9">
        <v>170.58799999999999</v>
      </c>
      <c r="BI67" s="9">
        <v>142.41</v>
      </c>
      <c r="BJ67" s="9">
        <v>116.313</v>
      </c>
      <c r="BK67" s="9">
        <v>87.447000000000003</v>
      </c>
      <c r="BL67" s="9">
        <v>28.864999999999998</v>
      </c>
      <c r="BM67" s="9">
        <v>60.444000000000003</v>
      </c>
      <c r="BN67" s="9">
        <v>47.186</v>
      </c>
      <c r="BO67" s="9">
        <v>13.257999999999999</v>
      </c>
      <c r="BP67" s="9">
        <v>55.869</v>
      </c>
      <c r="BQ67" s="9">
        <v>40.261000000000003</v>
      </c>
      <c r="BR67" s="9">
        <v>15.608000000000001</v>
      </c>
      <c r="BS67" s="9">
        <v>196.68600000000001</v>
      </c>
      <c r="BT67" s="9">
        <v>83.141000000000005</v>
      </c>
      <c r="BU67" s="9">
        <v>113.545</v>
      </c>
      <c r="BV67" s="9">
        <v>1562.7860000000001</v>
      </c>
      <c r="BW67" s="9">
        <v>802.67600000000004</v>
      </c>
      <c r="BX67" s="9">
        <v>760.11</v>
      </c>
      <c r="BY67" s="9">
        <v>571.00199999999995</v>
      </c>
      <c r="BZ67" s="9">
        <v>417.11500000000001</v>
      </c>
      <c r="CA67" s="9">
        <v>153.887</v>
      </c>
      <c r="CB67" s="9">
        <v>991.78300000000002</v>
      </c>
      <c r="CC67" s="9">
        <v>385.56099999999998</v>
      </c>
      <c r="CD67" s="9">
        <v>606.22199999999998</v>
      </c>
      <c r="CE67" s="9">
        <v>652.07100000000003</v>
      </c>
      <c r="CF67" s="9">
        <v>475.74</v>
      </c>
      <c r="CG67" s="9">
        <v>176.33199999999999</v>
      </c>
      <c r="CH67" s="9">
        <v>1078.44</v>
      </c>
      <c r="CI67" s="9">
        <v>417.74900000000002</v>
      </c>
      <c r="CJ67" s="9">
        <v>660.69100000000003</v>
      </c>
      <c r="CK67" s="9">
        <v>1052.2270000000001</v>
      </c>
      <c r="CL67" s="9">
        <v>432.74700000000001</v>
      </c>
      <c r="CM67" s="9">
        <v>619.48</v>
      </c>
      <c r="CN67" s="9">
        <v>1927.7159999999999</v>
      </c>
      <c r="CO67" s="9">
        <v>984.77</v>
      </c>
      <c r="CP67" s="9">
        <v>942.94600000000003</v>
      </c>
      <c r="CQ67" s="9">
        <v>885.97199999999998</v>
      </c>
      <c r="CR67" s="9">
        <v>537.721</v>
      </c>
      <c r="CS67" s="9">
        <v>348.25099999999998</v>
      </c>
      <c r="CT67" s="9">
        <v>1041.7439999999999</v>
      </c>
      <c r="CU67" s="9">
        <v>447.04899999999998</v>
      </c>
      <c r="CV67" s="9">
        <v>594.69500000000005</v>
      </c>
      <c r="CW67" s="9">
        <v>485.30700000000002</v>
      </c>
      <c r="CX67" s="9">
        <v>243.39699999999999</v>
      </c>
      <c r="CY67" s="9">
        <v>241.91</v>
      </c>
      <c r="CZ67" s="9">
        <v>81.590999999999994</v>
      </c>
      <c r="DA67" s="9">
        <v>38.75</v>
      </c>
      <c r="DB67" s="9">
        <v>42.841000000000001</v>
      </c>
      <c r="DC67" s="9">
        <v>11.914999999999999</v>
      </c>
      <c r="DD67" s="9">
        <v>8.6750000000000007</v>
      </c>
      <c r="DE67" s="9">
        <v>3.24</v>
      </c>
      <c r="DF67" s="9">
        <v>6.3</v>
      </c>
      <c r="DG67" s="9">
        <v>4.7759999999999998</v>
      </c>
      <c r="DH67" s="9">
        <v>1.524</v>
      </c>
      <c r="DI67" s="9">
        <v>5.6150000000000002</v>
      </c>
      <c r="DJ67" s="9">
        <v>3.899</v>
      </c>
      <c r="DK67" s="9">
        <v>1.716</v>
      </c>
      <c r="DL67" s="9">
        <v>69.676000000000002</v>
      </c>
      <c r="DM67" s="9">
        <v>30.074999999999999</v>
      </c>
      <c r="DN67" s="9">
        <v>39.600999999999999</v>
      </c>
      <c r="DO67" s="9">
        <v>453.71899999999999</v>
      </c>
      <c r="DP67" s="9">
        <v>227.00700000000001</v>
      </c>
      <c r="DQ67" s="9">
        <v>226.71199999999999</v>
      </c>
      <c r="DR67" s="9">
        <v>96.762</v>
      </c>
      <c r="DS67" s="9">
        <v>66.225999999999999</v>
      </c>
      <c r="DT67" s="9">
        <v>30.536000000000001</v>
      </c>
      <c r="DU67" s="9">
        <v>356.95699999999999</v>
      </c>
      <c r="DV67" s="9">
        <v>160.78100000000001</v>
      </c>
      <c r="DW67" s="9">
        <v>196.17699999999999</v>
      </c>
      <c r="DX67" s="9">
        <v>102.378</v>
      </c>
      <c r="DY67" s="9">
        <v>70.373999999999995</v>
      </c>
      <c r="DZ67" s="9">
        <v>32.003999999999998</v>
      </c>
      <c r="EA67" s="9">
        <v>382.92899999999997</v>
      </c>
      <c r="EB67" s="9">
        <v>173.023</v>
      </c>
      <c r="EC67" s="9">
        <v>209.90600000000001</v>
      </c>
      <c r="ED67" s="9">
        <v>363.25799999999998</v>
      </c>
      <c r="EE67" s="9">
        <v>165.55699999999999</v>
      </c>
      <c r="EF67" s="9">
        <v>197.70099999999999</v>
      </c>
      <c r="EG67" s="9">
        <v>679.57600000000002</v>
      </c>
      <c r="EH67" s="9">
        <v>332.73700000000002</v>
      </c>
      <c r="EI67" s="9">
        <v>346.839</v>
      </c>
      <c r="EJ67" s="9">
        <v>166.11500000000001</v>
      </c>
      <c r="EK67" s="9">
        <v>116.026</v>
      </c>
      <c r="EL67" s="9">
        <v>50.088999999999999</v>
      </c>
      <c r="EM67" s="9">
        <v>513.46199999999999</v>
      </c>
      <c r="EN67" s="9">
        <v>216.71100000000001</v>
      </c>
      <c r="EO67" s="9">
        <v>296.75</v>
      </c>
      <c r="EP67" s="9">
        <v>213.453</v>
      </c>
      <c r="EQ67" s="9">
        <v>103.857</v>
      </c>
      <c r="ER67" s="9">
        <v>109.596</v>
      </c>
      <c r="ES67" s="9">
        <v>38.186</v>
      </c>
      <c r="ET67" s="9">
        <v>15.712</v>
      </c>
      <c r="EU67" s="9">
        <v>22.472999999999999</v>
      </c>
      <c r="EV67" s="9">
        <v>2.5270000000000001</v>
      </c>
      <c r="EW67" s="9">
        <v>1.53</v>
      </c>
      <c r="EX67" s="9">
        <v>0.997</v>
      </c>
      <c r="EY67" s="9">
        <v>1.65</v>
      </c>
      <c r="EZ67" s="9">
        <v>1.1679999999999999</v>
      </c>
      <c r="FA67" s="9">
        <v>0.48299999999999998</v>
      </c>
      <c r="FB67" s="9">
        <v>0.877</v>
      </c>
      <c r="FC67" s="9">
        <v>0.36199999999999999</v>
      </c>
      <c r="FD67" s="9">
        <v>0.51400000000000001</v>
      </c>
      <c r="FE67" s="9">
        <v>35.658999999999999</v>
      </c>
      <c r="FF67" s="9">
        <v>14.182</v>
      </c>
      <c r="FG67" s="9">
        <v>21.475999999999999</v>
      </c>
      <c r="FH67" s="9">
        <v>199.065</v>
      </c>
      <c r="FI67" s="9">
        <v>98.100999999999999</v>
      </c>
      <c r="FJ67" s="9">
        <v>100.96299999999999</v>
      </c>
      <c r="FK67" s="9">
        <v>19.146000000000001</v>
      </c>
      <c r="FL67" s="9">
        <v>14.798999999999999</v>
      </c>
      <c r="FM67" s="9">
        <v>4.3470000000000004</v>
      </c>
      <c r="FN67" s="9">
        <v>179.91800000000001</v>
      </c>
      <c r="FO67" s="9">
        <v>83.302000000000007</v>
      </c>
      <c r="FP67" s="9">
        <v>96.616</v>
      </c>
      <c r="FQ67" s="9">
        <v>20.332000000000001</v>
      </c>
      <c r="FR67" s="9">
        <v>15.433</v>
      </c>
      <c r="FS67" s="9">
        <v>4.899</v>
      </c>
      <c r="FT67" s="9">
        <v>193.12100000000001</v>
      </c>
      <c r="FU67" s="9">
        <v>88.424000000000007</v>
      </c>
      <c r="FV67" s="9">
        <v>104.697</v>
      </c>
      <c r="FW67" s="9">
        <v>181.56899999999999</v>
      </c>
      <c r="FX67" s="9">
        <v>84.47</v>
      </c>
      <c r="FY67" s="9">
        <v>97.099000000000004</v>
      </c>
      <c r="FZ67" s="9">
        <v>1248.1400000000001</v>
      </c>
      <c r="GA67" s="9">
        <v>652.03300000000002</v>
      </c>
      <c r="GB67" s="9">
        <v>596.10699999999997</v>
      </c>
      <c r="GC67" s="9">
        <v>719.85699999999997</v>
      </c>
      <c r="GD67" s="9">
        <v>421.69499999999999</v>
      </c>
      <c r="GE67" s="9">
        <v>298.16199999999998</v>
      </c>
      <c r="GF67" s="9">
        <v>528.28300000000002</v>
      </c>
      <c r="GG67" s="9">
        <v>230.33799999999999</v>
      </c>
      <c r="GH67" s="9">
        <v>297.94499999999999</v>
      </c>
      <c r="GI67" s="9">
        <v>271.85399999999998</v>
      </c>
      <c r="GJ67" s="9">
        <v>139.54</v>
      </c>
      <c r="GK67" s="9">
        <v>132.31399999999999</v>
      </c>
      <c r="GL67" s="9">
        <v>43.405000000000001</v>
      </c>
      <c r="GM67" s="9">
        <v>23.038</v>
      </c>
      <c r="GN67" s="9">
        <v>20.367999999999999</v>
      </c>
      <c r="GO67" s="9">
        <v>9.3879999999999999</v>
      </c>
      <c r="GP67" s="9">
        <v>7.1449999999999996</v>
      </c>
      <c r="GQ67" s="9">
        <v>2.2429999999999999</v>
      </c>
      <c r="GR67" s="9">
        <v>4.6500000000000004</v>
      </c>
      <c r="GS67" s="9">
        <v>3.609</v>
      </c>
      <c r="GT67" s="9">
        <v>1.0409999999999999</v>
      </c>
      <c r="GU67" s="9">
        <v>4.7380000000000004</v>
      </c>
      <c r="GV67" s="9">
        <v>3.536</v>
      </c>
      <c r="GW67" s="9">
        <v>1.202</v>
      </c>
      <c r="GX67" s="9">
        <v>34.017000000000003</v>
      </c>
      <c r="GY67" s="9">
        <v>15.893000000000001</v>
      </c>
      <c r="GZ67" s="9">
        <v>18.123999999999999</v>
      </c>
      <c r="HA67" s="9">
        <v>254.655</v>
      </c>
      <c r="HB67" s="9">
        <v>128.90600000000001</v>
      </c>
      <c r="HC67" s="9">
        <v>125.749</v>
      </c>
      <c r="HD67" s="9">
        <v>77.616</v>
      </c>
      <c r="HE67" s="9">
        <v>51.427999999999997</v>
      </c>
      <c r="HF67" s="9">
        <v>26.187999999999999</v>
      </c>
      <c r="HG67" s="9">
        <v>177.03899999999999</v>
      </c>
      <c r="HH67" s="9">
        <v>77.477999999999994</v>
      </c>
      <c r="HI67" s="9">
        <v>99.561000000000007</v>
      </c>
      <c r="HJ67" s="9">
        <v>82.046000000000006</v>
      </c>
      <c r="HK67" s="9">
        <v>54.94</v>
      </c>
      <c r="HL67" s="9">
        <v>27.105</v>
      </c>
      <c r="HM67" s="9">
        <v>189.80799999999999</v>
      </c>
      <c r="HN67" s="9">
        <v>84.599000000000004</v>
      </c>
      <c r="HO67" s="9">
        <v>105.209</v>
      </c>
      <c r="HP67" s="9">
        <v>181.68899999999999</v>
      </c>
      <c r="HQ67" s="9">
        <v>81.087000000000003</v>
      </c>
      <c r="HR67" s="9">
        <v>100.602</v>
      </c>
      <c r="HS67" s="9">
        <v>2995.1120000000001</v>
      </c>
      <c r="HT67" s="9">
        <v>1612.634</v>
      </c>
      <c r="HU67" s="9">
        <v>1382.479</v>
      </c>
      <c r="HV67" s="9">
        <v>2277.83</v>
      </c>
      <c r="HW67" s="9">
        <v>1379.654</v>
      </c>
      <c r="HX67" s="9">
        <v>898.17600000000004</v>
      </c>
      <c r="HY67" s="9">
        <v>717.28200000000004</v>
      </c>
      <c r="HZ67" s="9">
        <v>232.97900000000001</v>
      </c>
      <c r="IA67" s="9">
        <v>484.303</v>
      </c>
      <c r="IB67" s="9">
        <v>409.26400000000001</v>
      </c>
      <c r="IC67" s="9">
        <v>239.745</v>
      </c>
      <c r="ID67" s="9">
        <v>169.51900000000001</v>
      </c>
      <c r="IE67" s="9">
        <v>58.787999999999997</v>
      </c>
      <c r="IF67" s="9">
        <v>33.5</v>
      </c>
      <c r="IG67" s="9">
        <v>25.286999999999999</v>
      </c>
      <c r="IH67" s="9">
        <v>23.678000000000001</v>
      </c>
      <c r="II67" s="9">
        <v>16.510999999999999</v>
      </c>
      <c r="IJ67" s="9">
        <v>7.1669999999999998</v>
      </c>
      <c r="IK67" s="9">
        <v>11.186</v>
      </c>
      <c r="IL67" s="9">
        <v>9.1679999999999993</v>
      </c>
      <c r="IM67" s="9">
        <v>2.0179999999999998</v>
      </c>
      <c r="IN67" s="9">
        <v>12.492000000000001</v>
      </c>
      <c r="IO67" s="9">
        <v>7.3419999999999996</v>
      </c>
      <c r="IP67" s="9">
        <v>5.15</v>
      </c>
      <c r="IQ67" s="9">
        <v>35.11</v>
      </c>
    </row>
    <row r="68" spans="1:251">
      <c r="A68" s="10">
        <v>43556</v>
      </c>
      <c r="B68" s="9">
        <v>12795.215</v>
      </c>
      <c r="C68" s="9">
        <v>6772.37</v>
      </c>
      <c r="D68" s="9">
        <v>6022.8459999999995</v>
      </c>
      <c r="E68" s="9">
        <v>8729.4969999999994</v>
      </c>
      <c r="F68" s="9">
        <v>5473.9390000000003</v>
      </c>
      <c r="G68" s="9">
        <v>3255.558</v>
      </c>
      <c r="H68" s="9">
        <v>4065.7179999999998</v>
      </c>
      <c r="I68" s="9">
        <v>1298.431</v>
      </c>
      <c r="J68" s="9">
        <v>2767.288</v>
      </c>
      <c r="K68" s="9">
        <v>1854.0920000000001</v>
      </c>
      <c r="L68" s="9">
        <v>985.86400000000003</v>
      </c>
      <c r="M68" s="9">
        <v>868.22799999999995</v>
      </c>
      <c r="N68" s="9">
        <v>353.88499999999999</v>
      </c>
      <c r="O68" s="9">
        <v>210.26400000000001</v>
      </c>
      <c r="P68" s="9">
        <v>143.62100000000001</v>
      </c>
      <c r="Q68" s="9">
        <v>136.209</v>
      </c>
      <c r="R68" s="9">
        <v>107.726</v>
      </c>
      <c r="S68" s="9">
        <v>28.481999999999999</v>
      </c>
      <c r="T68" s="9">
        <v>73.664000000000001</v>
      </c>
      <c r="U68" s="9">
        <v>55.832000000000001</v>
      </c>
      <c r="V68" s="9">
        <v>17.832999999999998</v>
      </c>
      <c r="W68" s="9">
        <v>62.543999999999997</v>
      </c>
      <c r="X68" s="9">
        <v>51.895000000000003</v>
      </c>
      <c r="Y68" s="9">
        <v>10.65</v>
      </c>
      <c r="Z68" s="9">
        <v>217.67699999999999</v>
      </c>
      <c r="AA68" s="9">
        <v>102.538</v>
      </c>
      <c r="AB68" s="9">
        <v>115.139</v>
      </c>
      <c r="AC68" s="9">
        <v>1661.7940000000001</v>
      </c>
      <c r="AD68" s="9">
        <v>869.048</v>
      </c>
      <c r="AE68" s="9">
        <v>792.74599999999998</v>
      </c>
      <c r="AF68" s="9">
        <v>608.15899999999999</v>
      </c>
      <c r="AG68" s="9">
        <v>443.35500000000002</v>
      </c>
      <c r="AH68" s="9">
        <v>164.804</v>
      </c>
      <c r="AI68" s="9">
        <v>1053.635</v>
      </c>
      <c r="AJ68" s="9">
        <v>425.69299999999998</v>
      </c>
      <c r="AK68" s="9">
        <v>627.94200000000001</v>
      </c>
      <c r="AL68" s="9">
        <v>701.98900000000003</v>
      </c>
      <c r="AM68" s="9">
        <v>516.63199999999995</v>
      </c>
      <c r="AN68" s="9">
        <v>185.357</v>
      </c>
      <c r="AO68" s="9">
        <v>1152.1030000000001</v>
      </c>
      <c r="AP68" s="9">
        <v>469.23200000000003</v>
      </c>
      <c r="AQ68" s="9">
        <v>682.87099999999998</v>
      </c>
      <c r="AR68" s="9">
        <v>1127.3</v>
      </c>
      <c r="AS68" s="9">
        <v>481.52499999999998</v>
      </c>
      <c r="AT68" s="9">
        <v>645.77499999999998</v>
      </c>
      <c r="AU68" s="9">
        <v>12227.064</v>
      </c>
      <c r="AV68" s="9">
        <v>6425.1329999999998</v>
      </c>
      <c r="AW68" s="9">
        <v>5801.9309999999996</v>
      </c>
      <c r="AX68" s="9">
        <v>8468.8140000000003</v>
      </c>
      <c r="AY68" s="9">
        <v>5288.2120000000004</v>
      </c>
      <c r="AZ68" s="9">
        <v>3180.6019999999999</v>
      </c>
      <c r="BA68" s="9">
        <v>3758.2489999999998</v>
      </c>
      <c r="BB68" s="9">
        <v>1136.921</v>
      </c>
      <c r="BC68" s="9">
        <v>2621.3290000000002</v>
      </c>
      <c r="BD68" s="9">
        <v>1798.5830000000001</v>
      </c>
      <c r="BE68" s="9">
        <v>948.59299999999996</v>
      </c>
      <c r="BF68" s="9">
        <v>849.99</v>
      </c>
      <c r="BG68" s="9">
        <v>326.34800000000001</v>
      </c>
      <c r="BH68" s="9">
        <v>189.834</v>
      </c>
      <c r="BI68" s="9">
        <v>136.51499999999999</v>
      </c>
      <c r="BJ68" s="9">
        <v>129.327</v>
      </c>
      <c r="BK68" s="9">
        <v>102.628</v>
      </c>
      <c r="BL68" s="9">
        <v>26.699000000000002</v>
      </c>
      <c r="BM68" s="9">
        <v>69.706999999999994</v>
      </c>
      <c r="BN68" s="9">
        <v>53.128</v>
      </c>
      <c r="BO68" s="9">
        <v>16.579000000000001</v>
      </c>
      <c r="BP68" s="9">
        <v>59.62</v>
      </c>
      <c r="BQ68" s="9">
        <v>49.5</v>
      </c>
      <c r="BR68" s="9">
        <v>10.119999999999999</v>
      </c>
      <c r="BS68" s="9">
        <v>197.02099999999999</v>
      </c>
      <c r="BT68" s="9">
        <v>87.206000000000003</v>
      </c>
      <c r="BU68" s="9">
        <v>109.815</v>
      </c>
      <c r="BV68" s="9">
        <v>1626.5619999999999</v>
      </c>
      <c r="BW68" s="9">
        <v>846.00099999999998</v>
      </c>
      <c r="BX68" s="9">
        <v>780.56200000000001</v>
      </c>
      <c r="BY68" s="9">
        <v>599.30499999999995</v>
      </c>
      <c r="BZ68" s="9">
        <v>437.20800000000003</v>
      </c>
      <c r="CA68" s="9">
        <v>162.09700000000001</v>
      </c>
      <c r="CB68" s="9">
        <v>1027.2570000000001</v>
      </c>
      <c r="CC68" s="9">
        <v>408.79300000000001</v>
      </c>
      <c r="CD68" s="9">
        <v>618.46500000000003</v>
      </c>
      <c r="CE68" s="9">
        <v>687.47199999999998</v>
      </c>
      <c r="CF68" s="9">
        <v>505.91500000000002</v>
      </c>
      <c r="CG68" s="9">
        <v>181.55699999999999</v>
      </c>
      <c r="CH68" s="9">
        <v>1111.1120000000001</v>
      </c>
      <c r="CI68" s="9">
        <v>442.67899999999997</v>
      </c>
      <c r="CJ68" s="9">
        <v>668.43299999999999</v>
      </c>
      <c r="CK68" s="9">
        <v>1096.9639999999999</v>
      </c>
      <c r="CL68" s="9">
        <v>461.92099999999999</v>
      </c>
      <c r="CM68" s="9">
        <v>635.04399999999998</v>
      </c>
      <c r="CN68" s="9">
        <v>1935.857</v>
      </c>
      <c r="CO68" s="9">
        <v>986.62599999999998</v>
      </c>
      <c r="CP68" s="9">
        <v>949.23099999999999</v>
      </c>
      <c r="CQ68" s="9">
        <v>866.43399999999997</v>
      </c>
      <c r="CR68" s="9">
        <v>525.12</v>
      </c>
      <c r="CS68" s="9">
        <v>341.31400000000002</v>
      </c>
      <c r="CT68" s="9">
        <v>1069.423</v>
      </c>
      <c r="CU68" s="9">
        <v>461.50599999999997</v>
      </c>
      <c r="CV68" s="9">
        <v>607.91700000000003</v>
      </c>
      <c r="CW68" s="9">
        <v>512.62</v>
      </c>
      <c r="CX68" s="9">
        <v>261.5</v>
      </c>
      <c r="CY68" s="9">
        <v>251.12</v>
      </c>
      <c r="CZ68" s="9">
        <v>88.525000000000006</v>
      </c>
      <c r="DA68" s="9">
        <v>49.713000000000001</v>
      </c>
      <c r="DB68" s="9">
        <v>38.811999999999998</v>
      </c>
      <c r="DC68" s="9">
        <v>19.635999999999999</v>
      </c>
      <c r="DD68" s="9">
        <v>15.548</v>
      </c>
      <c r="DE68" s="9">
        <v>4.0869999999999997</v>
      </c>
      <c r="DF68" s="9">
        <v>12.122999999999999</v>
      </c>
      <c r="DG68" s="9">
        <v>9.452</v>
      </c>
      <c r="DH68" s="9">
        <v>2.6709999999999998</v>
      </c>
      <c r="DI68" s="9">
        <v>7.5129999999999999</v>
      </c>
      <c r="DJ68" s="9">
        <v>6.0960000000000001</v>
      </c>
      <c r="DK68" s="9">
        <v>1.4159999999999999</v>
      </c>
      <c r="DL68" s="9">
        <v>68.89</v>
      </c>
      <c r="DM68" s="9">
        <v>34.164999999999999</v>
      </c>
      <c r="DN68" s="9">
        <v>34.723999999999997</v>
      </c>
      <c r="DO68" s="9">
        <v>468.71699999999998</v>
      </c>
      <c r="DP68" s="9">
        <v>233.62700000000001</v>
      </c>
      <c r="DQ68" s="9">
        <v>235.089</v>
      </c>
      <c r="DR68" s="9">
        <v>102.221</v>
      </c>
      <c r="DS68" s="9">
        <v>67.774000000000001</v>
      </c>
      <c r="DT68" s="9">
        <v>34.447000000000003</v>
      </c>
      <c r="DU68" s="9">
        <v>366.49599999999998</v>
      </c>
      <c r="DV68" s="9">
        <v>165.85300000000001</v>
      </c>
      <c r="DW68" s="9">
        <v>200.643</v>
      </c>
      <c r="DX68" s="9">
        <v>114.241</v>
      </c>
      <c r="DY68" s="9">
        <v>78.546000000000006</v>
      </c>
      <c r="DZ68" s="9">
        <v>35.695</v>
      </c>
      <c r="EA68" s="9">
        <v>398.38</v>
      </c>
      <c r="EB68" s="9">
        <v>182.95400000000001</v>
      </c>
      <c r="EC68" s="9">
        <v>215.42500000000001</v>
      </c>
      <c r="ED68" s="9">
        <v>378.61799999999999</v>
      </c>
      <c r="EE68" s="9">
        <v>175.30500000000001</v>
      </c>
      <c r="EF68" s="9">
        <v>203.31399999999999</v>
      </c>
      <c r="EG68" s="9">
        <v>685.88800000000003</v>
      </c>
      <c r="EH68" s="9">
        <v>335.17599999999999</v>
      </c>
      <c r="EI68" s="9">
        <v>350.71199999999999</v>
      </c>
      <c r="EJ68" s="9">
        <v>165.95699999999999</v>
      </c>
      <c r="EK68" s="9">
        <v>114.146</v>
      </c>
      <c r="EL68" s="9">
        <v>51.811999999999998</v>
      </c>
      <c r="EM68" s="9">
        <v>519.93100000000004</v>
      </c>
      <c r="EN68" s="9">
        <v>221.03</v>
      </c>
      <c r="EO68" s="9">
        <v>298.90100000000001</v>
      </c>
      <c r="EP68" s="9">
        <v>226.56399999999999</v>
      </c>
      <c r="EQ68" s="9">
        <v>111.777</v>
      </c>
      <c r="ER68" s="9">
        <v>114.786</v>
      </c>
      <c r="ES68" s="9">
        <v>37.426000000000002</v>
      </c>
      <c r="ET68" s="9">
        <v>19.417999999999999</v>
      </c>
      <c r="EU68" s="9">
        <v>18.007999999999999</v>
      </c>
      <c r="EV68" s="9">
        <v>3.9940000000000002</v>
      </c>
      <c r="EW68" s="9">
        <v>3.0449999999999999</v>
      </c>
      <c r="EX68" s="9">
        <v>0.94899999999999995</v>
      </c>
      <c r="EY68" s="9">
        <v>2.5670000000000002</v>
      </c>
      <c r="EZ68" s="9">
        <v>2.2229999999999999</v>
      </c>
      <c r="FA68" s="9">
        <v>0.34300000000000003</v>
      </c>
      <c r="FB68" s="9">
        <v>1.427</v>
      </c>
      <c r="FC68" s="9">
        <v>0.82199999999999995</v>
      </c>
      <c r="FD68" s="9">
        <v>0.60499999999999998</v>
      </c>
      <c r="FE68" s="9">
        <v>33.432000000000002</v>
      </c>
      <c r="FF68" s="9">
        <v>16.373000000000001</v>
      </c>
      <c r="FG68" s="9">
        <v>17.059000000000001</v>
      </c>
      <c r="FH68" s="9">
        <v>207.55799999999999</v>
      </c>
      <c r="FI68" s="9">
        <v>100.911</v>
      </c>
      <c r="FJ68" s="9">
        <v>106.64700000000001</v>
      </c>
      <c r="FK68" s="9">
        <v>20.477</v>
      </c>
      <c r="FL68" s="9">
        <v>14.757999999999999</v>
      </c>
      <c r="FM68" s="9">
        <v>5.7190000000000003</v>
      </c>
      <c r="FN68" s="9">
        <v>187.08</v>
      </c>
      <c r="FO68" s="9">
        <v>86.153000000000006</v>
      </c>
      <c r="FP68" s="9">
        <v>100.928</v>
      </c>
      <c r="FQ68" s="9">
        <v>22.843</v>
      </c>
      <c r="FR68" s="9">
        <v>16.843</v>
      </c>
      <c r="FS68" s="9">
        <v>6</v>
      </c>
      <c r="FT68" s="9">
        <v>203.721</v>
      </c>
      <c r="FU68" s="9">
        <v>94.933999999999997</v>
      </c>
      <c r="FV68" s="9">
        <v>108.78700000000001</v>
      </c>
      <c r="FW68" s="9">
        <v>189.64699999999999</v>
      </c>
      <c r="FX68" s="9">
        <v>88.376000000000005</v>
      </c>
      <c r="FY68" s="9">
        <v>101.271</v>
      </c>
      <c r="FZ68" s="9">
        <v>1249.9690000000001</v>
      </c>
      <c r="GA68" s="9">
        <v>651.45000000000005</v>
      </c>
      <c r="GB68" s="9">
        <v>598.51900000000001</v>
      </c>
      <c r="GC68" s="9">
        <v>700.47699999999998</v>
      </c>
      <c r="GD68" s="9">
        <v>410.97500000000002</v>
      </c>
      <c r="GE68" s="9">
        <v>289.50200000000001</v>
      </c>
      <c r="GF68" s="9">
        <v>549.49199999999996</v>
      </c>
      <c r="GG68" s="9">
        <v>240.47499999999999</v>
      </c>
      <c r="GH68" s="9">
        <v>309.017</v>
      </c>
      <c r="GI68" s="9">
        <v>286.05700000000002</v>
      </c>
      <c r="GJ68" s="9">
        <v>149.72300000000001</v>
      </c>
      <c r="GK68" s="9">
        <v>136.334</v>
      </c>
      <c r="GL68" s="9">
        <v>51.098999999999997</v>
      </c>
      <c r="GM68" s="9">
        <v>30.295000000000002</v>
      </c>
      <c r="GN68" s="9">
        <v>20.803999999999998</v>
      </c>
      <c r="GO68" s="9">
        <v>15.641999999999999</v>
      </c>
      <c r="GP68" s="9">
        <v>12.503</v>
      </c>
      <c r="GQ68" s="9">
        <v>3.1389999999999998</v>
      </c>
      <c r="GR68" s="9">
        <v>9.5559999999999992</v>
      </c>
      <c r="GS68" s="9">
        <v>7.2279999999999998</v>
      </c>
      <c r="GT68" s="9">
        <v>2.3279999999999998</v>
      </c>
      <c r="GU68" s="9">
        <v>6.0860000000000003</v>
      </c>
      <c r="GV68" s="9">
        <v>5.274</v>
      </c>
      <c r="GW68" s="9">
        <v>0.81100000000000005</v>
      </c>
      <c r="GX68" s="9">
        <v>35.457999999999998</v>
      </c>
      <c r="GY68" s="9">
        <v>17.792000000000002</v>
      </c>
      <c r="GZ68" s="9">
        <v>17.664999999999999</v>
      </c>
      <c r="HA68" s="9">
        <v>261.15899999999999</v>
      </c>
      <c r="HB68" s="9">
        <v>132.71600000000001</v>
      </c>
      <c r="HC68" s="9">
        <v>128.44300000000001</v>
      </c>
      <c r="HD68" s="9">
        <v>81.744</v>
      </c>
      <c r="HE68" s="9">
        <v>53.015999999999998</v>
      </c>
      <c r="HF68" s="9">
        <v>28.727</v>
      </c>
      <c r="HG68" s="9">
        <v>179.416</v>
      </c>
      <c r="HH68" s="9">
        <v>79.7</v>
      </c>
      <c r="HI68" s="9">
        <v>99.715000000000003</v>
      </c>
      <c r="HJ68" s="9">
        <v>91.397999999999996</v>
      </c>
      <c r="HK68" s="9">
        <v>61.703000000000003</v>
      </c>
      <c r="HL68" s="9">
        <v>29.695</v>
      </c>
      <c r="HM68" s="9">
        <v>194.65899999999999</v>
      </c>
      <c r="HN68" s="9">
        <v>88.02</v>
      </c>
      <c r="HO68" s="9">
        <v>106.639</v>
      </c>
      <c r="HP68" s="9">
        <v>188.97200000000001</v>
      </c>
      <c r="HQ68" s="9">
        <v>86.929000000000002</v>
      </c>
      <c r="HR68" s="9">
        <v>102.04300000000001</v>
      </c>
      <c r="HS68" s="9">
        <v>3014.0720000000001</v>
      </c>
      <c r="HT68" s="9">
        <v>1601.3230000000001</v>
      </c>
      <c r="HU68" s="9">
        <v>1412.749</v>
      </c>
      <c r="HV68" s="9">
        <v>2290.777</v>
      </c>
      <c r="HW68" s="9">
        <v>1364.4449999999999</v>
      </c>
      <c r="HX68" s="9">
        <v>926.33199999999999</v>
      </c>
      <c r="HY68" s="9">
        <v>723.29499999999996</v>
      </c>
      <c r="HZ68" s="9">
        <v>236.87799999999999</v>
      </c>
      <c r="IA68" s="9">
        <v>486.41699999999997</v>
      </c>
      <c r="IB68" s="9">
        <v>427.64699999999999</v>
      </c>
      <c r="IC68" s="9">
        <v>255.15899999999999</v>
      </c>
      <c r="ID68" s="9">
        <v>172.488</v>
      </c>
      <c r="IE68" s="9">
        <v>66.540000000000006</v>
      </c>
      <c r="IF68" s="9">
        <v>39.311</v>
      </c>
      <c r="IG68" s="9">
        <v>27.228999999999999</v>
      </c>
      <c r="IH68" s="9">
        <v>32.42</v>
      </c>
      <c r="II68" s="9">
        <v>25.225999999999999</v>
      </c>
      <c r="IJ68" s="9">
        <v>7.1929999999999996</v>
      </c>
      <c r="IK68" s="9">
        <v>18.91</v>
      </c>
      <c r="IL68" s="9">
        <v>13.771000000000001</v>
      </c>
      <c r="IM68" s="9">
        <v>5.1390000000000002</v>
      </c>
      <c r="IN68" s="9">
        <v>13.509</v>
      </c>
      <c r="IO68" s="9">
        <v>11.455</v>
      </c>
      <c r="IP68" s="9">
        <v>2.0539999999999998</v>
      </c>
      <c r="IQ68" s="9">
        <v>34.121000000000002</v>
      </c>
    </row>
    <row r="69" spans="1:251">
      <c r="A69" s="10">
        <v>43586</v>
      </c>
      <c r="B69" s="9">
        <v>12872.45</v>
      </c>
      <c r="C69" s="9">
        <v>6831.2839999999997</v>
      </c>
      <c r="D69" s="9">
        <v>6041.1660000000002</v>
      </c>
      <c r="E69" s="9">
        <v>8742.6710000000003</v>
      </c>
      <c r="F69" s="9">
        <v>5514.5550000000003</v>
      </c>
      <c r="G69" s="9">
        <v>3228.116</v>
      </c>
      <c r="H69" s="9">
        <v>4129.78</v>
      </c>
      <c r="I69" s="9">
        <v>1316.73</v>
      </c>
      <c r="J69" s="9">
        <v>2813.05</v>
      </c>
      <c r="K69" s="9">
        <v>1903.7719999999999</v>
      </c>
      <c r="L69" s="9">
        <v>1022.807</v>
      </c>
      <c r="M69" s="9">
        <v>880.96500000000003</v>
      </c>
      <c r="N69" s="9">
        <v>376.51900000000001</v>
      </c>
      <c r="O69" s="9">
        <v>220.81700000000001</v>
      </c>
      <c r="P69" s="9">
        <v>155.702</v>
      </c>
      <c r="Q69" s="9">
        <v>145.72800000000001</v>
      </c>
      <c r="R69" s="9">
        <v>115.857</v>
      </c>
      <c r="S69" s="9">
        <v>29.870999999999999</v>
      </c>
      <c r="T69" s="9">
        <v>81.688000000000002</v>
      </c>
      <c r="U69" s="9">
        <v>63.085999999999999</v>
      </c>
      <c r="V69" s="9">
        <v>18.602</v>
      </c>
      <c r="W69" s="9">
        <v>64.040000000000006</v>
      </c>
      <c r="X69" s="9">
        <v>52.771000000000001</v>
      </c>
      <c r="Y69" s="9">
        <v>11.269</v>
      </c>
      <c r="Z69" s="9">
        <v>230.791</v>
      </c>
      <c r="AA69" s="9">
        <v>104.96</v>
      </c>
      <c r="AB69" s="9">
        <v>125.831</v>
      </c>
      <c r="AC69" s="9">
        <v>1696.424</v>
      </c>
      <c r="AD69" s="9">
        <v>895.89400000000001</v>
      </c>
      <c r="AE69" s="9">
        <v>800.529</v>
      </c>
      <c r="AF69" s="9">
        <v>637.46</v>
      </c>
      <c r="AG69" s="9">
        <v>472.03100000000001</v>
      </c>
      <c r="AH69" s="9">
        <v>165.43</v>
      </c>
      <c r="AI69" s="9">
        <v>1058.963</v>
      </c>
      <c r="AJ69" s="9">
        <v>423.86399999999998</v>
      </c>
      <c r="AK69" s="9">
        <v>635.1</v>
      </c>
      <c r="AL69" s="9">
        <v>742.24800000000005</v>
      </c>
      <c r="AM69" s="9">
        <v>553.88599999999997</v>
      </c>
      <c r="AN69" s="9">
        <v>188.36199999999999</v>
      </c>
      <c r="AO69" s="9">
        <v>1161.5239999999999</v>
      </c>
      <c r="AP69" s="9">
        <v>468.92200000000003</v>
      </c>
      <c r="AQ69" s="9">
        <v>692.60299999999995</v>
      </c>
      <c r="AR69" s="9">
        <v>1140.652</v>
      </c>
      <c r="AS69" s="9">
        <v>486.95</v>
      </c>
      <c r="AT69" s="9">
        <v>653.702</v>
      </c>
      <c r="AU69" s="9">
        <v>12273.249</v>
      </c>
      <c r="AV69" s="9">
        <v>6465.299</v>
      </c>
      <c r="AW69" s="9">
        <v>5807.95</v>
      </c>
      <c r="AX69" s="9">
        <v>8475.5930000000008</v>
      </c>
      <c r="AY69" s="9">
        <v>5322.77</v>
      </c>
      <c r="AZ69" s="9">
        <v>3152.8229999999999</v>
      </c>
      <c r="BA69" s="9">
        <v>3797.6559999999999</v>
      </c>
      <c r="BB69" s="9">
        <v>1142.529</v>
      </c>
      <c r="BC69" s="9">
        <v>2655.127</v>
      </c>
      <c r="BD69" s="9">
        <v>1852.914</v>
      </c>
      <c r="BE69" s="9">
        <v>985.72799999999995</v>
      </c>
      <c r="BF69" s="9">
        <v>867.18600000000004</v>
      </c>
      <c r="BG69" s="9">
        <v>353.41</v>
      </c>
      <c r="BH69" s="9">
        <v>203.101</v>
      </c>
      <c r="BI69" s="9">
        <v>150.309</v>
      </c>
      <c r="BJ69" s="9">
        <v>140.12299999999999</v>
      </c>
      <c r="BK69" s="9">
        <v>111.14</v>
      </c>
      <c r="BL69" s="9">
        <v>28.981999999999999</v>
      </c>
      <c r="BM69" s="9">
        <v>79.13</v>
      </c>
      <c r="BN69" s="9">
        <v>61.149000000000001</v>
      </c>
      <c r="BO69" s="9">
        <v>17.981000000000002</v>
      </c>
      <c r="BP69" s="9">
        <v>60.993000000000002</v>
      </c>
      <c r="BQ69" s="9">
        <v>49.991</v>
      </c>
      <c r="BR69" s="9">
        <v>11.002000000000001</v>
      </c>
      <c r="BS69" s="9">
        <v>213.28700000000001</v>
      </c>
      <c r="BT69" s="9">
        <v>91.960999999999999</v>
      </c>
      <c r="BU69" s="9">
        <v>121.327</v>
      </c>
      <c r="BV69" s="9">
        <v>1661.4269999999999</v>
      </c>
      <c r="BW69" s="9">
        <v>870.24099999999999</v>
      </c>
      <c r="BX69" s="9">
        <v>791.18600000000004</v>
      </c>
      <c r="BY69" s="9">
        <v>629.28700000000003</v>
      </c>
      <c r="BZ69" s="9">
        <v>465.19400000000002</v>
      </c>
      <c r="CA69" s="9">
        <v>164.09299999999999</v>
      </c>
      <c r="CB69" s="9">
        <v>1032.1400000000001</v>
      </c>
      <c r="CC69" s="9">
        <v>405.04700000000003</v>
      </c>
      <c r="CD69" s="9">
        <v>627.09299999999996</v>
      </c>
      <c r="CE69" s="9">
        <v>729.48900000000003</v>
      </c>
      <c r="CF69" s="9">
        <v>543.34900000000005</v>
      </c>
      <c r="CG69" s="9">
        <v>186.14</v>
      </c>
      <c r="CH69" s="9">
        <v>1123.425</v>
      </c>
      <c r="CI69" s="9">
        <v>442.38</v>
      </c>
      <c r="CJ69" s="9">
        <v>681.04499999999996</v>
      </c>
      <c r="CK69" s="9">
        <v>1111.27</v>
      </c>
      <c r="CL69" s="9">
        <v>466.197</v>
      </c>
      <c r="CM69" s="9">
        <v>645.07399999999996</v>
      </c>
      <c r="CN69" s="9">
        <v>1936.586</v>
      </c>
      <c r="CO69" s="9">
        <v>983.26700000000005</v>
      </c>
      <c r="CP69" s="9">
        <v>953.31899999999996</v>
      </c>
      <c r="CQ69" s="9">
        <v>855.03399999999999</v>
      </c>
      <c r="CR69" s="9">
        <v>517.85299999999995</v>
      </c>
      <c r="CS69" s="9">
        <v>337.18099999999998</v>
      </c>
      <c r="CT69" s="9">
        <v>1081.5530000000001</v>
      </c>
      <c r="CU69" s="9">
        <v>465.41399999999999</v>
      </c>
      <c r="CV69" s="9">
        <v>616.13900000000001</v>
      </c>
      <c r="CW69" s="9">
        <v>505.178</v>
      </c>
      <c r="CX69" s="9">
        <v>256.93700000000001</v>
      </c>
      <c r="CY69" s="9">
        <v>248.24199999999999</v>
      </c>
      <c r="CZ69" s="9">
        <v>85.16</v>
      </c>
      <c r="DA69" s="9">
        <v>47.959000000000003</v>
      </c>
      <c r="DB69" s="9">
        <v>37.200000000000003</v>
      </c>
      <c r="DC69" s="9">
        <v>21.009</v>
      </c>
      <c r="DD69" s="9">
        <v>15.868</v>
      </c>
      <c r="DE69" s="9">
        <v>5.141</v>
      </c>
      <c r="DF69" s="9">
        <v>13.004</v>
      </c>
      <c r="DG69" s="9">
        <v>9.2650000000000006</v>
      </c>
      <c r="DH69" s="9">
        <v>3.7389999999999999</v>
      </c>
      <c r="DI69" s="9">
        <v>8.0050000000000008</v>
      </c>
      <c r="DJ69" s="9">
        <v>6.6029999999999998</v>
      </c>
      <c r="DK69" s="9">
        <v>1.401</v>
      </c>
      <c r="DL69" s="9">
        <v>64.150999999999996</v>
      </c>
      <c r="DM69" s="9">
        <v>32.091000000000001</v>
      </c>
      <c r="DN69" s="9">
        <v>32.058999999999997</v>
      </c>
      <c r="DO69" s="9">
        <v>465.89100000000002</v>
      </c>
      <c r="DP69" s="9">
        <v>233.768</v>
      </c>
      <c r="DQ69" s="9">
        <v>232.12299999999999</v>
      </c>
      <c r="DR69" s="9">
        <v>104.776</v>
      </c>
      <c r="DS69" s="9">
        <v>75.097999999999999</v>
      </c>
      <c r="DT69" s="9">
        <v>29.678000000000001</v>
      </c>
      <c r="DU69" s="9">
        <v>361.11500000000001</v>
      </c>
      <c r="DV69" s="9">
        <v>158.66999999999999</v>
      </c>
      <c r="DW69" s="9">
        <v>202.44499999999999</v>
      </c>
      <c r="DX69" s="9">
        <v>117.133</v>
      </c>
      <c r="DY69" s="9">
        <v>84.802000000000007</v>
      </c>
      <c r="DZ69" s="9">
        <v>32.331000000000003</v>
      </c>
      <c r="EA69" s="9">
        <v>388.04500000000002</v>
      </c>
      <c r="EB69" s="9">
        <v>172.13399999999999</v>
      </c>
      <c r="EC69" s="9">
        <v>215.911</v>
      </c>
      <c r="ED69" s="9">
        <v>374.11900000000003</v>
      </c>
      <c r="EE69" s="9">
        <v>167.935</v>
      </c>
      <c r="EF69" s="9">
        <v>206.184</v>
      </c>
      <c r="EG69" s="9">
        <v>677.52200000000005</v>
      </c>
      <c r="EH69" s="9">
        <v>331.68299999999999</v>
      </c>
      <c r="EI69" s="9">
        <v>345.839</v>
      </c>
      <c r="EJ69" s="9">
        <v>158.541</v>
      </c>
      <c r="EK69" s="9">
        <v>106.59699999999999</v>
      </c>
      <c r="EL69" s="9">
        <v>51.945</v>
      </c>
      <c r="EM69" s="9">
        <v>518.98099999999999</v>
      </c>
      <c r="EN69" s="9">
        <v>225.08699999999999</v>
      </c>
      <c r="EO69" s="9">
        <v>293.89400000000001</v>
      </c>
      <c r="EP69" s="9">
        <v>203.124</v>
      </c>
      <c r="EQ69" s="9">
        <v>98.65</v>
      </c>
      <c r="ER69" s="9">
        <v>104.47499999999999</v>
      </c>
      <c r="ES69" s="9">
        <v>33.872</v>
      </c>
      <c r="ET69" s="9">
        <v>18.422999999999998</v>
      </c>
      <c r="EU69" s="9">
        <v>15.449</v>
      </c>
      <c r="EV69" s="9">
        <v>3.923</v>
      </c>
      <c r="EW69" s="9">
        <v>2.8450000000000002</v>
      </c>
      <c r="EX69" s="9">
        <v>1.0780000000000001</v>
      </c>
      <c r="EY69" s="9">
        <v>2.56</v>
      </c>
      <c r="EZ69" s="9">
        <v>1.4990000000000001</v>
      </c>
      <c r="FA69" s="9">
        <v>1.0609999999999999</v>
      </c>
      <c r="FB69" s="9">
        <v>1.363</v>
      </c>
      <c r="FC69" s="9">
        <v>1.3460000000000001</v>
      </c>
      <c r="FD69" s="9">
        <v>1.7000000000000001E-2</v>
      </c>
      <c r="FE69" s="9">
        <v>29.948</v>
      </c>
      <c r="FF69" s="9">
        <v>15.577999999999999</v>
      </c>
      <c r="FG69" s="9">
        <v>14.371</v>
      </c>
      <c r="FH69" s="9">
        <v>186.65</v>
      </c>
      <c r="FI69" s="9">
        <v>89.206999999999994</v>
      </c>
      <c r="FJ69" s="9">
        <v>97.442999999999998</v>
      </c>
      <c r="FK69" s="9">
        <v>16.959</v>
      </c>
      <c r="FL69" s="9">
        <v>12.933</v>
      </c>
      <c r="FM69" s="9">
        <v>4.0250000000000004</v>
      </c>
      <c r="FN69" s="9">
        <v>169.69200000000001</v>
      </c>
      <c r="FO69" s="9">
        <v>76.274000000000001</v>
      </c>
      <c r="FP69" s="9">
        <v>93.418000000000006</v>
      </c>
      <c r="FQ69" s="9">
        <v>20.038</v>
      </c>
      <c r="FR69" s="9">
        <v>14.906000000000001</v>
      </c>
      <c r="FS69" s="9">
        <v>5.1319999999999997</v>
      </c>
      <c r="FT69" s="9">
        <v>183.08600000000001</v>
      </c>
      <c r="FU69" s="9">
        <v>83.744</v>
      </c>
      <c r="FV69" s="9">
        <v>99.341999999999999</v>
      </c>
      <c r="FW69" s="9">
        <v>172.25200000000001</v>
      </c>
      <c r="FX69" s="9">
        <v>77.772999999999996</v>
      </c>
      <c r="FY69" s="9">
        <v>94.478999999999999</v>
      </c>
      <c r="FZ69" s="9">
        <v>1259.0640000000001</v>
      </c>
      <c r="GA69" s="9">
        <v>651.58299999999997</v>
      </c>
      <c r="GB69" s="9">
        <v>607.48099999999999</v>
      </c>
      <c r="GC69" s="9">
        <v>696.49199999999996</v>
      </c>
      <c r="GD69" s="9">
        <v>411.25599999999997</v>
      </c>
      <c r="GE69" s="9">
        <v>285.23599999999999</v>
      </c>
      <c r="GF69" s="9">
        <v>562.572</v>
      </c>
      <c r="GG69" s="9">
        <v>240.327</v>
      </c>
      <c r="GH69" s="9">
        <v>322.24400000000003</v>
      </c>
      <c r="GI69" s="9">
        <v>302.05399999999997</v>
      </c>
      <c r="GJ69" s="9">
        <v>158.28700000000001</v>
      </c>
      <c r="GK69" s="9">
        <v>143.767</v>
      </c>
      <c r="GL69" s="9">
        <v>51.287999999999997</v>
      </c>
      <c r="GM69" s="9">
        <v>29.536000000000001</v>
      </c>
      <c r="GN69" s="9">
        <v>21.751999999999999</v>
      </c>
      <c r="GO69" s="9">
        <v>17.085999999999999</v>
      </c>
      <c r="GP69" s="9">
        <v>13.023</v>
      </c>
      <c r="GQ69" s="9">
        <v>4.0629999999999997</v>
      </c>
      <c r="GR69" s="9">
        <v>10.444000000000001</v>
      </c>
      <c r="GS69" s="9">
        <v>7.766</v>
      </c>
      <c r="GT69" s="9">
        <v>2.6779999999999999</v>
      </c>
      <c r="GU69" s="9">
        <v>6.6420000000000003</v>
      </c>
      <c r="GV69" s="9">
        <v>5.2569999999999997</v>
      </c>
      <c r="GW69" s="9">
        <v>1.3839999999999999</v>
      </c>
      <c r="GX69" s="9">
        <v>34.201999999999998</v>
      </c>
      <c r="GY69" s="9">
        <v>16.513000000000002</v>
      </c>
      <c r="GZ69" s="9">
        <v>17.689</v>
      </c>
      <c r="HA69" s="9">
        <v>279.24</v>
      </c>
      <c r="HB69" s="9">
        <v>144.56100000000001</v>
      </c>
      <c r="HC69" s="9">
        <v>134.679</v>
      </c>
      <c r="HD69" s="9">
        <v>87.817999999999998</v>
      </c>
      <c r="HE69" s="9">
        <v>62.164999999999999</v>
      </c>
      <c r="HF69" s="9">
        <v>25.652999999999999</v>
      </c>
      <c r="HG69" s="9">
        <v>191.423</v>
      </c>
      <c r="HH69" s="9">
        <v>82.396000000000001</v>
      </c>
      <c r="HI69" s="9">
        <v>109.027</v>
      </c>
      <c r="HJ69" s="9">
        <v>97.094999999999999</v>
      </c>
      <c r="HK69" s="9">
        <v>69.896000000000001</v>
      </c>
      <c r="HL69" s="9">
        <v>27.199000000000002</v>
      </c>
      <c r="HM69" s="9">
        <v>204.959</v>
      </c>
      <c r="HN69" s="9">
        <v>88.39</v>
      </c>
      <c r="HO69" s="9">
        <v>116.568</v>
      </c>
      <c r="HP69" s="9">
        <v>201.86699999999999</v>
      </c>
      <c r="HQ69" s="9">
        <v>90.162000000000006</v>
      </c>
      <c r="HR69" s="9">
        <v>111.705</v>
      </c>
      <c r="HS69" s="9">
        <v>3026.817</v>
      </c>
      <c r="HT69" s="9">
        <v>1623.203</v>
      </c>
      <c r="HU69" s="9">
        <v>1403.614</v>
      </c>
      <c r="HV69" s="9">
        <v>2292.0659999999998</v>
      </c>
      <c r="HW69" s="9">
        <v>1381.008</v>
      </c>
      <c r="HX69" s="9">
        <v>911.05799999999999</v>
      </c>
      <c r="HY69" s="9">
        <v>734.75099999999998</v>
      </c>
      <c r="HZ69" s="9">
        <v>242.19499999999999</v>
      </c>
      <c r="IA69" s="9">
        <v>492.55599999999998</v>
      </c>
      <c r="IB69" s="9">
        <v>449.46100000000001</v>
      </c>
      <c r="IC69" s="9">
        <v>271.50200000000001</v>
      </c>
      <c r="ID69" s="9">
        <v>177.959</v>
      </c>
      <c r="IE69" s="9">
        <v>69.037999999999997</v>
      </c>
      <c r="IF69" s="9">
        <v>44.591000000000001</v>
      </c>
      <c r="IG69" s="9">
        <v>24.446999999999999</v>
      </c>
      <c r="IH69" s="9">
        <v>33.789000000000001</v>
      </c>
      <c r="II69" s="9">
        <v>28.463000000000001</v>
      </c>
      <c r="IJ69" s="9">
        <v>5.3259999999999996</v>
      </c>
      <c r="IK69" s="9">
        <v>19.866</v>
      </c>
      <c r="IL69" s="9">
        <v>15.743</v>
      </c>
      <c r="IM69" s="9">
        <v>4.1230000000000002</v>
      </c>
      <c r="IN69" s="9">
        <v>13.923</v>
      </c>
      <c r="IO69" s="9">
        <v>12.72</v>
      </c>
      <c r="IP69" s="9">
        <v>1.2030000000000001</v>
      </c>
      <c r="IQ69" s="9">
        <v>35.249000000000002</v>
      </c>
    </row>
    <row r="70" spans="1:251">
      <c r="A70" s="10">
        <v>43617</v>
      </c>
      <c r="B70" s="9">
        <v>12845.566000000001</v>
      </c>
      <c r="C70" s="9">
        <v>6808.4740000000002</v>
      </c>
      <c r="D70" s="9">
        <v>6037.0929999999998</v>
      </c>
      <c r="E70" s="9">
        <v>8761.1710000000003</v>
      </c>
      <c r="F70" s="9">
        <v>5513.3370000000004</v>
      </c>
      <c r="G70" s="9">
        <v>3247.8330000000001</v>
      </c>
      <c r="H70" s="9">
        <v>4084.3960000000002</v>
      </c>
      <c r="I70" s="9">
        <v>1295.136</v>
      </c>
      <c r="J70" s="9">
        <v>2789.259</v>
      </c>
      <c r="K70" s="9">
        <v>1863.002</v>
      </c>
      <c r="L70" s="9">
        <v>996.06399999999996</v>
      </c>
      <c r="M70" s="9">
        <v>866.93700000000001</v>
      </c>
      <c r="N70" s="9">
        <v>346.87599999999998</v>
      </c>
      <c r="O70" s="9">
        <v>200.71199999999999</v>
      </c>
      <c r="P70" s="9">
        <v>146.16399999999999</v>
      </c>
      <c r="Q70" s="9">
        <v>132.23699999999999</v>
      </c>
      <c r="R70" s="9">
        <v>98.763999999999996</v>
      </c>
      <c r="S70" s="9">
        <v>33.473999999999997</v>
      </c>
      <c r="T70" s="9">
        <v>69.061000000000007</v>
      </c>
      <c r="U70" s="9">
        <v>52.156999999999996</v>
      </c>
      <c r="V70" s="9">
        <v>16.904</v>
      </c>
      <c r="W70" s="9">
        <v>63.176000000000002</v>
      </c>
      <c r="X70" s="9">
        <v>46.606999999999999</v>
      </c>
      <c r="Y70" s="9">
        <v>16.57</v>
      </c>
      <c r="Z70" s="9">
        <v>214.63900000000001</v>
      </c>
      <c r="AA70" s="9">
        <v>101.94799999999999</v>
      </c>
      <c r="AB70" s="9">
        <v>112.69</v>
      </c>
      <c r="AC70" s="9">
        <v>1669.3409999999999</v>
      </c>
      <c r="AD70" s="9">
        <v>882.23299999999995</v>
      </c>
      <c r="AE70" s="9">
        <v>787.10900000000004</v>
      </c>
      <c r="AF70" s="9">
        <v>636.32100000000003</v>
      </c>
      <c r="AG70" s="9">
        <v>465.63400000000001</v>
      </c>
      <c r="AH70" s="9">
        <v>170.68700000000001</v>
      </c>
      <c r="AI70" s="9">
        <v>1033.02</v>
      </c>
      <c r="AJ70" s="9">
        <v>416.59800000000001</v>
      </c>
      <c r="AK70" s="9">
        <v>616.42200000000003</v>
      </c>
      <c r="AL70" s="9">
        <v>733.58900000000006</v>
      </c>
      <c r="AM70" s="9">
        <v>537.09199999999998</v>
      </c>
      <c r="AN70" s="9">
        <v>196.49700000000001</v>
      </c>
      <c r="AO70" s="9">
        <v>1129.412</v>
      </c>
      <c r="AP70" s="9">
        <v>458.97199999999998</v>
      </c>
      <c r="AQ70" s="9">
        <v>670.44</v>
      </c>
      <c r="AR70" s="9">
        <v>1102.0809999999999</v>
      </c>
      <c r="AS70" s="9">
        <v>468.755</v>
      </c>
      <c r="AT70" s="9">
        <v>633.32600000000002</v>
      </c>
      <c r="AU70" s="9">
        <v>12238.294</v>
      </c>
      <c r="AV70" s="9">
        <v>6443.2269999999999</v>
      </c>
      <c r="AW70" s="9">
        <v>5795.067</v>
      </c>
      <c r="AX70" s="9">
        <v>8485.7330000000002</v>
      </c>
      <c r="AY70" s="9">
        <v>5323.4179999999997</v>
      </c>
      <c r="AZ70" s="9">
        <v>3162.3150000000001</v>
      </c>
      <c r="BA70" s="9">
        <v>3752.5610000000001</v>
      </c>
      <c r="BB70" s="9">
        <v>1119.809</v>
      </c>
      <c r="BC70" s="9">
        <v>2632.752</v>
      </c>
      <c r="BD70" s="9">
        <v>1799.9639999999999</v>
      </c>
      <c r="BE70" s="9">
        <v>952.69600000000003</v>
      </c>
      <c r="BF70" s="9">
        <v>847.26800000000003</v>
      </c>
      <c r="BG70" s="9">
        <v>318.91300000000001</v>
      </c>
      <c r="BH70" s="9">
        <v>180.94</v>
      </c>
      <c r="BI70" s="9">
        <v>137.97399999999999</v>
      </c>
      <c r="BJ70" s="9">
        <v>125.875</v>
      </c>
      <c r="BK70" s="9">
        <v>93.971999999999994</v>
      </c>
      <c r="BL70" s="9">
        <v>31.902999999999999</v>
      </c>
      <c r="BM70" s="9">
        <v>66.835999999999999</v>
      </c>
      <c r="BN70" s="9">
        <v>50.383000000000003</v>
      </c>
      <c r="BO70" s="9">
        <v>16.452999999999999</v>
      </c>
      <c r="BP70" s="9">
        <v>59.039000000000001</v>
      </c>
      <c r="BQ70" s="9">
        <v>43.588999999999999</v>
      </c>
      <c r="BR70" s="9">
        <v>15.45</v>
      </c>
      <c r="BS70" s="9">
        <v>193.03899999999999</v>
      </c>
      <c r="BT70" s="9">
        <v>86.968000000000004</v>
      </c>
      <c r="BU70" s="9">
        <v>106.071</v>
      </c>
      <c r="BV70" s="9">
        <v>1628.9380000000001</v>
      </c>
      <c r="BW70" s="9">
        <v>854.97299999999996</v>
      </c>
      <c r="BX70" s="9">
        <v>773.96500000000003</v>
      </c>
      <c r="BY70" s="9">
        <v>623.41</v>
      </c>
      <c r="BZ70" s="9">
        <v>457.53300000000002</v>
      </c>
      <c r="CA70" s="9">
        <v>165.87700000000001</v>
      </c>
      <c r="CB70" s="9">
        <v>1005.529</v>
      </c>
      <c r="CC70" s="9">
        <v>397.44099999999997</v>
      </c>
      <c r="CD70" s="9">
        <v>608.08799999999997</v>
      </c>
      <c r="CE70" s="9">
        <v>714.34400000000005</v>
      </c>
      <c r="CF70" s="9">
        <v>524.22500000000002</v>
      </c>
      <c r="CG70" s="9">
        <v>190.12</v>
      </c>
      <c r="CH70" s="9">
        <v>1085.6199999999999</v>
      </c>
      <c r="CI70" s="9">
        <v>428.471</v>
      </c>
      <c r="CJ70" s="9">
        <v>657.14800000000002</v>
      </c>
      <c r="CK70" s="9">
        <v>1072.365</v>
      </c>
      <c r="CL70" s="9">
        <v>447.82400000000001</v>
      </c>
      <c r="CM70" s="9">
        <v>624.54100000000005</v>
      </c>
      <c r="CN70" s="9">
        <v>1913.2760000000001</v>
      </c>
      <c r="CO70" s="9">
        <v>966.48199999999997</v>
      </c>
      <c r="CP70" s="9">
        <v>946.79399999999998</v>
      </c>
      <c r="CQ70" s="9">
        <v>856.58100000000002</v>
      </c>
      <c r="CR70" s="9">
        <v>517.43700000000001</v>
      </c>
      <c r="CS70" s="9">
        <v>339.14400000000001</v>
      </c>
      <c r="CT70" s="9">
        <v>1056.6959999999999</v>
      </c>
      <c r="CU70" s="9">
        <v>449.04500000000002</v>
      </c>
      <c r="CV70" s="9">
        <v>607.65</v>
      </c>
      <c r="CW70" s="9">
        <v>496.89600000000002</v>
      </c>
      <c r="CX70" s="9">
        <v>245.06800000000001</v>
      </c>
      <c r="CY70" s="9">
        <v>251.828</v>
      </c>
      <c r="CZ70" s="9">
        <v>79.715999999999994</v>
      </c>
      <c r="DA70" s="9">
        <v>39.774999999999999</v>
      </c>
      <c r="DB70" s="9">
        <v>39.941000000000003</v>
      </c>
      <c r="DC70" s="9">
        <v>14.26</v>
      </c>
      <c r="DD70" s="9">
        <v>10.334</v>
      </c>
      <c r="DE70" s="9">
        <v>3.9260000000000002</v>
      </c>
      <c r="DF70" s="9">
        <v>11.368</v>
      </c>
      <c r="DG70" s="9">
        <v>8.1479999999999997</v>
      </c>
      <c r="DH70" s="9">
        <v>3.22</v>
      </c>
      <c r="DI70" s="9">
        <v>2.8919999999999999</v>
      </c>
      <c r="DJ70" s="9">
        <v>2.1859999999999999</v>
      </c>
      <c r="DK70" s="9">
        <v>0.70599999999999996</v>
      </c>
      <c r="DL70" s="9">
        <v>65.456000000000003</v>
      </c>
      <c r="DM70" s="9">
        <v>29.440999999999999</v>
      </c>
      <c r="DN70" s="9">
        <v>36.015000000000001</v>
      </c>
      <c r="DO70" s="9">
        <v>464.52800000000002</v>
      </c>
      <c r="DP70" s="9">
        <v>228.31</v>
      </c>
      <c r="DQ70" s="9">
        <v>236.21799999999999</v>
      </c>
      <c r="DR70" s="9">
        <v>106.526</v>
      </c>
      <c r="DS70" s="9">
        <v>70.353999999999999</v>
      </c>
      <c r="DT70" s="9">
        <v>36.171999999999997</v>
      </c>
      <c r="DU70" s="9">
        <v>358.00200000000001</v>
      </c>
      <c r="DV70" s="9">
        <v>157.95599999999999</v>
      </c>
      <c r="DW70" s="9">
        <v>200.04499999999999</v>
      </c>
      <c r="DX70" s="9">
        <v>115.48099999999999</v>
      </c>
      <c r="DY70" s="9">
        <v>76.921999999999997</v>
      </c>
      <c r="DZ70" s="9">
        <v>38.56</v>
      </c>
      <c r="EA70" s="9">
        <v>381.41500000000002</v>
      </c>
      <c r="EB70" s="9">
        <v>168.14599999999999</v>
      </c>
      <c r="EC70" s="9">
        <v>213.268</v>
      </c>
      <c r="ED70" s="9">
        <v>369.37</v>
      </c>
      <c r="EE70" s="9">
        <v>166.10499999999999</v>
      </c>
      <c r="EF70" s="9">
        <v>203.26499999999999</v>
      </c>
      <c r="EG70" s="9">
        <v>668.16200000000003</v>
      </c>
      <c r="EH70" s="9">
        <v>327.72</v>
      </c>
      <c r="EI70" s="9">
        <v>340.44200000000001</v>
      </c>
      <c r="EJ70" s="9">
        <v>166.11199999999999</v>
      </c>
      <c r="EK70" s="9">
        <v>108.925</v>
      </c>
      <c r="EL70" s="9">
        <v>57.186999999999998</v>
      </c>
      <c r="EM70" s="9">
        <v>502.05</v>
      </c>
      <c r="EN70" s="9">
        <v>218.79499999999999</v>
      </c>
      <c r="EO70" s="9">
        <v>283.255</v>
      </c>
      <c r="EP70" s="9">
        <v>207.75800000000001</v>
      </c>
      <c r="EQ70" s="9">
        <v>99.27</v>
      </c>
      <c r="ER70" s="9">
        <v>108.488</v>
      </c>
      <c r="ES70" s="9">
        <v>33.36</v>
      </c>
      <c r="ET70" s="9">
        <v>15.896000000000001</v>
      </c>
      <c r="EU70" s="9">
        <v>17.463000000000001</v>
      </c>
      <c r="EV70" s="9">
        <v>1.972</v>
      </c>
      <c r="EW70" s="9">
        <v>1.4359999999999999</v>
      </c>
      <c r="EX70" s="9">
        <v>0.53600000000000003</v>
      </c>
      <c r="EY70" s="9">
        <v>1.5880000000000001</v>
      </c>
      <c r="EZ70" s="9">
        <v>1.069</v>
      </c>
      <c r="FA70" s="9">
        <v>0.51900000000000002</v>
      </c>
      <c r="FB70" s="9">
        <v>0.38400000000000001</v>
      </c>
      <c r="FC70" s="9">
        <v>0.36699999999999999</v>
      </c>
      <c r="FD70" s="9">
        <v>1.7000000000000001E-2</v>
      </c>
      <c r="FE70" s="9">
        <v>31.388000000000002</v>
      </c>
      <c r="FF70" s="9">
        <v>14.461</v>
      </c>
      <c r="FG70" s="9">
        <v>16.927</v>
      </c>
      <c r="FH70" s="9">
        <v>192.48599999999999</v>
      </c>
      <c r="FI70" s="9">
        <v>91.756</v>
      </c>
      <c r="FJ70" s="9">
        <v>100.73</v>
      </c>
      <c r="FK70" s="9">
        <v>21.466000000000001</v>
      </c>
      <c r="FL70" s="9">
        <v>14.013999999999999</v>
      </c>
      <c r="FM70" s="9">
        <v>7.4530000000000003</v>
      </c>
      <c r="FN70" s="9">
        <v>171.01900000000001</v>
      </c>
      <c r="FO70" s="9">
        <v>77.742000000000004</v>
      </c>
      <c r="FP70" s="9">
        <v>93.277000000000001</v>
      </c>
      <c r="FQ70" s="9">
        <v>22.867999999999999</v>
      </c>
      <c r="FR70" s="9">
        <v>14.85</v>
      </c>
      <c r="FS70" s="9">
        <v>8.0180000000000007</v>
      </c>
      <c r="FT70" s="9">
        <v>184.89099999999999</v>
      </c>
      <c r="FU70" s="9">
        <v>84.42</v>
      </c>
      <c r="FV70" s="9">
        <v>100.47</v>
      </c>
      <c r="FW70" s="9">
        <v>172.607</v>
      </c>
      <c r="FX70" s="9">
        <v>78.811000000000007</v>
      </c>
      <c r="FY70" s="9">
        <v>93.796000000000006</v>
      </c>
      <c r="FZ70" s="9">
        <v>1245.114</v>
      </c>
      <c r="GA70" s="9">
        <v>638.76199999999994</v>
      </c>
      <c r="GB70" s="9">
        <v>606.35199999999998</v>
      </c>
      <c r="GC70" s="9">
        <v>690.46900000000005</v>
      </c>
      <c r="GD70" s="9">
        <v>408.512</v>
      </c>
      <c r="GE70" s="9">
        <v>281.95600000000002</v>
      </c>
      <c r="GF70" s="9">
        <v>554.64599999999996</v>
      </c>
      <c r="GG70" s="9">
        <v>230.25</v>
      </c>
      <c r="GH70" s="9">
        <v>324.39600000000002</v>
      </c>
      <c r="GI70" s="9">
        <v>289.13799999999998</v>
      </c>
      <c r="GJ70" s="9">
        <v>145.797</v>
      </c>
      <c r="GK70" s="9">
        <v>143.34</v>
      </c>
      <c r="GL70" s="9">
        <v>46.356999999999999</v>
      </c>
      <c r="GM70" s="9">
        <v>23.879000000000001</v>
      </c>
      <c r="GN70" s="9">
        <v>22.478000000000002</v>
      </c>
      <c r="GO70" s="9">
        <v>12.289</v>
      </c>
      <c r="GP70" s="9">
        <v>8.8979999999999997</v>
      </c>
      <c r="GQ70" s="9">
        <v>3.39</v>
      </c>
      <c r="GR70" s="9">
        <v>9.7799999999999994</v>
      </c>
      <c r="GS70" s="9">
        <v>7.0789999999999997</v>
      </c>
      <c r="GT70" s="9">
        <v>2.7010000000000001</v>
      </c>
      <c r="GU70" s="9">
        <v>2.508</v>
      </c>
      <c r="GV70" s="9">
        <v>1.819</v>
      </c>
      <c r="GW70" s="9">
        <v>0.68899999999999995</v>
      </c>
      <c r="GX70" s="9">
        <v>34.067999999999998</v>
      </c>
      <c r="GY70" s="9">
        <v>14.98</v>
      </c>
      <c r="GZ70" s="9">
        <v>19.088000000000001</v>
      </c>
      <c r="HA70" s="9">
        <v>272.04199999999997</v>
      </c>
      <c r="HB70" s="9">
        <v>136.554</v>
      </c>
      <c r="HC70" s="9">
        <v>135.488</v>
      </c>
      <c r="HD70" s="9">
        <v>85.06</v>
      </c>
      <c r="HE70" s="9">
        <v>56.34</v>
      </c>
      <c r="HF70" s="9">
        <v>28.72</v>
      </c>
      <c r="HG70" s="9">
        <v>186.983</v>
      </c>
      <c r="HH70" s="9">
        <v>80.213999999999999</v>
      </c>
      <c r="HI70" s="9">
        <v>106.768</v>
      </c>
      <c r="HJ70" s="9">
        <v>92.614000000000004</v>
      </c>
      <c r="HK70" s="9">
        <v>62.072000000000003</v>
      </c>
      <c r="HL70" s="9">
        <v>30.542000000000002</v>
      </c>
      <c r="HM70" s="9">
        <v>196.524</v>
      </c>
      <c r="HN70" s="9">
        <v>83.725999999999999</v>
      </c>
      <c r="HO70" s="9">
        <v>112.798</v>
      </c>
      <c r="HP70" s="9">
        <v>196.76300000000001</v>
      </c>
      <c r="HQ70" s="9">
        <v>87.293999999999997</v>
      </c>
      <c r="HR70" s="9">
        <v>109.46899999999999</v>
      </c>
      <c r="HS70" s="9">
        <v>3027.7489999999998</v>
      </c>
      <c r="HT70" s="9">
        <v>1630.585</v>
      </c>
      <c r="HU70" s="9">
        <v>1397.164</v>
      </c>
      <c r="HV70" s="9">
        <v>2303.884</v>
      </c>
      <c r="HW70" s="9">
        <v>1398.914</v>
      </c>
      <c r="HX70" s="9">
        <v>904.97</v>
      </c>
      <c r="HY70" s="9">
        <v>723.86500000000001</v>
      </c>
      <c r="HZ70" s="9">
        <v>231.67099999999999</v>
      </c>
      <c r="IA70" s="9">
        <v>492.19400000000002</v>
      </c>
      <c r="IB70" s="9">
        <v>434.274</v>
      </c>
      <c r="IC70" s="9">
        <v>259.99299999999999</v>
      </c>
      <c r="ID70" s="9">
        <v>174.28100000000001</v>
      </c>
      <c r="IE70" s="9">
        <v>66.728999999999999</v>
      </c>
      <c r="IF70" s="9">
        <v>41.091000000000001</v>
      </c>
      <c r="IG70" s="9">
        <v>25.637</v>
      </c>
      <c r="IH70" s="9">
        <v>32.729999999999997</v>
      </c>
      <c r="II70" s="9">
        <v>25.23</v>
      </c>
      <c r="IJ70" s="9">
        <v>7.5</v>
      </c>
      <c r="IK70" s="9">
        <v>12.092000000000001</v>
      </c>
      <c r="IL70" s="9">
        <v>9.5440000000000005</v>
      </c>
      <c r="IM70" s="9">
        <v>2.5470000000000002</v>
      </c>
      <c r="IN70" s="9">
        <v>20.638999999999999</v>
      </c>
      <c r="IO70" s="9">
        <v>15.686</v>
      </c>
      <c r="IP70" s="9">
        <v>4.9530000000000003</v>
      </c>
      <c r="IQ70" s="9">
        <v>33.997999999999998</v>
      </c>
    </row>
    <row r="71" spans="1:251">
      <c r="A71" s="10">
        <v>43647</v>
      </c>
      <c r="B71" s="9">
        <v>12839.028</v>
      </c>
      <c r="C71" s="9">
        <v>6803.0370000000003</v>
      </c>
      <c r="D71" s="9">
        <v>6035.9920000000002</v>
      </c>
      <c r="E71" s="9">
        <v>8831.1949999999997</v>
      </c>
      <c r="F71" s="9">
        <v>5523.93</v>
      </c>
      <c r="G71" s="9">
        <v>3307.2649999999999</v>
      </c>
      <c r="H71" s="9">
        <v>4007.8330000000001</v>
      </c>
      <c r="I71" s="9">
        <v>1279.107</v>
      </c>
      <c r="J71" s="9">
        <v>2728.7260000000001</v>
      </c>
      <c r="K71" s="9">
        <v>1886.04</v>
      </c>
      <c r="L71" s="9">
        <v>1010.726</v>
      </c>
      <c r="M71" s="9">
        <v>875.31500000000005</v>
      </c>
      <c r="N71" s="9">
        <v>369.30200000000002</v>
      </c>
      <c r="O71" s="9">
        <v>222.47300000000001</v>
      </c>
      <c r="P71" s="9">
        <v>146.828</v>
      </c>
      <c r="Q71" s="9">
        <v>153.22399999999999</v>
      </c>
      <c r="R71" s="9">
        <v>119.249</v>
      </c>
      <c r="S71" s="9">
        <v>33.975000000000001</v>
      </c>
      <c r="T71" s="9">
        <v>85.921000000000006</v>
      </c>
      <c r="U71" s="9">
        <v>64.757000000000005</v>
      </c>
      <c r="V71" s="9">
        <v>21.163</v>
      </c>
      <c r="W71" s="9">
        <v>67.304000000000002</v>
      </c>
      <c r="X71" s="9">
        <v>54.491999999999997</v>
      </c>
      <c r="Y71" s="9">
        <v>12.811999999999999</v>
      </c>
      <c r="Z71" s="9">
        <v>216.077</v>
      </c>
      <c r="AA71" s="9">
        <v>103.224</v>
      </c>
      <c r="AB71" s="9">
        <v>112.85299999999999</v>
      </c>
      <c r="AC71" s="9">
        <v>1690.501</v>
      </c>
      <c r="AD71" s="9">
        <v>891.18499999999995</v>
      </c>
      <c r="AE71" s="9">
        <v>799.31600000000003</v>
      </c>
      <c r="AF71" s="9">
        <v>645.35799999999995</v>
      </c>
      <c r="AG71" s="9">
        <v>475.661</v>
      </c>
      <c r="AH71" s="9">
        <v>169.69800000000001</v>
      </c>
      <c r="AI71" s="9">
        <v>1045.143</v>
      </c>
      <c r="AJ71" s="9">
        <v>415.52499999999998</v>
      </c>
      <c r="AK71" s="9">
        <v>629.61800000000005</v>
      </c>
      <c r="AL71" s="9">
        <v>750.61199999999997</v>
      </c>
      <c r="AM71" s="9">
        <v>557.54700000000003</v>
      </c>
      <c r="AN71" s="9">
        <v>193.065</v>
      </c>
      <c r="AO71" s="9">
        <v>1135.4290000000001</v>
      </c>
      <c r="AP71" s="9">
        <v>453.17899999999997</v>
      </c>
      <c r="AQ71" s="9">
        <v>682.24900000000002</v>
      </c>
      <c r="AR71" s="9">
        <v>1131.0630000000001</v>
      </c>
      <c r="AS71" s="9">
        <v>480.28199999999998</v>
      </c>
      <c r="AT71" s="9">
        <v>650.78099999999995</v>
      </c>
      <c r="AU71" s="9">
        <v>12237.333000000001</v>
      </c>
      <c r="AV71" s="9">
        <v>6438.6970000000001</v>
      </c>
      <c r="AW71" s="9">
        <v>5798.6350000000002</v>
      </c>
      <c r="AX71" s="9">
        <v>8572.49</v>
      </c>
      <c r="AY71" s="9">
        <v>5334.7879999999996</v>
      </c>
      <c r="AZ71" s="9">
        <v>3237.7020000000002</v>
      </c>
      <c r="BA71" s="9">
        <v>3664.8429999999998</v>
      </c>
      <c r="BB71" s="9">
        <v>1103.9090000000001</v>
      </c>
      <c r="BC71" s="9">
        <v>2560.933</v>
      </c>
      <c r="BD71" s="9">
        <v>1827.7840000000001</v>
      </c>
      <c r="BE71" s="9">
        <v>975.67700000000002</v>
      </c>
      <c r="BF71" s="9">
        <v>852.10699999999997</v>
      </c>
      <c r="BG71" s="9">
        <v>343.28199999999998</v>
      </c>
      <c r="BH71" s="9">
        <v>205.89</v>
      </c>
      <c r="BI71" s="9">
        <v>137.392</v>
      </c>
      <c r="BJ71" s="9">
        <v>147.47499999999999</v>
      </c>
      <c r="BK71" s="9">
        <v>114.941</v>
      </c>
      <c r="BL71" s="9">
        <v>32.533999999999999</v>
      </c>
      <c r="BM71" s="9">
        <v>83.992999999999995</v>
      </c>
      <c r="BN71" s="9">
        <v>63.311999999999998</v>
      </c>
      <c r="BO71" s="9">
        <v>20.681000000000001</v>
      </c>
      <c r="BP71" s="9">
        <v>63.481999999999999</v>
      </c>
      <c r="BQ71" s="9">
        <v>51.628999999999998</v>
      </c>
      <c r="BR71" s="9">
        <v>11.853</v>
      </c>
      <c r="BS71" s="9">
        <v>195.80699999999999</v>
      </c>
      <c r="BT71" s="9">
        <v>90.948999999999998</v>
      </c>
      <c r="BU71" s="9">
        <v>104.858</v>
      </c>
      <c r="BV71" s="9">
        <v>1653.4949999999999</v>
      </c>
      <c r="BW71" s="9">
        <v>869.09199999999998</v>
      </c>
      <c r="BX71" s="9">
        <v>784.40300000000002</v>
      </c>
      <c r="BY71" s="9">
        <v>637.48299999999995</v>
      </c>
      <c r="BZ71" s="9">
        <v>470.22699999999998</v>
      </c>
      <c r="CA71" s="9">
        <v>167.256</v>
      </c>
      <c r="CB71" s="9">
        <v>1016.0119999999999</v>
      </c>
      <c r="CC71" s="9">
        <v>398.86599999999999</v>
      </c>
      <c r="CD71" s="9">
        <v>617.14700000000005</v>
      </c>
      <c r="CE71" s="9">
        <v>737.55200000000002</v>
      </c>
      <c r="CF71" s="9">
        <v>548.36599999999999</v>
      </c>
      <c r="CG71" s="9">
        <v>189.18600000000001</v>
      </c>
      <c r="CH71" s="9">
        <v>1090.231</v>
      </c>
      <c r="CI71" s="9">
        <v>427.31</v>
      </c>
      <c r="CJ71" s="9">
        <v>662.92100000000005</v>
      </c>
      <c r="CK71" s="9">
        <v>1100.0050000000001</v>
      </c>
      <c r="CL71" s="9">
        <v>462.178</v>
      </c>
      <c r="CM71" s="9">
        <v>637.82799999999997</v>
      </c>
      <c r="CN71" s="9">
        <v>1918.194</v>
      </c>
      <c r="CO71" s="9">
        <v>969.23299999999995</v>
      </c>
      <c r="CP71" s="9">
        <v>948.96100000000001</v>
      </c>
      <c r="CQ71" s="9">
        <v>892.96699999999998</v>
      </c>
      <c r="CR71" s="9">
        <v>536.57299999999998</v>
      </c>
      <c r="CS71" s="9">
        <v>356.39299999999997</v>
      </c>
      <c r="CT71" s="9">
        <v>1025.2280000000001</v>
      </c>
      <c r="CU71" s="9">
        <v>432.65899999999999</v>
      </c>
      <c r="CV71" s="9">
        <v>592.56799999999998</v>
      </c>
      <c r="CW71" s="9">
        <v>504.935</v>
      </c>
      <c r="CX71" s="9">
        <v>258.99099999999999</v>
      </c>
      <c r="CY71" s="9">
        <v>245.94499999999999</v>
      </c>
      <c r="CZ71" s="9">
        <v>83.465000000000003</v>
      </c>
      <c r="DA71" s="9">
        <v>46.732999999999997</v>
      </c>
      <c r="DB71" s="9">
        <v>36.732999999999997</v>
      </c>
      <c r="DC71" s="9">
        <v>18.440000000000001</v>
      </c>
      <c r="DD71" s="9">
        <v>13.565</v>
      </c>
      <c r="DE71" s="9">
        <v>4.875</v>
      </c>
      <c r="DF71" s="9">
        <v>13.164999999999999</v>
      </c>
      <c r="DG71" s="9">
        <v>10.927</v>
      </c>
      <c r="DH71" s="9">
        <v>2.238</v>
      </c>
      <c r="DI71" s="9">
        <v>5.2759999999999998</v>
      </c>
      <c r="DJ71" s="9">
        <v>2.6379999999999999</v>
      </c>
      <c r="DK71" s="9">
        <v>2.6379999999999999</v>
      </c>
      <c r="DL71" s="9">
        <v>65.025000000000006</v>
      </c>
      <c r="DM71" s="9">
        <v>33.167999999999999</v>
      </c>
      <c r="DN71" s="9">
        <v>31.856999999999999</v>
      </c>
      <c r="DO71" s="9">
        <v>469.89699999999999</v>
      </c>
      <c r="DP71" s="9">
        <v>237.001</v>
      </c>
      <c r="DQ71" s="9">
        <v>232.89599999999999</v>
      </c>
      <c r="DR71" s="9">
        <v>106.03700000000001</v>
      </c>
      <c r="DS71" s="9">
        <v>75.507000000000005</v>
      </c>
      <c r="DT71" s="9">
        <v>30.53</v>
      </c>
      <c r="DU71" s="9">
        <v>363.86</v>
      </c>
      <c r="DV71" s="9">
        <v>161.494</v>
      </c>
      <c r="DW71" s="9">
        <v>202.36600000000001</v>
      </c>
      <c r="DX71" s="9">
        <v>118.96899999999999</v>
      </c>
      <c r="DY71" s="9">
        <v>86.228999999999999</v>
      </c>
      <c r="DZ71" s="9">
        <v>32.74</v>
      </c>
      <c r="EA71" s="9">
        <v>385.96600000000001</v>
      </c>
      <c r="EB71" s="9">
        <v>172.762</v>
      </c>
      <c r="EC71" s="9">
        <v>213.20500000000001</v>
      </c>
      <c r="ED71" s="9">
        <v>377.024</v>
      </c>
      <c r="EE71" s="9">
        <v>172.42</v>
      </c>
      <c r="EF71" s="9">
        <v>204.60400000000001</v>
      </c>
      <c r="EG71" s="9">
        <v>669.31500000000005</v>
      </c>
      <c r="EH71" s="9">
        <v>328.56099999999998</v>
      </c>
      <c r="EI71" s="9">
        <v>340.75400000000002</v>
      </c>
      <c r="EJ71" s="9">
        <v>172.12100000000001</v>
      </c>
      <c r="EK71" s="9">
        <v>115.271</v>
      </c>
      <c r="EL71" s="9">
        <v>56.85</v>
      </c>
      <c r="EM71" s="9">
        <v>497.19400000000002</v>
      </c>
      <c r="EN71" s="9">
        <v>213.29</v>
      </c>
      <c r="EO71" s="9">
        <v>283.904</v>
      </c>
      <c r="EP71" s="9">
        <v>206.06399999999999</v>
      </c>
      <c r="EQ71" s="9">
        <v>101.105</v>
      </c>
      <c r="ER71" s="9">
        <v>104.958</v>
      </c>
      <c r="ES71" s="9">
        <v>33.994</v>
      </c>
      <c r="ET71" s="9">
        <v>18.899999999999999</v>
      </c>
      <c r="EU71" s="9">
        <v>15.093999999999999</v>
      </c>
      <c r="EV71" s="9">
        <v>4.0720000000000001</v>
      </c>
      <c r="EW71" s="9">
        <v>3.3180000000000001</v>
      </c>
      <c r="EX71" s="9">
        <v>0.753</v>
      </c>
      <c r="EY71" s="9">
        <v>1.7989999999999999</v>
      </c>
      <c r="EZ71" s="9">
        <v>1.79</v>
      </c>
      <c r="FA71" s="9">
        <v>8.0000000000000002E-3</v>
      </c>
      <c r="FB71" s="9">
        <v>2.2730000000000001</v>
      </c>
      <c r="FC71" s="9">
        <v>1.528</v>
      </c>
      <c r="FD71" s="9">
        <v>0.745</v>
      </c>
      <c r="FE71" s="9">
        <v>29.922999999999998</v>
      </c>
      <c r="FF71" s="9">
        <v>15.582000000000001</v>
      </c>
      <c r="FG71" s="9">
        <v>14.34</v>
      </c>
      <c r="FH71" s="9">
        <v>193.38</v>
      </c>
      <c r="FI71" s="9">
        <v>94.204999999999998</v>
      </c>
      <c r="FJ71" s="9">
        <v>99.174999999999997</v>
      </c>
      <c r="FK71" s="9">
        <v>26.99</v>
      </c>
      <c r="FL71" s="9">
        <v>20.817</v>
      </c>
      <c r="FM71" s="9">
        <v>6.173</v>
      </c>
      <c r="FN71" s="9">
        <v>166.39</v>
      </c>
      <c r="FO71" s="9">
        <v>73.388000000000005</v>
      </c>
      <c r="FP71" s="9">
        <v>93.001999999999995</v>
      </c>
      <c r="FQ71" s="9">
        <v>29.846</v>
      </c>
      <c r="FR71" s="9">
        <v>23.55</v>
      </c>
      <c r="FS71" s="9">
        <v>6.2960000000000003</v>
      </c>
      <c r="FT71" s="9">
        <v>176.21799999999999</v>
      </c>
      <c r="FU71" s="9">
        <v>77.555000000000007</v>
      </c>
      <c r="FV71" s="9">
        <v>98.662999999999997</v>
      </c>
      <c r="FW71" s="9">
        <v>168.18899999999999</v>
      </c>
      <c r="FX71" s="9">
        <v>75.177999999999997</v>
      </c>
      <c r="FY71" s="9">
        <v>93.01</v>
      </c>
      <c r="FZ71" s="9">
        <v>1248.8789999999999</v>
      </c>
      <c r="GA71" s="9">
        <v>640.67100000000005</v>
      </c>
      <c r="GB71" s="9">
        <v>608.20699999999999</v>
      </c>
      <c r="GC71" s="9">
        <v>720.846</v>
      </c>
      <c r="GD71" s="9">
        <v>421.30200000000002</v>
      </c>
      <c r="GE71" s="9">
        <v>299.54399999999998</v>
      </c>
      <c r="GF71" s="9">
        <v>528.03300000000002</v>
      </c>
      <c r="GG71" s="9">
        <v>219.369</v>
      </c>
      <c r="GH71" s="9">
        <v>308.66399999999999</v>
      </c>
      <c r="GI71" s="9">
        <v>298.87099999999998</v>
      </c>
      <c r="GJ71" s="9">
        <v>157.88499999999999</v>
      </c>
      <c r="GK71" s="9">
        <v>140.98599999999999</v>
      </c>
      <c r="GL71" s="9">
        <v>49.470999999999997</v>
      </c>
      <c r="GM71" s="9">
        <v>27.832000000000001</v>
      </c>
      <c r="GN71" s="9">
        <v>21.638999999999999</v>
      </c>
      <c r="GO71" s="9">
        <v>14.369</v>
      </c>
      <c r="GP71" s="9">
        <v>10.247</v>
      </c>
      <c r="GQ71" s="9">
        <v>4.1219999999999999</v>
      </c>
      <c r="GR71" s="9">
        <v>11.366</v>
      </c>
      <c r="GS71" s="9">
        <v>9.1359999999999992</v>
      </c>
      <c r="GT71" s="9">
        <v>2.2290000000000001</v>
      </c>
      <c r="GU71" s="9">
        <v>3.0030000000000001</v>
      </c>
      <c r="GV71" s="9">
        <v>1.1100000000000001</v>
      </c>
      <c r="GW71" s="9">
        <v>1.893</v>
      </c>
      <c r="GX71" s="9">
        <v>35.101999999999997</v>
      </c>
      <c r="GY71" s="9">
        <v>17.585999999999999</v>
      </c>
      <c r="GZ71" s="9">
        <v>17.516999999999999</v>
      </c>
      <c r="HA71" s="9">
        <v>276.517</v>
      </c>
      <c r="HB71" s="9">
        <v>142.79599999999999</v>
      </c>
      <c r="HC71" s="9">
        <v>133.721</v>
      </c>
      <c r="HD71" s="9">
        <v>79.046999999999997</v>
      </c>
      <c r="HE71" s="9">
        <v>54.69</v>
      </c>
      <c r="HF71" s="9">
        <v>24.356999999999999</v>
      </c>
      <c r="HG71" s="9">
        <v>197.47</v>
      </c>
      <c r="HH71" s="9">
        <v>88.105999999999995</v>
      </c>
      <c r="HI71" s="9">
        <v>109.364</v>
      </c>
      <c r="HJ71" s="9">
        <v>89.123000000000005</v>
      </c>
      <c r="HK71" s="9">
        <v>62.679000000000002</v>
      </c>
      <c r="HL71" s="9">
        <v>26.443999999999999</v>
      </c>
      <c r="HM71" s="9">
        <v>209.74799999999999</v>
      </c>
      <c r="HN71" s="9">
        <v>95.206000000000003</v>
      </c>
      <c r="HO71" s="9">
        <v>114.542</v>
      </c>
      <c r="HP71" s="9">
        <v>208.83600000000001</v>
      </c>
      <c r="HQ71" s="9">
        <v>97.242000000000004</v>
      </c>
      <c r="HR71" s="9">
        <v>111.59399999999999</v>
      </c>
      <c r="HS71" s="9">
        <v>3032.4870000000001</v>
      </c>
      <c r="HT71" s="9">
        <v>1626.124</v>
      </c>
      <c r="HU71" s="9">
        <v>1406.3630000000001</v>
      </c>
      <c r="HV71" s="9">
        <v>2333.6469999999999</v>
      </c>
      <c r="HW71" s="9">
        <v>1403.396</v>
      </c>
      <c r="HX71" s="9">
        <v>930.25199999999995</v>
      </c>
      <c r="HY71" s="9">
        <v>698.84</v>
      </c>
      <c r="HZ71" s="9">
        <v>222.72800000000001</v>
      </c>
      <c r="IA71" s="9">
        <v>476.11200000000002</v>
      </c>
      <c r="IB71" s="9">
        <v>434.19499999999999</v>
      </c>
      <c r="IC71" s="9">
        <v>254.756</v>
      </c>
      <c r="ID71" s="9">
        <v>179.43899999999999</v>
      </c>
      <c r="IE71" s="9">
        <v>69.861999999999995</v>
      </c>
      <c r="IF71" s="9">
        <v>45.182000000000002</v>
      </c>
      <c r="IG71" s="9">
        <v>24.681000000000001</v>
      </c>
      <c r="IH71" s="9">
        <v>38.148000000000003</v>
      </c>
      <c r="II71" s="9">
        <v>30.895</v>
      </c>
      <c r="IJ71" s="9">
        <v>7.2530000000000001</v>
      </c>
      <c r="IK71" s="9">
        <v>19.966999999999999</v>
      </c>
      <c r="IL71" s="9">
        <v>15.467000000000001</v>
      </c>
      <c r="IM71" s="9">
        <v>4.5</v>
      </c>
      <c r="IN71" s="9">
        <v>18.181000000000001</v>
      </c>
      <c r="IO71" s="9">
        <v>15.429</v>
      </c>
      <c r="IP71" s="9">
        <v>2.7530000000000001</v>
      </c>
      <c r="IQ71" s="9">
        <v>31.715</v>
      </c>
    </row>
    <row r="72" spans="1:251">
      <c r="A72" s="10">
        <v>43678</v>
      </c>
      <c r="B72" s="9">
        <v>12823.403</v>
      </c>
      <c r="C72" s="9">
        <v>6780.5749999999998</v>
      </c>
      <c r="D72" s="9">
        <v>6042.8280000000004</v>
      </c>
      <c r="E72" s="9">
        <v>8729.9060000000009</v>
      </c>
      <c r="F72" s="9">
        <v>5481.3850000000002</v>
      </c>
      <c r="G72" s="9">
        <v>3248.5210000000002</v>
      </c>
      <c r="H72" s="9">
        <v>4093.4969999999998</v>
      </c>
      <c r="I72" s="9">
        <v>1299.19</v>
      </c>
      <c r="J72" s="9">
        <v>2794.3069999999998</v>
      </c>
      <c r="K72" s="9">
        <v>1898.21</v>
      </c>
      <c r="L72" s="9">
        <v>1023.65</v>
      </c>
      <c r="M72" s="9">
        <v>874.56100000000004</v>
      </c>
      <c r="N72" s="9">
        <v>378.73200000000003</v>
      </c>
      <c r="O72" s="9">
        <v>229.71</v>
      </c>
      <c r="P72" s="9">
        <v>149.023</v>
      </c>
      <c r="Q72" s="9">
        <v>157.66499999999999</v>
      </c>
      <c r="R72" s="9">
        <v>122.125</v>
      </c>
      <c r="S72" s="9">
        <v>35.54</v>
      </c>
      <c r="T72" s="9">
        <v>84.626999999999995</v>
      </c>
      <c r="U72" s="9">
        <v>64.600999999999999</v>
      </c>
      <c r="V72" s="9">
        <v>20.026</v>
      </c>
      <c r="W72" s="9">
        <v>73.037999999999997</v>
      </c>
      <c r="X72" s="9">
        <v>57.524000000000001</v>
      </c>
      <c r="Y72" s="9">
        <v>15.513999999999999</v>
      </c>
      <c r="Z72" s="9">
        <v>221.06700000000001</v>
      </c>
      <c r="AA72" s="9">
        <v>107.58499999999999</v>
      </c>
      <c r="AB72" s="9">
        <v>113.482</v>
      </c>
      <c r="AC72" s="9">
        <v>1691.1669999999999</v>
      </c>
      <c r="AD72" s="9">
        <v>894.95899999999995</v>
      </c>
      <c r="AE72" s="9">
        <v>796.20699999999999</v>
      </c>
      <c r="AF72" s="9">
        <v>646.91399999999999</v>
      </c>
      <c r="AG72" s="9">
        <v>479.17899999999997</v>
      </c>
      <c r="AH72" s="9">
        <v>167.73500000000001</v>
      </c>
      <c r="AI72" s="9">
        <v>1044.2529999999999</v>
      </c>
      <c r="AJ72" s="9">
        <v>415.78100000000001</v>
      </c>
      <c r="AK72" s="9">
        <v>628.47199999999998</v>
      </c>
      <c r="AL72" s="9">
        <v>758.09100000000001</v>
      </c>
      <c r="AM72" s="9">
        <v>565.07799999999997</v>
      </c>
      <c r="AN72" s="9">
        <v>193.01300000000001</v>
      </c>
      <c r="AO72" s="9">
        <v>1140.1189999999999</v>
      </c>
      <c r="AP72" s="9">
        <v>458.57100000000003</v>
      </c>
      <c r="AQ72" s="9">
        <v>681.548</v>
      </c>
      <c r="AR72" s="9">
        <v>1128.8800000000001</v>
      </c>
      <c r="AS72" s="9">
        <v>480.38200000000001</v>
      </c>
      <c r="AT72" s="9">
        <v>648.49800000000005</v>
      </c>
      <c r="AU72" s="9">
        <v>12230.338</v>
      </c>
      <c r="AV72" s="9">
        <v>6428.4759999999997</v>
      </c>
      <c r="AW72" s="9">
        <v>5801.8620000000001</v>
      </c>
      <c r="AX72" s="9">
        <v>8474.2360000000008</v>
      </c>
      <c r="AY72" s="9">
        <v>5300.3360000000002</v>
      </c>
      <c r="AZ72" s="9">
        <v>3173.9</v>
      </c>
      <c r="BA72" s="9">
        <v>3756.1019999999999</v>
      </c>
      <c r="BB72" s="9">
        <v>1128.1400000000001</v>
      </c>
      <c r="BC72" s="9">
        <v>2627.9609999999998</v>
      </c>
      <c r="BD72" s="9">
        <v>1837.422</v>
      </c>
      <c r="BE72" s="9">
        <v>983.92700000000002</v>
      </c>
      <c r="BF72" s="9">
        <v>853.495</v>
      </c>
      <c r="BG72" s="9">
        <v>350.774</v>
      </c>
      <c r="BH72" s="9">
        <v>210.29900000000001</v>
      </c>
      <c r="BI72" s="9">
        <v>140.47499999999999</v>
      </c>
      <c r="BJ72" s="9">
        <v>148.41900000000001</v>
      </c>
      <c r="BK72" s="9">
        <v>115.48399999999999</v>
      </c>
      <c r="BL72" s="9">
        <v>32.935000000000002</v>
      </c>
      <c r="BM72" s="9">
        <v>79.138000000000005</v>
      </c>
      <c r="BN72" s="9">
        <v>60.494</v>
      </c>
      <c r="BO72" s="9">
        <v>18.643000000000001</v>
      </c>
      <c r="BP72" s="9">
        <v>69.281000000000006</v>
      </c>
      <c r="BQ72" s="9">
        <v>54.99</v>
      </c>
      <c r="BR72" s="9">
        <v>14.292</v>
      </c>
      <c r="BS72" s="9">
        <v>202.35499999999999</v>
      </c>
      <c r="BT72" s="9">
        <v>94.813999999999993</v>
      </c>
      <c r="BU72" s="9">
        <v>107.54</v>
      </c>
      <c r="BV72" s="9">
        <v>1652.529</v>
      </c>
      <c r="BW72" s="9">
        <v>869.34400000000005</v>
      </c>
      <c r="BX72" s="9">
        <v>783.18499999999995</v>
      </c>
      <c r="BY72" s="9">
        <v>639.23800000000006</v>
      </c>
      <c r="BZ72" s="9">
        <v>474.50900000000001</v>
      </c>
      <c r="CA72" s="9">
        <v>164.73</v>
      </c>
      <c r="CB72" s="9">
        <v>1013.29</v>
      </c>
      <c r="CC72" s="9">
        <v>394.83499999999998</v>
      </c>
      <c r="CD72" s="9">
        <v>618.45500000000004</v>
      </c>
      <c r="CE72" s="9">
        <v>741.63199999999995</v>
      </c>
      <c r="CF72" s="9">
        <v>554.22699999999998</v>
      </c>
      <c r="CG72" s="9">
        <v>187.40600000000001</v>
      </c>
      <c r="CH72" s="9">
        <v>1095.79</v>
      </c>
      <c r="CI72" s="9">
        <v>429.7</v>
      </c>
      <c r="CJ72" s="9">
        <v>666.08900000000006</v>
      </c>
      <c r="CK72" s="9">
        <v>1092.4280000000001</v>
      </c>
      <c r="CL72" s="9">
        <v>455.33</v>
      </c>
      <c r="CM72" s="9">
        <v>637.09799999999996</v>
      </c>
      <c r="CN72" s="9">
        <v>1881.9269999999999</v>
      </c>
      <c r="CO72" s="9">
        <v>963.05</v>
      </c>
      <c r="CP72" s="9">
        <v>918.87699999999995</v>
      </c>
      <c r="CQ72" s="9">
        <v>830.99699999999996</v>
      </c>
      <c r="CR72" s="9">
        <v>513.26199999999994</v>
      </c>
      <c r="CS72" s="9">
        <v>317.73599999999999</v>
      </c>
      <c r="CT72" s="9">
        <v>1050.93</v>
      </c>
      <c r="CU72" s="9">
        <v>449.78899999999999</v>
      </c>
      <c r="CV72" s="9">
        <v>601.14099999999996</v>
      </c>
      <c r="CW72" s="9">
        <v>504.09100000000001</v>
      </c>
      <c r="CX72" s="9">
        <v>253.893</v>
      </c>
      <c r="CY72" s="9">
        <v>250.197</v>
      </c>
      <c r="CZ72" s="9">
        <v>91.213999999999999</v>
      </c>
      <c r="DA72" s="9">
        <v>47.207999999999998</v>
      </c>
      <c r="DB72" s="9">
        <v>44.006</v>
      </c>
      <c r="DC72" s="9">
        <v>18.937999999999999</v>
      </c>
      <c r="DD72" s="9">
        <v>11.429</v>
      </c>
      <c r="DE72" s="9">
        <v>7.5090000000000003</v>
      </c>
      <c r="DF72" s="9">
        <v>11.951000000000001</v>
      </c>
      <c r="DG72" s="9">
        <v>6.2690000000000001</v>
      </c>
      <c r="DH72" s="9">
        <v>5.681</v>
      </c>
      <c r="DI72" s="9">
        <v>6.9870000000000001</v>
      </c>
      <c r="DJ72" s="9">
        <v>5.16</v>
      </c>
      <c r="DK72" s="9">
        <v>1.8280000000000001</v>
      </c>
      <c r="DL72" s="9">
        <v>72.275999999999996</v>
      </c>
      <c r="DM72" s="9">
        <v>35.78</v>
      </c>
      <c r="DN72" s="9">
        <v>36.497</v>
      </c>
      <c r="DO72" s="9">
        <v>464.25400000000002</v>
      </c>
      <c r="DP72" s="9">
        <v>231.137</v>
      </c>
      <c r="DQ72" s="9">
        <v>233.11699999999999</v>
      </c>
      <c r="DR72" s="9">
        <v>105.79900000000001</v>
      </c>
      <c r="DS72" s="9">
        <v>74.512</v>
      </c>
      <c r="DT72" s="9">
        <v>31.286999999999999</v>
      </c>
      <c r="DU72" s="9">
        <v>358.45499999999998</v>
      </c>
      <c r="DV72" s="9">
        <v>156.625</v>
      </c>
      <c r="DW72" s="9">
        <v>201.83</v>
      </c>
      <c r="DX72" s="9">
        <v>114.71599999999999</v>
      </c>
      <c r="DY72" s="9">
        <v>81.558999999999997</v>
      </c>
      <c r="DZ72" s="9">
        <v>33.156999999999996</v>
      </c>
      <c r="EA72" s="9">
        <v>389.375</v>
      </c>
      <c r="EB72" s="9">
        <v>172.334</v>
      </c>
      <c r="EC72" s="9">
        <v>217.041</v>
      </c>
      <c r="ED72" s="9">
        <v>370.40600000000001</v>
      </c>
      <c r="EE72" s="9">
        <v>162.89400000000001</v>
      </c>
      <c r="EF72" s="9">
        <v>207.512</v>
      </c>
      <c r="EG72" s="9">
        <v>657.255</v>
      </c>
      <c r="EH72" s="9">
        <v>320.279</v>
      </c>
      <c r="EI72" s="9">
        <v>336.976</v>
      </c>
      <c r="EJ72" s="9">
        <v>153.21100000000001</v>
      </c>
      <c r="EK72" s="9">
        <v>105.49299999999999</v>
      </c>
      <c r="EL72" s="9">
        <v>47.718000000000004</v>
      </c>
      <c r="EM72" s="9">
        <v>504.04399999999998</v>
      </c>
      <c r="EN72" s="9">
        <v>214.786</v>
      </c>
      <c r="EO72" s="9">
        <v>289.25799999999998</v>
      </c>
      <c r="EP72" s="9">
        <v>221.43600000000001</v>
      </c>
      <c r="EQ72" s="9">
        <v>109.215</v>
      </c>
      <c r="ER72" s="9">
        <v>112.221</v>
      </c>
      <c r="ES72" s="9">
        <v>49.023000000000003</v>
      </c>
      <c r="ET72" s="9">
        <v>26.207999999999998</v>
      </c>
      <c r="EU72" s="9">
        <v>22.815000000000001</v>
      </c>
      <c r="EV72" s="9">
        <v>6.7859999999999996</v>
      </c>
      <c r="EW72" s="9">
        <v>6.1580000000000004</v>
      </c>
      <c r="EX72" s="9">
        <v>0.628</v>
      </c>
      <c r="EY72" s="9">
        <v>4.0640000000000001</v>
      </c>
      <c r="EZ72" s="9">
        <v>3.452</v>
      </c>
      <c r="FA72" s="9">
        <v>0.61099999999999999</v>
      </c>
      <c r="FB72" s="9">
        <v>2.722</v>
      </c>
      <c r="FC72" s="9">
        <v>2.7050000000000001</v>
      </c>
      <c r="FD72" s="9">
        <v>1.7000000000000001E-2</v>
      </c>
      <c r="FE72" s="9">
        <v>42.237000000000002</v>
      </c>
      <c r="FF72" s="9">
        <v>20.050999999999998</v>
      </c>
      <c r="FG72" s="9">
        <v>22.187000000000001</v>
      </c>
      <c r="FH72" s="9">
        <v>198.81299999999999</v>
      </c>
      <c r="FI72" s="9">
        <v>95.171999999999997</v>
      </c>
      <c r="FJ72" s="9">
        <v>103.642</v>
      </c>
      <c r="FK72" s="9">
        <v>24.645</v>
      </c>
      <c r="FL72" s="9">
        <v>18.056000000000001</v>
      </c>
      <c r="FM72" s="9">
        <v>6.5890000000000004</v>
      </c>
      <c r="FN72" s="9">
        <v>174.16800000000001</v>
      </c>
      <c r="FO72" s="9">
        <v>77.116</v>
      </c>
      <c r="FP72" s="9">
        <v>97.052000000000007</v>
      </c>
      <c r="FQ72" s="9">
        <v>28.928000000000001</v>
      </c>
      <c r="FR72" s="9">
        <v>21.681000000000001</v>
      </c>
      <c r="FS72" s="9">
        <v>7.2460000000000004</v>
      </c>
      <c r="FT72" s="9">
        <v>192.50899999999999</v>
      </c>
      <c r="FU72" s="9">
        <v>87.534000000000006</v>
      </c>
      <c r="FV72" s="9">
        <v>104.974</v>
      </c>
      <c r="FW72" s="9">
        <v>178.232</v>
      </c>
      <c r="FX72" s="9">
        <v>80.569000000000003</v>
      </c>
      <c r="FY72" s="9">
        <v>97.662999999999997</v>
      </c>
      <c r="FZ72" s="9">
        <v>1224.672</v>
      </c>
      <c r="GA72" s="9">
        <v>642.77099999999996</v>
      </c>
      <c r="GB72" s="9">
        <v>581.90099999999995</v>
      </c>
      <c r="GC72" s="9">
        <v>677.78599999999994</v>
      </c>
      <c r="GD72" s="9">
        <v>407.76799999999997</v>
      </c>
      <c r="GE72" s="9">
        <v>270.01799999999997</v>
      </c>
      <c r="GF72" s="9">
        <v>546.88499999999999</v>
      </c>
      <c r="GG72" s="9">
        <v>235.00299999999999</v>
      </c>
      <c r="GH72" s="9">
        <v>311.88299999999998</v>
      </c>
      <c r="GI72" s="9">
        <v>282.65499999999997</v>
      </c>
      <c r="GJ72" s="9">
        <v>144.678</v>
      </c>
      <c r="GK72" s="9">
        <v>137.977</v>
      </c>
      <c r="GL72" s="9">
        <v>42.191000000000003</v>
      </c>
      <c r="GM72" s="9">
        <v>21</v>
      </c>
      <c r="GN72" s="9">
        <v>21.190999999999999</v>
      </c>
      <c r="GO72" s="9">
        <v>12.151999999999999</v>
      </c>
      <c r="GP72" s="9">
        <v>5.2709999999999999</v>
      </c>
      <c r="GQ72" s="9">
        <v>6.8810000000000002</v>
      </c>
      <c r="GR72" s="9">
        <v>7.8869999999999996</v>
      </c>
      <c r="GS72" s="9">
        <v>2.8170000000000002</v>
      </c>
      <c r="GT72" s="9">
        <v>5.07</v>
      </c>
      <c r="GU72" s="9">
        <v>4.2649999999999997</v>
      </c>
      <c r="GV72" s="9">
        <v>2.4540000000000002</v>
      </c>
      <c r="GW72" s="9">
        <v>1.8109999999999999</v>
      </c>
      <c r="GX72" s="9">
        <v>30.039000000000001</v>
      </c>
      <c r="GY72" s="9">
        <v>15.728999999999999</v>
      </c>
      <c r="GZ72" s="9">
        <v>14.31</v>
      </c>
      <c r="HA72" s="9">
        <v>265.44099999999997</v>
      </c>
      <c r="HB72" s="9">
        <v>135.965</v>
      </c>
      <c r="HC72" s="9">
        <v>129.476</v>
      </c>
      <c r="HD72" s="9">
        <v>81.153999999999996</v>
      </c>
      <c r="HE72" s="9">
        <v>56.457000000000001</v>
      </c>
      <c r="HF72" s="9">
        <v>24.696999999999999</v>
      </c>
      <c r="HG72" s="9">
        <v>184.28700000000001</v>
      </c>
      <c r="HH72" s="9">
        <v>79.509</v>
      </c>
      <c r="HI72" s="9">
        <v>104.77800000000001</v>
      </c>
      <c r="HJ72" s="9">
        <v>85.789000000000001</v>
      </c>
      <c r="HK72" s="9">
        <v>59.878</v>
      </c>
      <c r="HL72" s="9">
        <v>25.91</v>
      </c>
      <c r="HM72" s="9">
        <v>196.86600000000001</v>
      </c>
      <c r="HN72" s="9">
        <v>84.8</v>
      </c>
      <c r="HO72" s="9">
        <v>112.066</v>
      </c>
      <c r="HP72" s="9">
        <v>192.17400000000001</v>
      </c>
      <c r="HQ72" s="9">
        <v>82.325000000000003</v>
      </c>
      <c r="HR72" s="9">
        <v>109.848</v>
      </c>
      <c r="HS72" s="9">
        <v>3025.895</v>
      </c>
      <c r="HT72" s="9">
        <v>1621.3150000000001</v>
      </c>
      <c r="HU72" s="9">
        <v>1404.58</v>
      </c>
      <c r="HV72" s="9">
        <v>2291.5509999999999</v>
      </c>
      <c r="HW72" s="9">
        <v>1386.729</v>
      </c>
      <c r="HX72" s="9">
        <v>904.82100000000003</v>
      </c>
      <c r="HY72" s="9">
        <v>734.34500000000003</v>
      </c>
      <c r="HZ72" s="9">
        <v>234.58500000000001</v>
      </c>
      <c r="IA72" s="9">
        <v>499.75900000000001</v>
      </c>
      <c r="IB72" s="9">
        <v>441.19600000000003</v>
      </c>
      <c r="IC72" s="9">
        <v>264.995</v>
      </c>
      <c r="ID72" s="9">
        <v>176.20099999999999</v>
      </c>
      <c r="IE72" s="9">
        <v>70.364000000000004</v>
      </c>
      <c r="IF72" s="9">
        <v>46.973999999999997</v>
      </c>
      <c r="IG72" s="9">
        <v>23.39</v>
      </c>
      <c r="IH72" s="9">
        <v>35.088000000000001</v>
      </c>
      <c r="II72" s="9">
        <v>29.466999999999999</v>
      </c>
      <c r="IJ72" s="9">
        <v>5.62</v>
      </c>
      <c r="IK72" s="9">
        <v>14.292</v>
      </c>
      <c r="IL72" s="9">
        <v>11.551</v>
      </c>
      <c r="IM72" s="9">
        <v>2.7410000000000001</v>
      </c>
      <c r="IN72" s="9">
        <v>20.795000000000002</v>
      </c>
      <c r="IO72" s="9">
        <v>17.917000000000002</v>
      </c>
      <c r="IP72" s="9">
        <v>2.879</v>
      </c>
      <c r="IQ72" s="9">
        <v>35.276000000000003</v>
      </c>
    </row>
    <row r="73" spans="1:251">
      <c r="A73" s="10">
        <v>43709</v>
      </c>
      <c r="B73" s="9">
        <v>12881.177</v>
      </c>
      <c r="C73" s="9">
        <v>6787.8559999999998</v>
      </c>
      <c r="D73" s="9">
        <v>6093.32</v>
      </c>
      <c r="E73" s="9">
        <v>8782.4989999999998</v>
      </c>
      <c r="F73" s="9">
        <v>5498.27</v>
      </c>
      <c r="G73" s="9">
        <v>3284.2289999999998</v>
      </c>
      <c r="H73" s="9">
        <v>4098.6779999999999</v>
      </c>
      <c r="I73" s="9">
        <v>1289.586</v>
      </c>
      <c r="J73" s="9">
        <v>2809.0920000000001</v>
      </c>
      <c r="K73" s="9">
        <v>1874.7449999999999</v>
      </c>
      <c r="L73" s="9">
        <v>998.96500000000003</v>
      </c>
      <c r="M73" s="9">
        <v>875.78</v>
      </c>
      <c r="N73" s="9">
        <v>356.84</v>
      </c>
      <c r="O73" s="9">
        <v>215.57499999999999</v>
      </c>
      <c r="P73" s="9">
        <v>141.26599999999999</v>
      </c>
      <c r="Q73" s="9">
        <v>148.98400000000001</v>
      </c>
      <c r="R73" s="9">
        <v>117.545</v>
      </c>
      <c r="S73" s="9">
        <v>31.437999999999999</v>
      </c>
      <c r="T73" s="9">
        <v>71.680000000000007</v>
      </c>
      <c r="U73" s="9">
        <v>54.728999999999999</v>
      </c>
      <c r="V73" s="9">
        <v>16.952000000000002</v>
      </c>
      <c r="W73" s="9">
        <v>77.302999999999997</v>
      </c>
      <c r="X73" s="9">
        <v>62.817</v>
      </c>
      <c r="Y73" s="9">
        <v>14.487</v>
      </c>
      <c r="Z73" s="9">
        <v>207.857</v>
      </c>
      <c r="AA73" s="9">
        <v>98.028999999999996</v>
      </c>
      <c r="AB73" s="9">
        <v>109.828</v>
      </c>
      <c r="AC73" s="9">
        <v>1648.8119999999999</v>
      </c>
      <c r="AD73" s="9">
        <v>862.02499999999998</v>
      </c>
      <c r="AE73" s="9">
        <v>786.78700000000003</v>
      </c>
      <c r="AF73" s="9">
        <v>637.90099999999995</v>
      </c>
      <c r="AG73" s="9">
        <v>452.03899999999999</v>
      </c>
      <c r="AH73" s="9">
        <v>185.86199999999999</v>
      </c>
      <c r="AI73" s="9">
        <v>1010.9109999999999</v>
      </c>
      <c r="AJ73" s="9">
        <v>409.98599999999999</v>
      </c>
      <c r="AK73" s="9">
        <v>600.92499999999995</v>
      </c>
      <c r="AL73" s="9">
        <v>759.40499999999997</v>
      </c>
      <c r="AM73" s="9">
        <v>546.03800000000001</v>
      </c>
      <c r="AN73" s="9">
        <v>213.36699999999999</v>
      </c>
      <c r="AO73" s="9">
        <v>1115.3389999999999</v>
      </c>
      <c r="AP73" s="9">
        <v>452.92700000000002</v>
      </c>
      <c r="AQ73" s="9">
        <v>662.41200000000003</v>
      </c>
      <c r="AR73" s="9">
        <v>1082.5920000000001</v>
      </c>
      <c r="AS73" s="9">
        <v>464.71499999999997</v>
      </c>
      <c r="AT73" s="9">
        <v>617.87699999999995</v>
      </c>
      <c r="AU73" s="9">
        <v>12292.516</v>
      </c>
      <c r="AV73" s="9">
        <v>6437.5839999999998</v>
      </c>
      <c r="AW73" s="9">
        <v>5854.9319999999998</v>
      </c>
      <c r="AX73" s="9">
        <v>8527.5049999999992</v>
      </c>
      <c r="AY73" s="9">
        <v>5321.4480000000003</v>
      </c>
      <c r="AZ73" s="9">
        <v>3206.0569999999998</v>
      </c>
      <c r="BA73" s="9">
        <v>3765.011</v>
      </c>
      <c r="BB73" s="9">
        <v>1116.136</v>
      </c>
      <c r="BC73" s="9">
        <v>2648.8760000000002</v>
      </c>
      <c r="BD73" s="9">
        <v>1819.49</v>
      </c>
      <c r="BE73" s="9">
        <v>960.39400000000001</v>
      </c>
      <c r="BF73" s="9">
        <v>859.096</v>
      </c>
      <c r="BG73" s="9">
        <v>331.62400000000002</v>
      </c>
      <c r="BH73" s="9">
        <v>195.96600000000001</v>
      </c>
      <c r="BI73" s="9">
        <v>135.65799999999999</v>
      </c>
      <c r="BJ73" s="9">
        <v>141.268</v>
      </c>
      <c r="BK73" s="9">
        <v>112.759</v>
      </c>
      <c r="BL73" s="9">
        <v>28.509</v>
      </c>
      <c r="BM73" s="9">
        <v>66.772999999999996</v>
      </c>
      <c r="BN73" s="9">
        <v>51.738999999999997</v>
      </c>
      <c r="BO73" s="9">
        <v>15.034000000000001</v>
      </c>
      <c r="BP73" s="9">
        <v>74.495000000000005</v>
      </c>
      <c r="BQ73" s="9">
        <v>61.02</v>
      </c>
      <c r="BR73" s="9">
        <v>13.475</v>
      </c>
      <c r="BS73" s="9">
        <v>190.357</v>
      </c>
      <c r="BT73" s="9">
        <v>83.207999999999998</v>
      </c>
      <c r="BU73" s="9">
        <v>107.149</v>
      </c>
      <c r="BV73" s="9">
        <v>1612.845</v>
      </c>
      <c r="BW73" s="9">
        <v>837.798</v>
      </c>
      <c r="BX73" s="9">
        <v>775.04700000000003</v>
      </c>
      <c r="BY73" s="9">
        <v>630.31399999999996</v>
      </c>
      <c r="BZ73" s="9">
        <v>447.67700000000002</v>
      </c>
      <c r="CA73" s="9">
        <v>182.637</v>
      </c>
      <c r="CB73" s="9">
        <v>982.53099999999995</v>
      </c>
      <c r="CC73" s="9">
        <v>390.12099999999998</v>
      </c>
      <c r="CD73" s="9">
        <v>592.41</v>
      </c>
      <c r="CE73" s="9">
        <v>745.37099999999998</v>
      </c>
      <c r="CF73" s="9">
        <v>538.15499999999997</v>
      </c>
      <c r="CG73" s="9">
        <v>207.21700000000001</v>
      </c>
      <c r="CH73" s="9">
        <v>1074.1179999999999</v>
      </c>
      <c r="CI73" s="9">
        <v>422.23899999999998</v>
      </c>
      <c r="CJ73" s="9">
        <v>651.87900000000002</v>
      </c>
      <c r="CK73" s="9">
        <v>1049.3050000000001</v>
      </c>
      <c r="CL73" s="9">
        <v>441.86</v>
      </c>
      <c r="CM73" s="9">
        <v>607.44399999999996</v>
      </c>
      <c r="CN73" s="9">
        <v>1897.8050000000001</v>
      </c>
      <c r="CO73" s="9">
        <v>957.03599999999994</v>
      </c>
      <c r="CP73" s="9">
        <v>940.76900000000001</v>
      </c>
      <c r="CQ73" s="9">
        <v>830.202</v>
      </c>
      <c r="CR73" s="9">
        <v>512.39099999999996</v>
      </c>
      <c r="CS73" s="9">
        <v>317.81</v>
      </c>
      <c r="CT73" s="9">
        <v>1067.6030000000001</v>
      </c>
      <c r="CU73" s="9">
        <v>444.64499999999998</v>
      </c>
      <c r="CV73" s="9">
        <v>622.95799999999997</v>
      </c>
      <c r="CW73" s="9">
        <v>494.61500000000001</v>
      </c>
      <c r="CX73" s="9">
        <v>244.49199999999999</v>
      </c>
      <c r="CY73" s="9">
        <v>250.12299999999999</v>
      </c>
      <c r="CZ73" s="9">
        <v>88.366</v>
      </c>
      <c r="DA73" s="9">
        <v>46.305</v>
      </c>
      <c r="DB73" s="9">
        <v>42.061</v>
      </c>
      <c r="DC73" s="9">
        <v>14.206</v>
      </c>
      <c r="DD73" s="9">
        <v>11.163</v>
      </c>
      <c r="DE73" s="9">
        <v>3.044</v>
      </c>
      <c r="DF73" s="9">
        <v>8.2759999999999998</v>
      </c>
      <c r="DG73" s="9">
        <v>6.6580000000000004</v>
      </c>
      <c r="DH73" s="9">
        <v>1.6180000000000001</v>
      </c>
      <c r="DI73" s="9">
        <v>5.93</v>
      </c>
      <c r="DJ73" s="9">
        <v>4.5049999999999999</v>
      </c>
      <c r="DK73" s="9">
        <v>1.425</v>
      </c>
      <c r="DL73" s="9">
        <v>74.159000000000006</v>
      </c>
      <c r="DM73" s="9">
        <v>35.142000000000003</v>
      </c>
      <c r="DN73" s="9">
        <v>39.017000000000003</v>
      </c>
      <c r="DO73" s="9">
        <v>446.30099999999999</v>
      </c>
      <c r="DP73" s="9">
        <v>219.62200000000001</v>
      </c>
      <c r="DQ73" s="9">
        <v>226.679</v>
      </c>
      <c r="DR73" s="9">
        <v>96.590999999999994</v>
      </c>
      <c r="DS73" s="9">
        <v>62.564999999999998</v>
      </c>
      <c r="DT73" s="9">
        <v>34.024999999999999</v>
      </c>
      <c r="DU73" s="9">
        <v>349.71100000000001</v>
      </c>
      <c r="DV73" s="9">
        <v>157.05699999999999</v>
      </c>
      <c r="DW73" s="9">
        <v>192.654</v>
      </c>
      <c r="DX73" s="9">
        <v>108.08</v>
      </c>
      <c r="DY73" s="9">
        <v>71.977000000000004</v>
      </c>
      <c r="DZ73" s="9">
        <v>36.103000000000002</v>
      </c>
      <c r="EA73" s="9">
        <v>386.53500000000003</v>
      </c>
      <c r="EB73" s="9">
        <v>172.51599999999999</v>
      </c>
      <c r="EC73" s="9">
        <v>214.02</v>
      </c>
      <c r="ED73" s="9">
        <v>357.98700000000002</v>
      </c>
      <c r="EE73" s="9">
        <v>163.715</v>
      </c>
      <c r="EF73" s="9">
        <v>194.273</v>
      </c>
      <c r="EG73" s="9">
        <v>659.37</v>
      </c>
      <c r="EH73" s="9">
        <v>315.52300000000002</v>
      </c>
      <c r="EI73" s="9">
        <v>343.84800000000001</v>
      </c>
      <c r="EJ73" s="9">
        <v>148.483</v>
      </c>
      <c r="EK73" s="9">
        <v>97.382000000000005</v>
      </c>
      <c r="EL73" s="9">
        <v>51.1</v>
      </c>
      <c r="EM73" s="9">
        <v>510.88799999999998</v>
      </c>
      <c r="EN73" s="9">
        <v>218.14</v>
      </c>
      <c r="EO73" s="9">
        <v>292.74799999999999</v>
      </c>
      <c r="EP73" s="9">
        <v>205.72200000000001</v>
      </c>
      <c r="EQ73" s="9">
        <v>101.00700000000001</v>
      </c>
      <c r="ER73" s="9">
        <v>104.714</v>
      </c>
      <c r="ES73" s="9">
        <v>40.786000000000001</v>
      </c>
      <c r="ET73" s="9">
        <v>21.056000000000001</v>
      </c>
      <c r="EU73" s="9">
        <v>19.73</v>
      </c>
      <c r="EV73" s="9">
        <v>4.88</v>
      </c>
      <c r="EW73" s="9">
        <v>3.2160000000000002</v>
      </c>
      <c r="EX73" s="9">
        <v>1.6639999999999999</v>
      </c>
      <c r="EY73" s="9">
        <v>2.7559999999999998</v>
      </c>
      <c r="EZ73" s="9">
        <v>1.659</v>
      </c>
      <c r="FA73" s="9">
        <v>1.0980000000000001</v>
      </c>
      <c r="FB73" s="9">
        <v>2.1240000000000001</v>
      </c>
      <c r="FC73" s="9">
        <v>1.5569999999999999</v>
      </c>
      <c r="FD73" s="9">
        <v>0.56699999999999995</v>
      </c>
      <c r="FE73" s="9">
        <v>35.905000000000001</v>
      </c>
      <c r="FF73" s="9">
        <v>17.84</v>
      </c>
      <c r="FG73" s="9">
        <v>18.065999999999999</v>
      </c>
      <c r="FH73" s="9">
        <v>183.49</v>
      </c>
      <c r="FI73" s="9">
        <v>90.495999999999995</v>
      </c>
      <c r="FJ73" s="9">
        <v>92.994</v>
      </c>
      <c r="FK73" s="9">
        <v>18.635999999999999</v>
      </c>
      <c r="FL73" s="9">
        <v>9.8510000000000009</v>
      </c>
      <c r="FM73" s="9">
        <v>8.7850000000000001</v>
      </c>
      <c r="FN73" s="9">
        <v>164.85400000000001</v>
      </c>
      <c r="FO73" s="9">
        <v>80.644999999999996</v>
      </c>
      <c r="FP73" s="9">
        <v>84.209000000000003</v>
      </c>
      <c r="FQ73" s="9">
        <v>23.06</v>
      </c>
      <c r="FR73" s="9">
        <v>12.986000000000001</v>
      </c>
      <c r="FS73" s="9">
        <v>10.074</v>
      </c>
      <c r="FT73" s="9">
        <v>182.66200000000001</v>
      </c>
      <c r="FU73" s="9">
        <v>88.022000000000006</v>
      </c>
      <c r="FV73" s="9">
        <v>94.64</v>
      </c>
      <c r="FW73" s="9">
        <v>167.61</v>
      </c>
      <c r="FX73" s="9">
        <v>82.304000000000002</v>
      </c>
      <c r="FY73" s="9">
        <v>85.305999999999997</v>
      </c>
      <c r="FZ73" s="9">
        <v>1238.4349999999999</v>
      </c>
      <c r="GA73" s="9">
        <v>641.51400000000001</v>
      </c>
      <c r="GB73" s="9">
        <v>596.92100000000005</v>
      </c>
      <c r="GC73" s="9">
        <v>681.71900000000005</v>
      </c>
      <c r="GD73" s="9">
        <v>415.00900000000001</v>
      </c>
      <c r="GE73" s="9">
        <v>266.70999999999998</v>
      </c>
      <c r="GF73" s="9">
        <v>556.71500000000003</v>
      </c>
      <c r="GG73" s="9">
        <v>226.505</v>
      </c>
      <c r="GH73" s="9">
        <v>330.21100000000001</v>
      </c>
      <c r="GI73" s="9">
        <v>288.89299999999997</v>
      </c>
      <c r="GJ73" s="9">
        <v>143.48500000000001</v>
      </c>
      <c r="GK73" s="9">
        <v>145.40799999999999</v>
      </c>
      <c r="GL73" s="9">
        <v>47.58</v>
      </c>
      <c r="GM73" s="9">
        <v>25.248999999999999</v>
      </c>
      <c r="GN73" s="9">
        <v>22.331</v>
      </c>
      <c r="GO73" s="9">
        <v>9.3260000000000005</v>
      </c>
      <c r="GP73" s="9">
        <v>7.9470000000000001</v>
      </c>
      <c r="GQ73" s="9">
        <v>1.379</v>
      </c>
      <c r="GR73" s="9">
        <v>5.52</v>
      </c>
      <c r="GS73" s="9">
        <v>4.9989999999999997</v>
      </c>
      <c r="GT73" s="9">
        <v>0.52100000000000002</v>
      </c>
      <c r="GU73" s="9">
        <v>3.806</v>
      </c>
      <c r="GV73" s="9">
        <v>2.9470000000000001</v>
      </c>
      <c r="GW73" s="9">
        <v>0.85899999999999999</v>
      </c>
      <c r="GX73" s="9">
        <v>38.253999999999998</v>
      </c>
      <c r="GY73" s="9">
        <v>17.303000000000001</v>
      </c>
      <c r="GZ73" s="9">
        <v>20.951000000000001</v>
      </c>
      <c r="HA73" s="9">
        <v>262.81099999999998</v>
      </c>
      <c r="HB73" s="9">
        <v>129.126</v>
      </c>
      <c r="HC73" s="9">
        <v>133.68600000000001</v>
      </c>
      <c r="HD73" s="9">
        <v>77.953999999999994</v>
      </c>
      <c r="HE73" s="9">
        <v>52.713999999999999</v>
      </c>
      <c r="HF73" s="9">
        <v>25.24</v>
      </c>
      <c r="HG73" s="9">
        <v>184.857</v>
      </c>
      <c r="HH73" s="9">
        <v>76.411000000000001</v>
      </c>
      <c r="HI73" s="9">
        <v>108.446</v>
      </c>
      <c r="HJ73" s="9">
        <v>85.019000000000005</v>
      </c>
      <c r="HK73" s="9">
        <v>58.991</v>
      </c>
      <c r="HL73" s="9">
        <v>26.027999999999999</v>
      </c>
      <c r="HM73" s="9">
        <v>203.874</v>
      </c>
      <c r="HN73" s="9">
        <v>84.494</v>
      </c>
      <c r="HO73" s="9">
        <v>119.38</v>
      </c>
      <c r="HP73" s="9">
        <v>190.37700000000001</v>
      </c>
      <c r="HQ73" s="9">
        <v>81.411000000000001</v>
      </c>
      <c r="HR73" s="9">
        <v>108.96599999999999</v>
      </c>
      <c r="HS73" s="9">
        <v>3045.7910000000002</v>
      </c>
      <c r="HT73" s="9">
        <v>1624.44</v>
      </c>
      <c r="HU73" s="9">
        <v>1421.3520000000001</v>
      </c>
      <c r="HV73" s="9">
        <v>2298.761</v>
      </c>
      <c r="HW73" s="9">
        <v>1388.7449999999999</v>
      </c>
      <c r="HX73" s="9">
        <v>910.01599999999996</v>
      </c>
      <c r="HY73" s="9">
        <v>747.03</v>
      </c>
      <c r="HZ73" s="9">
        <v>235.69499999999999</v>
      </c>
      <c r="IA73" s="9">
        <v>511.33600000000001</v>
      </c>
      <c r="IB73" s="9">
        <v>417.21800000000002</v>
      </c>
      <c r="IC73" s="9">
        <v>249.38300000000001</v>
      </c>
      <c r="ID73" s="9">
        <v>167.83500000000001</v>
      </c>
      <c r="IE73" s="9">
        <v>60.058</v>
      </c>
      <c r="IF73" s="9">
        <v>37.491999999999997</v>
      </c>
      <c r="IG73" s="9">
        <v>22.565999999999999</v>
      </c>
      <c r="IH73" s="9">
        <v>29.670999999999999</v>
      </c>
      <c r="II73" s="9">
        <v>24.390999999999998</v>
      </c>
      <c r="IJ73" s="9">
        <v>5.28</v>
      </c>
      <c r="IK73" s="9">
        <v>13.122</v>
      </c>
      <c r="IL73" s="9">
        <v>10.596</v>
      </c>
      <c r="IM73" s="9">
        <v>2.5259999999999998</v>
      </c>
      <c r="IN73" s="9">
        <v>16.548999999999999</v>
      </c>
      <c r="IO73" s="9">
        <v>13.795</v>
      </c>
      <c r="IP73" s="9">
        <v>2.7549999999999999</v>
      </c>
      <c r="IQ73" s="9">
        <v>30.387</v>
      </c>
    </row>
    <row r="74" spans="1:251">
      <c r="A74" s="10">
        <v>43739</v>
      </c>
      <c r="B74" s="9">
        <v>12844.567999999999</v>
      </c>
      <c r="C74" s="9">
        <v>6763.2619999999997</v>
      </c>
      <c r="D74" s="9">
        <v>6081.3059999999996</v>
      </c>
      <c r="E74" s="9">
        <v>8767.5259999999998</v>
      </c>
      <c r="F74" s="9">
        <v>5490.9579999999996</v>
      </c>
      <c r="G74" s="9">
        <v>3276.5680000000002</v>
      </c>
      <c r="H74" s="9">
        <v>4077.0430000000001</v>
      </c>
      <c r="I74" s="9">
        <v>1272.3050000000001</v>
      </c>
      <c r="J74" s="9">
        <v>2804.7379999999998</v>
      </c>
      <c r="K74" s="9">
        <v>1873.7660000000001</v>
      </c>
      <c r="L74" s="9">
        <v>978.05100000000004</v>
      </c>
      <c r="M74" s="9">
        <v>895.71500000000003</v>
      </c>
      <c r="N74" s="9">
        <v>341.21300000000002</v>
      </c>
      <c r="O74" s="9">
        <v>193.61099999999999</v>
      </c>
      <c r="P74" s="9">
        <v>147.602</v>
      </c>
      <c r="Q74" s="9">
        <v>129.49799999999999</v>
      </c>
      <c r="R74" s="9">
        <v>101.587</v>
      </c>
      <c r="S74" s="9">
        <v>27.911000000000001</v>
      </c>
      <c r="T74" s="9">
        <v>80.981999999999999</v>
      </c>
      <c r="U74" s="9">
        <v>63.378</v>
      </c>
      <c r="V74" s="9">
        <v>17.605</v>
      </c>
      <c r="W74" s="9">
        <v>48.515999999999998</v>
      </c>
      <c r="X74" s="9">
        <v>38.209000000000003</v>
      </c>
      <c r="Y74" s="9">
        <v>10.307</v>
      </c>
      <c r="Z74" s="9">
        <v>211.715</v>
      </c>
      <c r="AA74" s="9">
        <v>92.024000000000001</v>
      </c>
      <c r="AB74" s="9">
        <v>119.691</v>
      </c>
      <c r="AC74" s="9">
        <v>1681.9929999999999</v>
      </c>
      <c r="AD74" s="9">
        <v>867.08600000000001</v>
      </c>
      <c r="AE74" s="9">
        <v>814.90700000000004</v>
      </c>
      <c r="AF74" s="9">
        <v>663.88300000000004</v>
      </c>
      <c r="AG74" s="9">
        <v>479.38600000000002</v>
      </c>
      <c r="AH74" s="9">
        <v>184.49700000000001</v>
      </c>
      <c r="AI74" s="9">
        <v>1018.109</v>
      </c>
      <c r="AJ74" s="9">
        <v>387.7</v>
      </c>
      <c r="AK74" s="9">
        <v>630.41</v>
      </c>
      <c r="AL74" s="9">
        <v>755.33500000000004</v>
      </c>
      <c r="AM74" s="9">
        <v>551.85</v>
      </c>
      <c r="AN74" s="9">
        <v>203.48500000000001</v>
      </c>
      <c r="AO74" s="9">
        <v>1118.431</v>
      </c>
      <c r="AP74" s="9">
        <v>426.20100000000002</v>
      </c>
      <c r="AQ74" s="9">
        <v>692.23</v>
      </c>
      <c r="AR74" s="9">
        <v>1099.0920000000001</v>
      </c>
      <c r="AS74" s="9">
        <v>451.07799999999997</v>
      </c>
      <c r="AT74" s="9">
        <v>648.01400000000001</v>
      </c>
      <c r="AU74" s="9">
        <v>12270.33</v>
      </c>
      <c r="AV74" s="9">
        <v>6422.0950000000003</v>
      </c>
      <c r="AW74" s="9">
        <v>5848.2349999999997</v>
      </c>
      <c r="AX74" s="9">
        <v>8514.16</v>
      </c>
      <c r="AY74" s="9">
        <v>5311.3670000000002</v>
      </c>
      <c r="AZ74" s="9">
        <v>3202.7930000000001</v>
      </c>
      <c r="BA74" s="9">
        <v>3756.1709999999998</v>
      </c>
      <c r="BB74" s="9">
        <v>1110.7280000000001</v>
      </c>
      <c r="BC74" s="9">
        <v>2645.4430000000002</v>
      </c>
      <c r="BD74" s="9">
        <v>1818.194</v>
      </c>
      <c r="BE74" s="9">
        <v>943.06399999999996</v>
      </c>
      <c r="BF74" s="9">
        <v>875.13</v>
      </c>
      <c r="BG74" s="9">
        <v>319.19400000000002</v>
      </c>
      <c r="BH74" s="9">
        <v>179.14</v>
      </c>
      <c r="BI74" s="9">
        <v>140.054</v>
      </c>
      <c r="BJ74" s="9">
        <v>123.423</v>
      </c>
      <c r="BK74" s="9">
        <v>96.233999999999995</v>
      </c>
      <c r="BL74" s="9">
        <v>27.189</v>
      </c>
      <c r="BM74" s="9">
        <v>78.027000000000001</v>
      </c>
      <c r="BN74" s="9">
        <v>60.639000000000003</v>
      </c>
      <c r="BO74" s="9">
        <v>17.388000000000002</v>
      </c>
      <c r="BP74" s="9">
        <v>45.396000000000001</v>
      </c>
      <c r="BQ74" s="9">
        <v>35.594999999999999</v>
      </c>
      <c r="BR74" s="9">
        <v>9.8019999999999996</v>
      </c>
      <c r="BS74" s="9">
        <v>195.77</v>
      </c>
      <c r="BT74" s="9">
        <v>82.905000000000001</v>
      </c>
      <c r="BU74" s="9">
        <v>112.86499999999999</v>
      </c>
      <c r="BV74" s="9">
        <v>1645.135</v>
      </c>
      <c r="BW74" s="9">
        <v>844.678</v>
      </c>
      <c r="BX74" s="9">
        <v>800.45799999999997</v>
      </c>
      <c r="BY74" s="9">
        <v>657.03700000000003</v>
      </c>
      <c r="BZ74" s="9">
        <v>474.44499999999999</v>
      </c>
      <c r="CA74" s="9">
        <v>182.59200000000001</v>
      </c>
      <c r="CB74" s="9">
        <v>988.09799999999996</v>
      </c>
      <c r="CC74" s="9">
        <v>370.233</v>
      </c>
      <c r="CD74" s="9">
        <v>617.86599999999999</v>
      </c>
      <c r="CE74" s="9">
        <v>743.13</v>
      </c>
      <c r="CF74" s="9">
        <v>542.26800000000003</v>
      </c>
      <c r="CG74" s="9">
        <v>200.86199999999999</v>
      </c>
      <c r="CH74" s="9">
        <v>1075.0640000000001</v>
      </c>
      <c r="CI74" s="9">
        <v>400.79500000000002</v>
      </c>
      <c r="CJ74" s="9">
        <v>674.26800000000003</v>
      </c>
      <c r="CK74" s="9">
        <v>1066.125</v>
      </c>
      <c r="CL74" s="9">
        <v>430.87200000000001</v>
      </c>
      <c r="CM74" s="9">
        <v>635.25300000000004</v>
      </c>
      <c r="CN74" s="9">
        <v>1892.3510000000001</v>
      </c>
      <c r="CO74" s="9">
        <v>947.58199999999999</v>
      </c>
      <c r="CP74" s="9">
        <v>944.76800000000003</v>
      </c>
      <c r="CQ74" s="9">
        <v>846.053</v>
      </c>
      <c r="CR74" s="9">
        <v>506.02100000000002</v>
      </c>
      <c r="CS74" s="9">
        <v>340.03199999999998</v>
      </c>
      <c r="CT74" s="9">
        <v>1046.297</v>
      </c>
      <c r="CU74" s="9">
        <v>441.56099999999998</v>
      </c>
      <c r="CV74" s="9">
        <v>604.73599999999999</v>
      </c>
      <c r="CW74" s="9">
        <v>490.09199999999998</v>
      </c>
      <c r="CX74" s="9">
        <v>247.15799999999999</v>
      </c>
      <c r="CY74" s="9">
        <v>242.934</v>
      </c>
      <c r="CZ74" s="9">
        <v>81.266999999999996</v>
      </c>
      <c r="DA74" s="9">
        <v>44.53</v>
      </c>
      <c r="DB74" s="9">
        <v>36.738</v>
      </c>
      <c r="DC74" s="9">
        <v>15.441000000000001</v>
      </c>
      <c r="DD74" s="9">
        <v>12.281000000000001</v>
      </c>
      <c r="DE74" s="9">
        <v>3.16</v>
      </c>
      <c r="DF74" s="9">
        <v>11.489000000000001</v>
      </c>
      <c r="DG74" s="9">
        <v>9.3889999999999993</v>
      </c>
      <c r="DH74" s="9">
        <v>2.1</v>
      </c>
      <c r="DI74" s="9">
        <v>3.9510000000000001</v>
      </c>
      <c r="DJ74" s="9">
        <v>2.8919999999999999</v>
      </c>
      <c r="DK74" s="9">
        <v>1.06</v>
      </c>
      <c r="DL74" s="9">
        <v>65.826999999999998</v>
      </c>
      <c r="DM74" s="9">
        <v>32.249000000000002</v>
      </c>
      <c r="DN74" s="9">
        <v>33.578000000000003</v>
      </c>
      <c r="DO74" s="9">
        <v>451.96899999999999</v>
      </c>
      <c r="DP74" s="9">
        <v>223.10900000000001</v>
      </c>
      <c r="DQ74" s="9">
        <v>228.86</v>
      </c>
      <c r="DR74" s="9">
        <v>104.01900000000001</v>
      </c>
      <c r="DS74" s="9">
        <v>69.777000000000001</v>
      </c>
      <c r="DT74" s="9">
        <v>34.241999999999997</v>
      </c>
      <c r="DU74" s="9">
        <v>347.95</v>
      </c>
      <c r="DV74" s="9">
        <v>153.33199999999999</v>
      </c>
      <c r="DW74" s="9">
        <v>194.619</v>
      </c>
      <c r="DX74" s="9">
        <v>115.495</v>
      </c>
      <c r="DY74" s="9">
        <v>79.125</v>
      </c>
      <c r="DZ74" s="9">
        <v>36.369999999999997</v>
      </c>
      <c r="EA74" s="9">
        <v>374.59699999999998</v>
      </c>
      <c r="EB74" s="9">
        <v>168.03299999999999</v>
      </c>
      <c r="EC74" s="9">
        <v>206.56399999999999</v>
      </c>
      <c r="ED74" s="9">
        <v>359.44</v>
      </c>
      <c r="EE74" s="9">
        <v>162.721</v>
      </c>
      <c r="EF74" s="9">
        <v>196.71899999999999</v>
      </c>
      <c r="EG74" s="9">
        <v>654.54700000000003</v>
      </c>
      <c r="EH74" s="9">
        <v>314.91000000000003</v>
      </c>
      <c r="EI74" s="9">
        <v>339.637</v>
      </c>
      <c r="EJ74" s="9">
        <v>147.55199999999999</v>
      </c>
      <c r="EK74" s="9">
        <v>97.834000000000003</v>
      </c>
      <c r="EL74" s="9">
        <v>49.718000000000004</v>
      </c>
      <c r="EM74" s="9">
        <v>506.995</v>
      </c>
      <c r="EN74" s="9">
        <v>217.07599999999999</v>
      </c>
      <c r="EO74" s="9">
        <v>289.91899999999998</v>
      </c>
      <c r="EP74" s="9">
        <v>211.029</v>
      </c>
      <c r="EQ74" s="9">
        <v>106.61799999999999</v>
      </c>
      <c r="ER74" s="9">
        <v>104.411</v>
      </c>
      <c r="ES74" s="9">
        <v>39.636000000000003</v>
      </c>
      <c r="ET74" s="9">
        <v>22.37</v>
      </c>
      <c r="EU74" s="9">
        <v>17.266999999999999</v>
      </c>
      <c r="EV74" s="9">
        <v>5.4950000000000001</v>
      </c>
      <c r="EW74" s="9">
        <v>4.968</v>
      </c>
      <c r="EX74" s="9">
        <v>0.52700000000000002</v>
      </c>
      <c r="EY74" s="9">
        <v>4.3029999999999999</v>
      </c>
      <c r="EZ74" s="9">
        <v>3.8639999999999999</v>
      </c>
      <c r="FA74" s="9">
        <v>0.439</v>
      </c>
      <c r="FB74" s="9">
        <v>1.1919999999999999</v>
      </c>
      <c r="FC74" s="9">
        <v>1.1040000000000001</v>
      </c>
      <c r="FD74" s="9">
        <v>8.7999999999999995E-2</v>
      </c>
      <c r="FE74" s="9">
        <v>34.140999999999998</v>
      </c>
      <c r="FF74" s="9">
        <v>17.401</v>
      </c>
      <c r="FG74" s="9">
        <v>16.739999999999998</v>
      </c>
      <c r="FH74" s="9">
        <v>195.55799999999999</v>
      </c>
      <c r="FI74" s="9">
        <v>96.238</v>
      </c>
      <c r="FJ74" s="9">
        <v>99.32</v>
      </c>
      <c r="FK74" s="9">
        <v>24.177</v>
      </c>
      <c r="FL74" s="9">
        <v>15.513</v>
      </c>
      <c r="FM74" s="9">
        <v>8.6639999999999997</v>
      </c>
      <c r="FN74" s="9">
        <v>171.38200000000001</v>
      </c>
      <c r="FO74" s="9">
        <v>80.724999999999994</v>
      </c>
      <c r="FP74" s="9">
        <v>90.656999999999996</v>
      </c>
      <c r="FQ74" s="9">
        <v>27.446000000000002</v>
      </c>
      <c r="FR74" s="9">
        <v>18.657</v>
      </c>
      <c r="FS74" s="9">
        <v>8.7889999999999997</v>
      </c>
      <c r="FT74" s="9">
        <v>183.584</v>
      </c>
      <c r="FU74" s="9">
        <v>87.962000000000003</v>
      </c>
      <c r="FV74" s="9">
        <v>95.622</v>
      </c>
      <c r="FW74" s="9">
        <v>175.685</v>
      </c>
      <c r="FX74" s="9">
        <v>84.59</v>
      </c>
      <c r="FY74" s="9">
        <v>91.096000000000004</v>
      </c>
      <c r="FZ74" s="9">
        <v>1237.8030000000001</v>
      </c>
      <c r="GA74" s="9">
        <v>632.67200000000003</v>
      </c>
      <c r="GB74" s="9">
        <v>605.13099999999997</v>
      </c>
      <c r="GC74" s="9">
        <v>698.50099999999998</v>
      </c>
      <c r="GD74" s="9">
        <v>408.18700000000001</v>
      </c>
      <c r="GE74" s="9">
        <v>290.31400000000002</v>
      </c>
      <c r="GF74" s="9">
        <v>539.30200000000002</v>
      </c>
      <c r="GG74" s="9">
        <v>224.48500000000001</v>
      </c>
      <c r="GH74" s="9">
        <v>314.81700000000001</v>
      </c>
      <c r="GI74" s="9">
        <v>279.06200000000001</v>
      </c>
      <c r="GJ74" s="9">
        <v>140.54</v>
      </c>
      <c r="GK74" s="9">
        <v>138.523</v>
      </c>
      <c r="GL74" s="9">
        <v>41.631</v>
      </c>
      <c r="GM74" s="9">
        <v>22.16</v>
      </c>
      <c r="GN74" s="9">
        <v>19.471</v>
      </c>
      <c r="GO74" s="9">
        <v>9.9450000000000003</v>
      </c>
      <c r="GP74" s="9">
        <v>7.3129999999999997</v>
      </c>
      <c r="GQ74" s="9">
        <v>2.633</v>
      </c>
      <c r="GR74" s="9">
        <v>7.1859999999999999</v>
      </c>
      <c r="GS74" s="9">
        <v>5.5250000000000004</v>
      </c>
      <c r="GT74" s="9">
        <v>1.661</v>
      </c>
      <c r="GU74" s="9">
        <v>2.7589999999999999</v>
      </c>
      <c r="GV74" s="9">
        <v>1.788</v>
      </c>
      <c r="GW74" s="9">
        <v>0.97199999999999998</v>
      </c>
      <c r="GX74" s="9">
        <v>31.686</v>
      </c>
      <c r="GY74" s="9">
        <v>14.847</v>
      </c>
      <c r="GZ74" s="9">
        <v>16.838000000000001</v>
      </c>
      <c r="HA74" s="9">
        <v>256.411</v>
      </c>
      <c r="HB74" s="9">
        <v>126.871</v>
      </c>
      <c r="HC74" s="9">
        <v>129.54</v>
      </c>
      <c r="HD74" s="9">
        <v>79.841999999999999</v>
      </c>
      <c r="HE74" s="9">
        <v>54.265000000000001</v>
      </c>
      <c r="HF74" s="9">
        <v>25.577999999999999</v>
      </c>
      <c r="HG74" s="9">
        <v>176.56899999999999</v>
      </c>
      <c r="HH74" s="9">
        <v>72.606999999999999</v>
      </c>
      <c r="HI74" s="9">
        <v>103.962</v>
      </c>
      <c r="HJ74" s="9">
        <v>88.049000000000007</v>
      </c>
      <c r="HK74" s="9">
        <v>60.468000000000004</v>
      </c>
      <c r="HL74" s="9">
        <v>27.581</v>
      </c>
      <c r="HM74" s="9">
        <v>191.01300000000001</v>
      </c>
      <c r="HN74" s="9">
        <v>80.070999999999998</v>
      </c>
      <c r="HO74" s="9">
        <v>110.94199999999999</v>
      </c>
      <c r="HP74" s="9">
        <v>183.755</v>
      </c>
      <c r="HQ74" s="9">
        <v>78.131</v>
      </c>
      <c r="HR74" s="9">
        <v>105.623</v>
      </c>
      <c r="HS74" s="9">
        <v>3038.5059999999999</v>
      </c>
      <c r="HT74" s="9">
        <v>1615.7809999999999</v>
      </c>
      <c r="HU74" s="9">
        <v>1422.7260000000001</v>
      </c>
      <c r="HV74" s="9">
        <v>2319.1840000000002</v>
      </c>
      <c r="HW74" s="9">
        <v>1396.8779999999999</v>
      </c>
      <c r="HX74" s="9">
        <v>922.30499999999995</v>
      </c>
      <c r="HY74" s="9">
        <v>719.32299999999998</v>
      </c>
      <c r="HZ74" s="9">
        <v>218.90299999999999</v>
      </c>
      <c r="IA74" s="9">
        <v>500.42</v>
      </c>
      <c r="IB74" s="9">
        <v>418.86799999999999</v>
      </c>
      <c r="IC74" s="9">
        <v>238.208</v>
      </c>
      <c r="ID74" s="9">
        <v>180.66</v>
      </c>
      <c r="IE74" s="9">
        <v>63.93</v>
      </c>
      <c r="IF74" s="9">
        <v>37.978999999999999</v>
      </c>
      <c r="IG74" s="9">
        <v>25.951000000000001</v>
      </c>
      <c r="IH74" s="9">
        <v>31.007999999999999</v>
      </c>
      <c r="II74" s="9">
        <v>24.681999999999999</v>
      </c>
      <c r="IJ74" s="9">
        <v>6.3259999999999996</v>
      </c>
      <c r="IK74" s="9">
        <v>19.710999999999999</v>
      </c>
      <c r="IL74" s="9">
        <v>15.076000000000001</v>
      </c>
      <c r="IM74" s="9">
        <v>4.6360000000000001</v>
      </c>
      <c r="IN74" s="9">
        <v>11.297000000000001</v>
      </c>
      <c r="IO74" s="9">
        <v>9.6059999999999999</v>
      </c>
      <c r="IP74" s="9">
        <v>1.69</v>
      </c>
      <c r="IQ74" s="9">
        <v>32.921999999999997</v>
      </c>
    </row>
    <row r="75" spans="1:251">
      <c r="A75" s="10">
        <v>43770</v>
      </c>
      <c r="B75" s="9">
        <v>12933.357</v>
      </c>
      <c r="C75" s="9">
        <v>6805.1639999999998</v>
      </c>
      <c r="D75" s="9">
        <v>6128.1930000000002</v>
      </c>
      <c r="E75" s="9">
        <v>8837.0609999999997</v>
      </c>
      <c r="F75" s="9">
        <v>5521.6610000000001</v>
      </c>
      <c r="G75" s="9">
        <v>3315.4009999999998</v>
      </c>
      <c r="H75" s="9">
        <v>4096.2960000000003</v>
      </c>
      <c r="I75" s="9">
        <v>1283.5029999999999</v>
      </c>
      <c r="J75" s="9">
        <v>2812.7919999999999</v>
      </c>
      <c r="K75" s="9">
        <v>1880.039</v>
      </c>
      <c r="L75" s="9">
        <v>1013.147</v>
      </c>
      <c r="M75" s="9">
        <v>866.89200000000005</v>
      </c>
      <c r="N75" s="9">
        <v>328.93400000000003</v>
      </c>
      <c r="O75" s="9">
        <v>193.11699999999999</v>
      </c>
      <c r="P75" s="9">
        <v>135.81700000000001</v>
      </c>
      <c r="Q75" s="9">
        <v>133.66999999999999</v>
      </c>
      <c r="R75" s="9">
        <v>106.922</v>
      </c>
      <c r="S75" s="9">
        <v>26.748999999999999</v>
      </c>
      <c r="T75" s="9">
        <v>83.126999999999995</v>
      </c>
      <c r="U75" s="9">
        <v>65.34</v>
      </c>
      <c r="V75" s="9">
        <v>17.786999999999999</v>
      </c>
      <c r="W75" s="9">
        <v>50.543999999999997</v>
      </c>
      <c r="X75" s="9">
        <v>41.582000000000001</v>
      </c>
      <c r="Y75" s="9">
        <v>8.9619999999999997</v>
      </c>
      <c r="Z75" s="9">
        <v>195.26300000000001</v>
      </c>
      <c r="AA75" s="9">
        <v>86.194999999999993</v>
      </c>
      <c r="AB75" s="9">
        <v>109.068</v>
      </c>
      <c r="AC75" s="9">
        <v>1693.2190000000001</v>
      </c>
      <c r="AD75" s="9">
        <v>896.46199999999999</v>
      </c>
      <c r="AE75" s="9">
        <v>796.75699999999995</v>
      </c>
      <c r="AF75" s="9">
        <v>651.18299999999999</v>
      </c>
      <c r="AG75" s="9">
        <v>485.49200000000002</v>
      </c>
      <c r="AH75" s="9">
        <v>165.691</v>
      </c>
      <c r="AI75" s="9">
        <v>1042.0360000000001</v>
      </c>
      <c r="AJ75" s="9">
        <v>410.97</v>
      </c>
      <c r="AK75" s="9">
        <v>631.06600000000003</v>
      </c>
      <c r="AL75" s="9">
        <v>744.25199999999995</v>
      </c>
      <c r="AM75" s="9">
        <v>560.96699999999998</v>
      </c>
      <c r="AN75" s="9">
        <v>183.285</v>
      </c>
      <c r="AO75" s="9">
        <v>1135.7860000000001</v>
      </c>
      <c r="AP75" s="9">
        <v>452.18</v>
      </c>
      <c r="AQ75" s="9">
        <v>683.60699999999997</v>
      </c>
      <c r="AR75" s="9">
        <v>1125.163</v>
      </c>
      <c r="AS75" s="9">
        <v>476.31</v>
      </c>
      <c r="AT75" s="9">
        <v>648.85299999999995</v>
      </c>
      <c r="AU75" s="9">
        <v>12316.575999999999</v>
      </c>
      <c r="AV75" s="9">
        <v>6446.2439999999997</v>
      </c>
      <c r="AW75" s="9">
        <v>5870.3320000000003</v>
      </c>
      <c r="AX75" s="9">
        <v>8564.6360000000004</v>
      </c>
      <c r="AY75" s="9">
        <v>5328.0050000000001</v>
      </c>
      <c r="AZ75" s="9">
        <v>3236.63</v>
      </c>
      <c r="BA75" s="9">
        <v>3751.9409999999998</v>
      </c>
      <c r="BB75" s="9">
        <v>1118.239</v>
      </c>
      <c r="BC75" s="9">
        <v>2633.7020000000002</v>
      </c>
      <c r="BD75" s="9">
        <v>1822.606</v>
      </c>
      <c r="BE75" s="9">
        <v>972.31</v>
      </c>
      <c r="BF75" s="9">
        <v>850.29499999999996</v>
      </c>
      <c r="BG75" s="9">
        <v>308.13799999999998</v>
      </c>
      <c r="BH75" s="9">
        <v>178.05699999999999</v>
      </c>
      <c r="BI75" s="9">
        <v>130.08099999999999</v>
      </c>
      <c r="BJ75" s="9">
        <v>129.27600000000001</v>
      </c>
      <c r="BK75" s="9">
        <v>102.807</v>
      </c>
      <c r="BL75" s="9">
        <v>26.469000000000001</v>
      </c>
      <c r="BM75" s="9">
        <v>79.37</v>
      </c>
      <c r="BN75" s="9">
        <v>61.845999999999997</v>
      </c>
      <c r="BO75" s="9">
        <v>17.524000000000001</v>
      </c>
      <c r="BP75" s="9">
        <v>49.905999999999999</v>
      </c>
      <c r="BQ75" s="9">
        <v>40.960999999999999</v>
      </c>
      <c r="BR75" s="9">
        <v>8.9450000000000003</v>
      </c>
      <c r="BS75" s="9">
        <v>178.86099999999999</v>
      </c>
      <c r="BT75" s="9">
        <v>75.248999999999995</v>
      </c>
      <c r="BU75" s="9">
        <v>103.61199999999999</v>
      </c>
      <c r="BV75" s="9">
        <v>1651.1669999999999</v>
      </c>
      <c r="BW75" s="9">
        <v>866.29399999999998</v>
      </c>
      <c r="BX75" s="9">
        <v>784.87300000000005</v>
      </c>
      <c r="BY75" s="9">
        <v>642.14</v>
      </c>
      <c r="BZ75" s="9">
        <v>476.786</v>
      </c>
      <c r="CA75" s="9">
        <v>165.35400000000001</v>
      </c>
      <c r="CB75" s="9">
        <v>1009.027</v>
      </c>
      <c r="CC75" s="9">
        <v>389.50799999999998</v>
      </c>
      <c r="CD75" s="9">
        <v>619.51900000000001</v>
      </c>
      <c r="CE75" s="9">
        <v>732.33100000000002</v>
      </c>
      <c r="CF75" s="9">
        <v>549.40200000000004</v>
      </c>
      <c r="CG75" s="9">
        <v>182.929</v>
      </c>
      <c r="CH75" s="9">
        <v>1090.2739999999999</v>
      </c>
      <c r="CI75" s="9">
        <v>422.90800000000002</v>
      </c>
      <c r="CJ75" s="9">
        <v>667.36599999999999</v>
      </c>
      <c r="CK75" s="9">
        <v>1088.3969999999999</v>
      </c>
      <c r="CL75" s="9">
        <v>451.35399999999998</v>
      </c>
      <c r="CM75" s="9">
        <v>637.04300000000001</v>
      </c>
      <c r="CN75" s="9">
        <v>1897.537</v>
      </c>
      <c r="CO75" s="9">
        <v>959.79200000000003</v>
      </c>
      <c r="CP75" s="9">
        <v>937.745</v>
      </c>
      <c r="CQ75" s="9">
        <v>843.55100000000004</v>
      </c>
      <c r="CR75" s="9">
        <v>506.48099999999999</v>
      </c>
      <c r="CS75" s="9">
        <v>337.06900000000002</v>
      </c>
      <c r="CT75" s="9">
        <v>1053.9860000000001</v>
      </c>
      <c r="CU75" s="9">
        <v>453.31</v>
      </c>
      <c r="CV75" s="9">
        <v>600.67600000000004</v>
      </c>
      <c r="CW75" s="9">
        <v>502.60300000000001</v>
      </c>
      <c r="CX75" s="9">
        <v>270.55099999999999</v>
      </c>
      <c r="CY75" s="9">
        <v>232.053</v>
      </c>
      <c r="CZ75" s="9">
        <v>66.724999999999994</v>
      </c>
      <c r="DA75" s="9">
        <v>41.295999999999999</v>
      </c>
      <c r="DB75" s="9">
        <v>25.428999999999998</v>
      </c>
      <c r="DC75" s="9">
        <v>16.821999999999999</v>
      </c>
      <c r="DD75" s="9">
        <v>12.999000000000001</v>
      </c>
      <c r="DE75" s="9">
        <v>3.8220000000000001</v>
      </c>
      <c r="DF75" s="9">
        <v>12.081</v>
      </c>
      <c r="DG75" s="9">
        <v>9.5150000000000006</v>
      </c>
      <c r="DH75" s="9">
        <v>2.5649999999999999</v>
      </c>
      <c r="DI75" s="9">
        <v>4.7409999999999997</v>
      </c>
      <c r="DJ75" s="9">
        <v>3.484</v>
      </c>
      <c r="DK75" s="9">
        <v>1.2569999999999999</v>
      </c>
      <c r="DL75" s="9">
        <v>49.904000000000003</v>
      </c>
      <c r="DM75" s="9">
        <v>28.295999999999999</v>
      </c>
      <c r="DN75" s="9">
        <v>21.606999999999999</v>
      </c>
      <c r="DO75" s="9">
        <v>473.613</v>
      </c>
      <c r="DP75" s="9">
        <v>247.69200000000001</v>
      </c>
      <c r="DQ75" s="9">
        <v>225.922</v>
      </c>
      <c r="DR75" s="9">
        <v>101.12</v>
      </c>
      <c r="DS75" s="9">
        <v>70.965000000000003</v>
      </c>
      <c r="DT75" s="9">
        <v>30.154</v>
      </c>
      <c r="DU75" s="9">
        <v>372.49400000000003</v>
      </c>
      <c r="DV75" s="9">
        <v>176.726</v>
      </c>
      <c r="DW75" s="9">
        <v>195.767</v>
      </c>
      <c r="DX75" s="9">
        <v>112.88200000000001</v>
      </c>
      <c r="DY75" s="9">
        <v>81.397999999999996</v>
      </c>
      <c r="DZ75" s="9">
        <v>31.483000000000001</v>
      </c>
      <c r="EA75" s="9">
        <v>389.72199999999998</v>
      </c>
      <c r="EB75" s="9">
        <v>189.15199999999999</v>
      </c>
      <c r="EC75" s="9">
        <v>200.56899999999999</v>
      </c>
      <c r="ED75" s="9">
        <v>384.57499999999999</v>
      </c>
      <c r="EE75" s="9">
        <v>186.24199999999999</v>
      </c>
      <c r="EF75" s="9">
        <v>198.333</v>
      </c>
      <c r="EG75" s="9">
        <v>650.15</v>
      </c>
      <c r="EH75" s="9">
        <v>317.06799999999998</v>
      </c>
      <c r="EI75" s="9">
        <v>333.08199999999999</v>
      </c>
      <c r="EJ75" s="9">
        <v>142.05699999999999</v>
      </c>
      <c r="EK75" s="9">
        <v>94.53</v>
      </c>
      <c r="EL75" s="9">
        <v>47.527000000000001</v>
      </c>
      <c r="EM75" s="9">
        <v>508.09300000000002</v>
      </c>
      <c r="EN75" s="9">
        <v>222.53800000000001</v>
      </c>
      <c r="EO75" s="9">
        <v>285.55500000000001</v>
      </c>
      <c r="EP75" s="9">
        <v>216.89599999999999</v>
      </c>
      <c r="EQ75" s="9">
        <v>117.779</v>
      </c>
      <c r="ER75" s="9">
        <v>99.116</v>
      </c>
      <c r="ES75" s="9">
        <v>24.838000000000001</v>
      </c>
      <c r="ET75" s="9">
        <v>17.103999999999999</v>
      </c>
      <c r="EU75" s="9">
        <v>7.7329999999999997</v>
      </c>
      <c r="EV75" s="9">
        <v>3.2090000000000001</v>
      </c>
      <c r="EW75" s="9">
        <v>2.7690000000000001</v>
      </c>
      <c r="EX75" s="9">
        <v>0.44</v>
      </c>
      <c r="EY75" s="9">
        <v>3.0569999999999999</v>
      </c>
      <c r="EZ75" s="9">
        <v>2.6339999999999999</v>
      </c>
      <c r="FA75" s="9">
        <v>0.42299999999999999</v>
      </c>
      <c r="FB75" s="9">
        <v>0.151</v>
      </c>
      <c r="FC75" s="9">
        <v>0.13400000000000001</v>
      </c>
      <c r="FD75" s="9">
        <v>1.7000000000000001E-2</v>
      </c>
      <c r="FE75" s="9">
        <v>21.629000000000001</v>
      </c>
      <c r="FF75" s="9">
        <v>14.335000000000001</v>
      </c>
      <c r="FG75" s="9">
        <v>7.2939999999999996</v>
      </c>
      <c r="FH75" s="9">
        <v>205.19200000000001</v>
      </c>
      <c r="FI75" s="9">
        <v>107.86199999999999</v>
      </c>
      <c r="FJ75" s="9">
        <v>97.328999999999994</v>
      </c>
      <c r="FK75" s="9">
        <v>19.193999999999999</v>
      </c>
      <c r="FL75" s="9">
        <v>14.27</v>
      </c>
      <c r="FM75" s="9">
        <v>4.9240000000000004</v>
      </c>
      <c r="FN75" s="9">
        <v>185.99700000000001</v>
      </c>
      <c r="FO75" s="9">
        <v>93.591999999999999</v>
      </c>
      <c r="FP75" s="9">
        <v>92.405000000000001</v>
      </c>
      <c r="FQ75" s="9">
        <v>21.936</v>
      </c>
      <c r="FR75" s="9">
        <v>16.957000000000001</v>
      </c>
      <c r="FS75" s="9">
        <v>4.9790000000000001</v>
      </c>
      <c r="FT75" s="9">
        <v>194.96</v>
      </c>
      <c r="FU75" s="9">
        <v>100.822</v>
      </c>
      <c r="FV75" s="9">
        <v>94.138000000000005</v>
      </c>
      <c r="FW75" s="9">
        <v>189.05500000000001</v>
      </c>
      <c r="FX75" s="9">
        <v>96.227000000000004</v>
      </c>
      <c r="FY75" s="9">
        <v>92.828000000000003</v>
      </c>
      <c r="FZ75" s="9">
        <v>1247.386</v>
      </c>
      <c r="GA75" s="9">
        <v>642.72400000000005</v>
      </c>
      <c r="GB75" s="9">
        <v>604.66300000000001</v>
      </c>
      <c r="GC75" s="9">
        <v>701.49400000000003</v>
      </c>
      <c r="GD75" s="9">
        <v>411.95100000000002</v>
      </c>
      <c r="GE75" s="9">
        <v>289.54199999999997</v>
      </c>
      <c r="GF75" s="9">
        <v>545.89300000000003</v>
      </c>
      <c r="GG75" s="9">
        <v>230.77199999999999</v>
      </c>
      <c r="GH75" s="9">
        <v>315.12099999999998</v>
      </c>
      <c r="GI75" s="9">
        <v>285.70800000000003</v>
      </c>
      <c r="GJ75" s="9">
        <v>152.77099999999999</v>
      </c>
      <c r="GK75" s="9">
        <v>132.93600000000001</v>
      </c>
      <c r="GL75" s="9">
        <v>41.887999999999998</v>
      </c>
      <c r="GM75" s="9">
        <v>24.192</v>
      </c>
      <c r="GN75" s="9">
        <v>17.696000000000002</v>
      </c>
      <c r="GO75" s="9">
        <v>13.613</v>
      </c>
      <c r="GP75" s="9">
        <v>10.23</v>
      </c>
      <c r="GQ75" s="9">
        <v>3.383</v>
      </c>
      <c r="GR75" s="9">
        <v>9.0239999999999991</v>
      </c>
      <c r="GS75" s="9">
        <v>6.8810000000000002</v>
      </c>
      <c r="GT75" s="9">
        <v>2.1429999999999998</v>
      </c>
      <c r="GU75" s="9">
        <v>4.5890000000000004</v>
      </c>
      <c r="GV75" s="9">
        <v>3.35</v>
      </c>
      <c r="GW75" s="9">
        <v>1.24</v>
      </c>
      <c r="GX75" s="9">
        <v>28.274999999999999</v>
      </c>
      <c r="GY75" s="9">
        <v>13.961</v>
      </c>
      <c r="GZ75" s="9">
        <v>14.313000000000001</v>
      </c>
      <c r="HA75" s="9">
        <v>268.42200000000003</v>
      </c>
      <c r="HB75" s="9">
        <v>139.82900000000001</v>
      </c>
      <c r="HC75" s="9">
        <v>128.59200000000001</v>
      </c>
      <c r="HD75" s="9">
        <v>81.924999999999997</v>
      </c>
      <c r="HE75" s="9">
        <v>56.695</v>
      </c>
      <c r="HF75" s="9">
        <v>25.23</v>
      </c>
      <c r="HG75" s="9">
        <v>186.49600000000001</v>
      </c>
      <c r="HH75" s="9">
        <v>83.134</v>
      </c>
      <c r="HI75" s="9">
        <v>103.36199999999999</v>
      </c>
      <c r="HJ75" s="9">
        <v>90.945999999999998</v>
      </c>
      <c r="HK75" s="9">
        <v>64.441000000000003</v>
      </c>
      <c r="HL75" s="9">
        <v>26.504000000000001</v>
      </c>
      <c r="HM75" s="9">
        <v>194.762</v>
      </c>
      <c r="HN75" s="9">
        <v>88.33</v>
      </c>
      <c r="HO75" s="9">
        <v>106.432</v>
      </c>
      <c r="HP75" s="9">
        <v>195.52</v>
      </c>
      <c r="HQ75" s="9">
        <v>90.015000000000001</v>
      </c>
      <c r="HR75" s="9">
        <v>105.505</v>
      </c>
      <c r="HS75" s="9">
        <v>3053.1329999999998</v>
      </c>
      <c r="HT75" s="9">
        <v>1619.57</v>
      </c>
      <c r="HU75" s="9">
        <v>1433.5630000000001</v>
      </c>
      <c r="HV75" s="9">
        <v>2312.8409999999999</v>
      </c>
      <c r="HW75" s="9">
        <v>1386.7460000000001</v>
      </c>
      <c r="HX75" s="9">
        <v>926.096</v>
      </c>
      <c r="HY75" s="9">
        <v>740.29100000000005</v>
      </c>
      <c r="HZ75" s="9">
        <v>232.82400000000001</v>
      </c>
      <c r="IA75" s="9">
        <v>507.46699999999998</v>
      </c>
      <c r="IB75" s="9">
        <v>447.20400000000001</v>
      </c>
      <c r="IC75" s="9">
        <v>250.73500000000001</v>
      </c>
      <c r="ID75" s="9">
        <v>196.47</v>
      </c>
      <c r="IE75" s="9">
        <v>58.935000000000002</v>
      </c>
      <c r="IF75" s="9">
        <v>33.052</v>
      </c>
      <c r="IG75" s="9">
        <v>25.882999999999999</v>
      </c>
      <c r="IH75" s="9">
        <v>29.178000000000001</v>
      </c>
      <c r="II75" s="9">
        <v>24.045000000000002</v>
      </c>
      <c r="IJ75" s="9">
        <v>5.133</v>
      </c>
      <c r="IK75" s="9">
        <v>18.167000000000002</v>
      </c>
      <c r="IL75" s="9">
        <v>15.118</v>
      </c>
      <c r="IM75" s="9">
        <v>3.05</v>
      </c>
      <c r="IN75" s="9">
        <v>11.010999999999999</v>
      </c>
      <c r="IO75" s="9">
        <v>8.9280000000000008</v>
      </c>
      <c r="IP75" s="9">
        <v>2.0830000000000002</v>
      </c>
      <c r="IQ75" s="9">
        <v>29.757000000000001</v>
      </c>
    </row>
    <row r="76" spans="1:251">
      <c r="A76" s="10">
        <v>43800</v>
      </c>
      <c r="B76" s="9">
        <v>13038.294</v>
      </c>
      <c r="C76" s="9">
        <v>6851.4129999999996</v>
      </c>
      <c r="D76" s="9">
        <v>6186.8810000000003</v>
      </c>
      <c r="E76" s="9">
        <v>8945.1479999999992</v>
      </c>
      <c r="F76" s="9">
        <v>5542.46</v>
      </c>
      <c r="G76" s="9">
        <v>3402.6880000000001</v>
      </c>
      <c r="H76" s="9">
        <v>4093.1460000000002</v>
      </c>
      <c r="I76" s="9">
        <v>1308.953</v>
      </c>
      <c r="J76" s="9">
        <v>2784.1930000000002</v>
      </c>
      <c r="K76" s="9">
        <v>1967.962</v>
      </c>
      <c r="L76" s="9">
        <v>1028.989</v>
      </c>
      <c r="M76" s="9">
        <v>938.97299999999996</v>
      </c>
      <c r="N76" s="9">
        <v>344.988</v>
      </c>
      <c r="O76" s="9">
        <v>189.93100000000001</v>
      </c>
      <c r="P76" s="9">
        <v>155.05699999999999</v>
      </c>
      <c r="Q76" s="9">
        <v>137.404</v>
      </c>
      <c r="R76" s="9">
        <v>104.123</v>
      </c>
      <c r="S76" s="9">
        <v>33.280999999999999</v>
      </c>
      <c r="T76" s="9">
        <v>75.997</v>
      </c>
      <c r="U76" s="9">
        <v>53.765000000000001</v>
      </c>
      <c r="V76" s="9">
        <v>22.231999999999999</v>
      </c>
      <c r="W76" s="9">
        <v>61.405999999999999</v>
      </c>
      <c r="X76" s="9">
        <v>50.357999999999997</v>
      </c>
      <c r="Y76" s="9">
        <v>11.048999999999999</v>
      </c>
      <c r="Z76" s="9">
        <v>207.584</v>
      </c>
      <c r="AA76" s="9">
        <v>85.808000000000007</v>
      </c>
      <c r="AB76" s="9">
        <v>121.776</v>
      </c>
      <c r="AC76" s="9">
        <v>1776.068</v>
      </c>
      <c r="AD76" s="9">
        <v>926.55899999999997</v>
      </c>
      <c r="AE76" s="9">
        <v>849.50800000000004</v>
      </c>
      <c r="AF76" s="9">
        <v>666.55</v>
      </c>
      <c r="AG76" s="9">
        <v>482.23700000000002</v>
      </c>
      <c r="AH76" s="9">
        <v>184.31299999999999</v>
      </c>
      <c r="AI76" s="9">
        <v>1109.5170000000001</v>
      </c>
      <c r="AJ76" s="9">
        <v>444.322</v>
      </c>
      <c r="AK76" s="9">
        <v>665.19500000000005</v>
      </c>
      <c r="AL76" s="9">
        <v>761.82</v>
      </c>
      <c r="AM76" s="9">
        <v>551.31600000000003</v>
      </c>
      <c r="AN76" s="9">
        <v>210.50399999999999</v>
      </c>
      <c r="AO76" s="9">
        <v>1206.1410000000001</v>
      </c>
      <c r="AP76" s="9">
        <v>477.673</v>
      </c>
      <c r="AQ76" s="9">
        <v>728.46900000000005</v>
      </c>
      <c r="AR76" s="9">
        <v>1185.5139999999999</v>
      </c>
      <c r="AS76" s="9">
        <v>498.08699999999999</v>
      </c>
      <c r="AT76" s="9">
        <v>687.42700000000002</v>
      </c>
      <c r="AU76" s="9">
        <v>12443.12</v>
      </c>
      <c r="AV76" s="9">
        <v>6501.4790000000003</v>
      </c>
      <c r="AW76" s="9">
        <v>5941.6409999999996</v>
      </c>
      <c r="AX76" s="9">
        <v>8679.223</v>
      </c>
      <c r="AY76" s="9">
        <v>5354.3029999999999</v>
      </c>
      <c r="AZ76" s="9">
        <v>3324.92</v>
      </c>
      <c r="BA76" s="9">
        <v>3763.8969999999999</v>
      </c>
      <c r="BB76" s="9">
        <v>1147.1759999999999</v>
      </c>
      <c r="BC76" s="9">
        <v>2616.721</v>
      </c>
      <c r="BD76" s="9">
        <v>1914.31</v>
      </c>
      <c r="BE76" s="9">
        <v>993.57100000000003</v>
      </c>
      <c r="BF76" s="9">
        <v>920.73900000000003</v>
      </c>
      <c r="BG76" s="9">
        <v>325.22300000000001</v>
      </c>
      <c r="BH76" s="9">
        <v>177.614</v>
      </c>
      <c r="BI76" s="9">
        <v>147.60900000000001</v>
      </c>
      <c r="BJ76" s="9">
        <v>133.52799999999999</v>
      </c>
      <c r="BK76" s="9">
        <v>100.79</v>
      </c>
      <c r="BL76" s="9">
        <v>32.738</v>
      </c>
      <c r="BM76" s="9">
        <v>73.465999999999994</v>
      </c>
      <c r="BN76" s="9">
        <v>51.76</v>
      </c>
      <c r="BO76" s="9">
        <v>21.706</v>
      </c>
      <c r="BP76" s="9">
        <v>60.061999999999998</v>
      </c>
      <c r="BQ76" s="9">
        <v>49.03</v>
      </c>
      <c r="BR76" s="9">
        <v>11.032</v>
      </c>
      <c r="BS76" s="9">
        <v>191.69499999999999</v>
      </c>
      <c r="BT76" s="9">
        <v>76.823999999999998</v>
      </c>
      <c r="BU76" s="9">
        <v>114.871</v>
      </c>
      <c r="BV76" s="9">
        <v>1737.816</v>
      </c>
      <c r="BW76" s="9">
        <v>899.654</v>
      </c>
      <c r="BX76" s="9">
        <v>838.16200000000003</v>
      </c>
      <c r="BY76" s="9">
        <v>652.59</v>
      </c>
      <c r="BZ76" s="9">
        <v>471.67</v>
      </c>
      <c r="CA76" s="9">
        <v>180.92</v>
      </c>
      <c r="CB76" s="9">
        <v>1085.2260000000001</v>
      </c>
      <c r="CC76" s="9">
        <v>427.98399999999998</v>
      </c>
      <c r="CD76" s="9">
        <v>657.24199999999996</v>
      </c>
      <c r="CE76" s="9">
        <v>745.952</v>
      </c>
      <c r="CF76" s="9">
        <v>539.38099999999997</v>
      </c>
      <c r="CG76" s="9">
        <v>206.572</v>
      </c>
      <c r="CH76" s="9">
        <v>1168.357</v>
      </c>
      <c r="CI76" s="9">
        <v>454.19</v>
      </c>
      <c r="CJ76" s="9">
        <v>714.16700000000003</v>
      </c>
      <c r="CK76" s="9">
        <v>1158.692</v>
      </c>
      <c r="CL76" s="9">
        <v>479.74400000000003</v>
      </c>
      <c r="CM76" s="9">
        <v>678.94799999999998</v>
      </c>
      <c r="CN76" s="9">
        <v>1981.8589999999999</v>
      </c>
      <c r="CO76" s="9">
        <v>994.64099999999996</v>
      </c>
      <c r="CP76" s="9">
        <v>987.21799999999996</v>
      </c>
      <c r="CQ76" s="9">
        <v>911.92</v>
      </c>
      <c r="CR76" s="9">
        <v>531.40899999999999</v>
      </c>
      <c r="CS76" s="9">
        <v>380.51100000000002</v>
      </c>
      <c r="CT76" s="9">
        <v>1069.9390000000001</v>
      </c>
      <c r="CU76" s="9">
        <v>463.23200000000003</v>
      </c>
      <c r="CV76" s="9">
        <v>606.70699999999999</v>
      </c>
      <c r="CW76" s="9">
        <v>578.29600000000005</v>
      </c>
      <c r="CX76" s="9">
        <v>281.76900000000001</v>
      </c>
      <c r="CY76" s="9">
        <v>296.52699999999999</v>
      </c>
      <c r="CZ76" s="9">
        <v>78.539000000000001</v>
      </c>
      <c r="DA76" s="9">
        <v>36.604999999999997</v>
      </c>
      <c r="DB76" s="9">
        <v>41.933999999999997</v>
      </c>
      <c r="DC76" s="9">
        <v>15.678000000000001</v>
      </c>
      <c r="DD76" s="9">
        <v>11.78</v>
      </c>
      <c r="DE76" s="9">
        <v>3.8980000000000001</v>
      </c>
      <c r="DF76" s="9">
        <v>10.554</v>
      </c>
      <c r="DG76" s="9">
        <v>7.1360000000000001</v>
      </c>
      <c r="DH76" s="9">
        <v>3.4180000000000001</v>
      </c>
      <c r="DI76" s="9">
        <v>5.1239999999999997</v>
      </c>
      <c r="DJ76" s="9">
        <v>4.6440000000000001</v>
      </c>
      <c r="DK76" s="9">
        <v>0.48099999999999998</v>
      </c>
      <c r="DL76" s="9">
        <v>62.860999999999997</v>
      </c>
      <c r="DM76" s="9">
        <v>24.826000000000001</v>
      </c>
      <c r="DN76" s="9">
        <v>38.034999999999997</v>
      </c>
      <c r="DO76" s="9">
        <v>544.86800000000005</v>
      </c>
      <c r="DP76" s="9">
        <v>266.887</v>
      </c>
      <c r="DQ76" s="9">
        <v>277.98099999999999</v>
      </c>
      <c r="DR76" s="9">
        <v>109.76900000000001</v>
      </c>
      <c r="DS76" s="9">
        <v>72.923000000000002</v>
      </c>
      <c r="DT76" s="9">
        <v>36.847000000000001</v>
      </c>
      <c r="DU76" s="9">
        <v>435.09899999999999</v>
      </c>
      <c r="DV76" s="9">
        <v>193.964</v>
      </c>
      <c r="DW76" s="9">
        <v>241.13499999999999</v>
      </c>
      <c r="DX76" s="9">
        <v>121.785</v>
      </c>
      <c r="DY76" s="9">
        <v>81.512</v>
      </c>
      <c r="DZ76" s="9">
        <v>40.271999999999998</v>
      </c>
      <c r="EA76" s="9">
        <v>456.512</v>
      </c>
      <c r="EB76" s="9">
        <v>200.25700000000001</v>
      </c>
      <c r="EC76" s="9">
        <v>256.255</v>
      </c>
      <c r="ED76" s="9">
        <v>445.65300000000002</v>
      </c>
      <c r="EE76" s="9">
        <v>201.1</v>
      </c>
      <c r="EF76" s="9">
        <v>244.55199999999999</v>
      </c>
      <c r="EG76" s="9">
        <v>698.71699999999998</v>
      </c>
      <c r="EH76" s="9">
        <v>336.64400000000001</v>
      </c>
      <c r="EI76" s="9">
        <v>362.07299999999998</v>
      </c>
      <c r="EJ76" s="9">
        <v>167.995</v>
      </c>
      <c r="EK76" s="9">
        <v>105.327</v>
      </c>
      <c r="EL76" s="9">
        <v>62.667999999999999</v>
      </c>
      <c r="EM76" s="9">
        <v>530.72199999999998</v>
      </c>
      <c r="EN76" s="9">
        <v>231.31700000000001</v>
      </c>
      <c r="EO76" s="9">
        <v>299.40499999999997</v>
      </c>
      <c r="EP76" s="9">
        <v>271.89</v>
      </c>
      <c r="EQ76" s="9">
        <v>131.85900000000001</v>
      </c>
      <c r="ER76" s="9">
        <v>140.03200000000001</v>
      </c>
      <c r="ES76" s="9">
        <v>35.500999999999998</v>
      </c>
      <c r="ET76" s="9">
        <v>17.753</v>
      </c>
      <c r="EU76" s="9">
        <v>17.748000000000001</v>
      </c>
      <c r="EV76" s="9">
        <v>5.218</v>
      </c>
      <c r="EW76" s="9">
        <v>3.8090000000000002</v>
      </c>
      <c r="EX76" s="9">
        <v>1.4079999999999999</v>
      </c>
      <c r="EY76" s="9">
        <v>4.0460000000000003</v>
      </c>
      <c r="EZ76" s="9">
        <v>3.0790000000000002</v>
      </c>
      <c r="FA76" s="9">
        <v>0.96699999999999997</v>
      </c>
      <c r="FB76" s="9">
        <v>1.171</v>
      </c>
      <c r="FC76" s="9">
        <v>0.73</v>
      </c>
      <c r="FD76" s="9">
        <v>0.441</v>
      </c>
      <c r="FE76" s="9">
        <v>30.283999999999999</v>
      </c>
      <c r="FF76" s="9">
        <v>13.944000000000001</v>
      </c>
      <c r="FG76" s="9">
        <v>16.34</v>
      </c>
      <c r="FH76" s="9">
        <v>258.745</v>
      </c>
      <c r="FI76" s="9">
        <v>125.04</v>
      </c>
      <c r="FJ76" s="9">
        <v>133.70500000000001</v>
      </c>
      <c r="FK76" s="9">
        <v>30.486999999999998</v>
      </c>
      <c r="FL76" s="9">
        <v>22.062999999999999</v>
      </c>
      <c r="FM76" s="9">
        <v>8.4250000000000007</v>
      </c>
      <c r="FN76" s="9">
        <v>228.25800000000001</v>
      </c>
      <c r="FO76" s="9">
        <v>102.97799999999999</v>
      </c>
      <c r="FP76" s="9">
        <v>125.28</v>
      </c>
      <c r="FQ76" s="9">
        <v>33.93</v>
      </c>
      <c r="FR76" s="9">
        <v>24.594999999999999</v>
      </c>
      <c r="FS76" s="9">
        <v>9.3339999999999996</v>
      </c>
      <c r="FT76" s="9">
        <v>237.96100000000001</v>
      </c>
      <c r="FU76" s="9">
        <v>107.26300000000001</v>
      </c>
      <c r="FV76" s="9">
        <v>130.69800000000001</v>
      </c>
      <c r="FW76" s="9">
        <v>232.304</v>
      </c>
      <c r="FX76" s="9">
        <v>106.057</v>
      </c>
      <c r="FY76" s="9">
        <v>126.247</v>
      </c>
      <c r="FZ76" s="9">
        <v>1283.1420000000001</v>
      </c>
      <c r="GA76" s="9">
        <v>657.99699999999996</v>
      </c>
      <c r="GB76" s="9">
        <v>625.14499999999998</v>
      </c>
      <c r="GC76" s="9">
        <v>743.92499999999995</v>
      </c>
      <c r="GD76" s="9">
        <v>426.08199999999999</v>
      </c>
      <c r="GE76" s="9">
        <v>317.84300000000002</v>
      </c>
      <c r="GF76" s="9">
        <v>539.21699999999998</v>
      </c>
      <c r="GG76" s="9">
        <v>231.91499999999999</v>
      </c>
      <c r="GH76" s="9">
        <v>307.30200000000002</v>
      </c>
      <c r="GI76" s="9">
        <v>306.40600000000001</v>
      </c>
      <c r="GJ76" s="9">
        <v>149.911</v>
      </c>
      <c r="GK76" s="9">
        <v>156.495</v>
      </c>
      <c r="GL76" s="9">
        <v>43.037999999999997</v>
      </c>
      <c r="GM76" s="9">
        <v>18.852</v>
      </c>
      <c r="GN76" s="9">
        <v>24.186</v>
      </c>
      <c r="GO76" s="9">
        <v>10.461</v>
      </c>
      <c r="GP76" s="9">
        <v>7.9710000000000001</v>
      </c>
      <c r="GQ76" s="9">
        <v>2.4900000000000002</v>
      </c>
      <c r="GR76" s="9">
        <v>6.508</v>
      </c>
      <c r="GS76" s="9">
        <v>4.0570000000000004</v>
      </c>
      <c r="GT76" s="9">
        <v>2.4510000000000001</v>
      </c>
      <c r="GU76" s="9">
        <v>3.9529999999999998</v>
      </c>
      <c r="GV76" s="9">
        <v>3.9129999999999998</v>
      </c>
      <c r="GW76" s="9">
        <v>3.9E-2</v>
      </c>
      <c r="GX76" s="9">
        <v>32.576999999999998</v>
      </c>
      <c r="GY76" s="9">
        <v>10.882</v>
      </c>
      <c r="GZ76" s="9">
        <v>21.695</v>
      </c>
      <c r="HA76" s="9">
        <v>286.12299999999999</v>
      </c>
      <c r="HB76" s="9">
        <v>141.846</v>
      </c>
      <c r="HC76" s="9">
        <v>144.27699999999999</v>
      </c>
      <c r="HD76" s="9">
        <v>79.281999999999996</v>
      </c>
      <c r="HE76" s="9">
        <v>50.86</v>
      </c>
      <c r="HF76" s="9">
        <v>28.422000000000001</v>
      </c>
      <c r="HG76" s="9">
        <v>206.84100000000001</v>
      </c>
      <c r="HH76" s="9">
        <v>90.986000000000004</v>
      </c>
      <c r="HI76" s="9">
        <v>115.855</v>
      </c>
      <c r="HJ76" s="9">
        <v>87.855000000000004</v>
      </c>
      <c r="HK76" s="9">
        <v>56.917000000000002</v>
      </c>
      <c r="HL76" s="9">
        <v>30.937999999999999</v>
      </c>
      <c r="HM76" s="9">
        <v>218.55099999999999</v>
      </c>
      <c r="HN76" s="9">
        <v>92.994</v>
      </c>
      <c r="HO76" s="9">
        <v>125.557</v>
      </c>
      <c r="HP76" s="9">
        <v>213.34899999999999</v>
      </c>
      <c r="HQ76" s="9">
        <v>95.043999999999997</v>
      </c>
      <c r="HR76" s="9">
        <v>118.30500000000001</v>
      </c>
      <c r="HS76" s="9">
        <v>3072.7159999999999</v>
      </c>
      <c r="HT76" s="9">
        <v>1618.2</v>
      </c>
      <c r="HU76" s="9">
        <v>1454.5160000000001</v>
      </c>
      <c r="HV76" s="9">
        <v>2343.0709999999999</v>
      </c>
      <c r="HW76" s="9">
        <v>1387.9939999999999</v>
      </c>
      <c r="HX76" s="9">
        <v>955.077</v>
      </c>
      <c r="HY76" s="9">
        <v>729.64499999999998</v>
      </c>
      <c r="HZ76" s="9">
        <v>230.20599999999999</v>
      </c>
      <c r="IA76" s="9">
        <v>499.43900000000002</v>
      </c>
      <c r="IB76" s="9">
        <v>454.15</v>
      </c>
      <c r="IC76" s="9">
        <v>252.928</v>
      </c>
      <c r="ID76" s="9">
        <v>201.22200000000001</v>
      </c>
      <c r="IE76" s="9">
        <v>69.94</v>
      </c>
      <c r="IF76" s="9">
        <v>45.057000000000002</v>
      </c>
      <c r="IG76" s="9">
        <v>24.882999999999999</v>
      </c>
      <c r="IH76" s="9">
        <v>36.923999999999999</v>
      </c>
      <c r="II76" s="9">
        <v>31.158000000000001</v>
      </c>
      <c r="IJ76" s="9">
        <v>5.766</v>
      </c>
      <c r="IK76" s="9">
        <v>17.5</v>
      </c>
      <c r="IL76" s="9">
        <v>12.776</v>
      </c>
      <c r="IM76" s="9">
        <v>4.7240000000000002</v>
      </c>
      <c r="IN76" s="9">
        <v>19.423999999999999</v>
      </c>
      <c r="IO76" s="9">
        <v>18.382000000000001</v>
      </c>
      <c r="IP76" s="9">
        <v>1.042</v>
      </c>
      <c r="IQ76" s="9">
        <v>33.015999999999998</v>
      </c>
    </row>
    <row r="77" spans="1:251">
      <c r="A77" s="10">
        <v>43831</v>
      </c>
      <c r="B77" s="9">
        <v>12762.102999999999</v>
      </c>
      <c r="C77" s="9">
        <v>6723.1260000000002</v>
      </c>
      <c r="D77" s="9">
        <v>6038.9769999999999</v>
      </c>
      <c r="E77" s="9">
        <v>8824.14</v>
      </c>
      <c r="F77" s="9">
        <v>5488.4120000000003</v>
      </c>
      <c r="G77" s="9">
        <v>3335.7280000000001</v>
      </c>
      <c r="H77" s="9">
        <v>3937.9630000000002</v>
      </c>
      <c r="I77" s="9">
        <v>1234.713</v>
      </c>
      <c r="J77" s="9">
        <v>2703.25</v>
      </c>
      <c r="K77" s="9">
        <v>2037.8040000000001</v>
      </c>
      <c r="L77" s="9">
        <v>1076.1369999999999</v>
      </c>
      <c r="M77" s="9">
        <v>961.66700000000003</v>
      </c>
      <c r="N77" s="9">
        <v>444.55</v>
      </c>
      <c r="O77" s="9">
        <v>260.38499999999999</v>
      </c>
      <c r="P77" s="9">
        <v>184.166</v>
      </c>
      <c r="Q77" s="9">
        <v>197.54300000000001</v>
      </c>
      <c r="R77" s="9">
        <v>150.98599999999999</v>
      </c>
      <c r="S77" s="9">
        <v>46.557000000000002</v>
      </c>
      <c r="T77" s="9">
        <v>106.122</v>
      </c>
      <c r="U77" s="9">
        <v>82.646000000000001</v>
      </c>
      <c r="V77" s="9">
        <v>23.475999999999999</v>
      </c>
      <c r="W77" s="9">
        <v>91.421000000000006</v>
      </c>
      <c r="X77" s="9">
        <v>68.34</v>
      </c>
      <c r="Y77" s="9">
        <v>23.081</v>
      </c>
      <c r="Z77" s="9">
        <v>247.00700000000001</v>
      </c>
      <c r="AA77" s="9">
        <v>109.399</v>
      </c>
      <c r="AB77" s="9">
        <v>137.60900000000001</v>
      </c>
      <c r="AC77" s="9">
        <v>1785.9970000000001</v>
      </c>
      <c r="AD77" s="9">
        <v>911.947</v>
      </c>
      <c r="AE77" s="9">
        <v>874.05100000000004</v>
      </c>
      <c r="AF77" s="9">
        <v>672.95100000000002</v>
      </c>
      <c r="AG77" s="9">
        <v>492.33699999999999</v>
      </c>
      <c r="AH77" s="9">
        <v>180.614</v>
      </c>
      <c r="AI77" s="9">
        <v>1113.046</v>
      </c>
      <c r="AJ77" s="9">
        <v>419.61</v>
      </c>
      <c r="AK77" s="9">
        <v>693.43700000000001</v>
      </c>
      <c r="AL77" s="9">
        <v>825.83500000000004</v>
      </c>
      <c r="AM77" s="9">
        <v>610.75099999999998</v>
      </c>
      <c r="AN77" s="9">
        <v>215.084</v>
      </c>
      <c r="AO77" s="9">
        <v>1211.9690000000001</v>
      </c>
      <c r="AP77" s="9">
        <v>465.38600000000002</v>
      </c>
      <c r="AQ77" s="9">
        <v>746.58299999999997</v>
      </c>
      <c r="AR77" s="9">
        <v>1219.1679999999999</v>
      </c>
      <c r="AS77" s="9">
        <v>502.25599999999997</v>
      </c>
      <c r="AT77" s="9">
        <v>716.91200000000003</v>
      </c>
      <c r="AU77" s="9">
        <v>12207.588</v>
      </c>
      <c r="AV77" s="9">
        <v>6396.33</v>
      </c>
      <c r="AW77" s="9">
        <v>5811.2579999999998</v>
      </c>
      <c r="AX77" s="9">
        <v>8565.6329999999998</v>
      </c>
      <c r="AY77" s="9">
        <v>5303.9809999999998</v>
      </c>
      <c r="AZ77" s="9">
        <v>3261.652</v>
      </c>
      <c r="BA77" s="9">
        <v>3641.9549999999999</v>
      </c>
      <c r="BB77" s="9">
        <v>1092.348</v>
      </c>
      <c r="BC77" s="9">
        <v>2549.6060000000002</v>
      </c>
      <c r="BD77" s="9">
        <v>1980.624</v>
      </c>
      <c r="BE77" s="9">
        <v>1039.0719999999999</v>
      </c>
      <c r="BF77" s="9">
        <v>941.55200000000002</v>
      </c>
      <c r="BG77" s="9">
        <v>419.21199999999999</v>
      </c>
      <c r="BH77" s="9">
        <v>243.38900000000001</v>
      </c>
      <c r="BI77" s="9">
        <v>175.82300000000001</v>
      </c>
      <c r="BJ77" s="9">
        <v>189.86799999999999</v>
      </c>
      <c r="BK77" s="9">
        <v>143.91300000000001</v>
      </c>
      <c r="BL77" s="9">
        <v>45.954999999999998</v>
      </c>
      <c r="BM77" s="9">
        <v>101.947</v>
      </c>
      <c r="BN77" s="9">
        <v>78.894999999999996</v>
      </c>
      <c r="BO77" s="9">
        <v>23.052</v>
      </c>
      <c r="BP77" s="9">
        <v>87.921000000000006</v>
      </c>
      <c r="BQ77" s="9">
        <v>65.018000000000001</v>
      </c>
      <c r="BR77" s="9">
        <v>22.902999999999999</v>
      </c>
      <c r="BS77" s="9">
        <v>229.34399999999999</v>
      </c>
      <c r="BT77" s="9">
        <v>99.475999999999999</v>
      </c>
      <c r="BU77" s="9">
        <v>129.86799999999999</v>
      </c>
      <c r="BV77" s="9">
        <v>1748.405</v>
      </c>
      <c r="BW77" s="9">
        <v>888.75</v>
      </c>
      <c r="BX77" s="9">
        <v>859.65499999999997</v>
      </c>
      <c r="BY77" s="9">
        <v>663.93799999999999</v>
      </c>
      <c r="BZ77" s="9">
        <v>484.60199999999998</v>
      </c>
      <c r="CA77" s="9">
        <v>179.33600000000001</v>
      </c>
      <c r="CB77" s="9">
        <v>1084.4670000000001</v>
      </c>
      <c r="CC77" s="9">
        <v>404.14800000000002</v>
      </c>
      <c r="CD77" s="9">
        <v>680.31899999999996</v>
      </c>
      <c r="CE77" s="9">
        <v>809.71299999999997</v>
      </c>
      <c r="CF77" s="9">
        <v>596.505</v>
      </c>
      <c r="CG77" s="9">
        <v>213.208</v>
      </c>
      <c r="CH77" s="9">
        <v>1170.9110000000001</v>
      </c>
      <c r="CI77" s="9">
        <v>442.56700000000001</v>
      </c>
      <c r="CJ77" s="9">
        <v>728.34400000000005</v>
      </c>
      <c r="CK77" s="9">
        <v>1186.414</v>
      </c>
      <c r="CL77" s="9">
        <v>483.04199999999997</v>
      </c>
      <c r="CM77" s="9">
        <v>703.37199999999996</v>
      </c>
      <c r="CN77" s="9">
        <v>1918.1130000000001</v>
      </c>
      <c r="CO77" s="9">
        <v>956.93299999999999</v>
      </c>
      <c r="CP77" s="9">
        <v>961.18</v>
      </c>
      <c r="CQ77" s="9">
        <v>880.46</v>
      </c>
      <c r="CR77" s="9">
        <v>516.05700000000002</v>
      </c>
      <c r="CS77" s="9">
        <v>364.40300000000002</v>
      </c>
      <c r="CT77" s="9">
        <v>1037.653</v>
      </c>
      <c r="CU77" s="9">
        <v>440.87700000000001</v>
      </c>
      <c r="CV77" s="9">
        <v>596.77599999999995</v>
      </c>
      <c r="CW77" s="9">
        <v>573.04200000000003</v>
      </c>
      <c r="CX77" s="9">
        <v>282.01100000000002</v>
      </c>
      <c r="CY77" s="9">
        <v>291.02999999999997</v>
      </c>
      <c r="CZ77" s="9">
        <v>103.404</v>
      </c>
      <c r="DA77" s="9">
        <v>53.23</v>
      </c>
      <c r="DB77" s="9">
        <v>50.173999999999999</v>
      </c>
      <c r="DC77" s="9">
        <v>17.518000000000001</v>
      </c>
      <c r="DD77" s="9">
        <v>13.241</v>
      </c>
      <c r="DE77" s="9">
        <v>4.2770000000000001</v>
      </c>
      <c r="DF77" s="9">
        <v>11.772</v>
      </c>
      <c r="DG77" s="9">
        <v>8.1440000000000001</v>
      </c>
      <c r="DH77" s="9">
        <v>3.629</v>
      </c>
      <c r="DI77" s="9">
        <v>5.7450000000000001</v>
      </c>
      <c r="DJ77" s="9">
        <v>5.0970000000000004</v>
      </c>
      <c r="DK77" s="9">
        <v>0.64800000000000002</v>
      </c>
      <c r="DL77" s="9">
        <v>85.887</v>
      </c>
      <c r="DM77" s="9">
        <v>39.99</v>
      </c>
      <c r="DN77" s="9">
        <v>45.896999999999998</v>
      </c>
      <c r="DO77" s="9">
        <v>530.28899999999999</v>
      </c>
      <c r="DP77" s="9">
        <v>255.18</v>
      </c>
      <c r="DQ77" s="9">
        <v>275.10899999999998</v>
      </c>
      <c r="DR77" s="9">
        <v>107.77</v>
      </c>
      <c r="DS77" s="9">
        <v>71.191999999999993</v>
      </c>
      <c r="DT77" s="9">
        <v>36.578000000000003</v>
      </c>
      <c r="DU77" s="9">
        <v>422.51900000000001</v>
      </c>
      <c r="DV77" s="9">
        <v>183.98699999999999</v>
      </c>
      <c r="DW77" s="9">
        <v>238.53100000000001</v>
      </c>
      <c r="DX77" s="9">
        <v>119.486</v>
      </c>
      <c r="DY77" s="9">
        <v>81.516999999999996</v>
      </c>
      <c r="DZ77" s="9">
        <v>37.969000000000001</v>
      </c>
      <c r="EA77" s="9">
        <v>453.55500000000001</v>
      </c>
      <c r="EB77" s="9">
        <v>200.494</v>
      </c>
      <c r="EC77" s="9">
        <v>253.06100000000001</v>
      </c>
      <c r="ED77" s="9">
        <v>434.291</v>
      </c>
      <c r="EE77" s="9">
        <v>192.131</v>
      </c>
      <c r="EF77" s="9">
        <v>242.16</v>
      </c>
      <c r="EG77" s="9">
        <v>665.24099999999999</v>
      </c>
      <c r="EH77" s="9">
        <v>311.73399999999998</v>
      </c>
      <c r="EI77" s="9">
        <v>353.50700000000001</v>
      </c>
      <c r="EJ77" s="9">
        <v>155.614</v>
      </c>
      <c r="EK77" s="9">
        <v>100.227</v>
      </c>
      <c r="EL77" s="9">
        <v>55.387</v>
      </c>
      <c r="EM77" s="9">
        <v>509.62799999999999</v>
      </c>
      <c r="EN77" s="9">
        <v>211.50700000000001</v>
      </c>
      <c r="EO77" s="9">
        <v>298.12099999999998</v>
      </c>
      <c r="EP77" s="9">
        <v>254.42099999999999</v>
      </c>
      <c r="EQ77" s="9">
        <v>121.999</v>
      </c>
      <c r="ER77" s="9">
        <v>132.422</v>
      </c>
      <c r="ES77" s="9">
        <v>46.689</v>
      </c>
      <c r="ET77" s="9">
        <v>20.623999999999999</v>
      </c>
      <c r="EU77" s="9">
        <v>26.064</v>
      </c>
      <c r="EV77" s="9">
        <v>3.9830000000000001</v>
      </c>
      <c r="EW77" s="9">
        <v>3.5590000000000002</v>
      </c>
      <c r="EX77" s="9">
        <v>0.42399999999999999</v>
      </c>
      <c r="EY77" s="9">
        <v>2.101</v>
      </c>
      <c r="EZ77" s="9">
        <v>1.694</v>
      </c>
      <c r="FA77" s="9">
        <v>0.40699999999999997</v>
      </c>
      <c r="FB77" s="9">
        <v>1.8819999999999999</v>
      </c>
      <c r="FC77" s="9">
        <v>1.865</v>
      </c>
      <c r="FD77" s="9">
        <v>1.7000000000000001E-2</v>
      </c>
      <c r="FE77" s="9">
        <v>42.706000000000003</v>
      </c>
      <c r="FF77" s="9">
        <v>17.065999999999999</v>
      </c>
      <c r="FG77" s="9">
        <v>25.64</v>
      </c>
      <c r="FH77" s="9">
        <v>236.482</v>
      </c>
      <c r="FI77" s="9">
        <v>112.36</v>
      </c>
      <c r="FJ77" s="9">
        <v>124.122</v>
      </c>
      <c r="FK77" s="9">
        <v>21.498999999999999</v>
      </c>
      <c r="FL77" s="9">
        <v>17.503</v>
      </c>
      <c r="FM77" s="9">
        <v>3.996</v>
      </c>
      <c r="FN77" s="9">
        <v>214.983</v>
      </c>
      <c r="FO77" s="9">
        <v>94.856999999999999</v>
      </c>
      <c r="FP77" s="9">
        <v>120.127</v>
      </c>
      <c r="FQ77" s="9">
        <v>24.844999999999999</v>
      </c>
      <c r="FR77" s="9">
        <v>20.396000000000001</v>
      </c>
      <c r="FS77" s="9">
        <v>4.4489999999999998</v>
      </c>
      <c r="FT77" s="9">
        <v>229.57599999999999</v>
      </c>
      <c r="FU77" s="9">
        <v>101.60299999999999</v>
      </c>
      <c r="FV77" s="9">
        <v>127.973</v>
      </c>
      <c r="FW77" s="9">
        <v>217.08500000000001</v>
      </c>
      <c r="FX77" s="9">
        <v>96.551000000000002</v>
      </c>
      <c r="FY77" s="9">
        <v>120.53400000000001</v>
      </c>
      <c r="FZ77" s="9">
        <v>1252.8720000000001</v>
      </c>
      <c r="GA77" s="9">
        <v>645.19899999999996</v>
      </c>
      <c r="GB77" s="9">
        <v>607.67200000000003</v>
      </c>
      <c r="GC77" s="9">
        <v>724.846</v>
      </c>
      <c r="GD77" s="9">
        <v>415.83</v>
      </c>
      <c r="GE77" s="9">
        <v>309.017</v>
      </c>
      <c r="GF77" s="9">
        <v>528.02499999999998</v>
      </c>
      <c r="GG77" s="9">
        <v>229.369</v>
      </c>
      <c r="GH77" s="9">
        <v>298.65600000000001</v>
      </c>
      <c r="GI77" s="9">
        <v>318.62099999999998</v>
      </c>
      <c r="GJ77" s="9">
        <v>160.012</v>
      </c>
      <c r="GK77" s="9">
        <v>158.608</v>
      </c>
      <c r="GL77" s="9">
        <v>56.716000000000001</v>
      </c>
      <c r="GM77" s="9">
        <v>32.606000000000002</v>
      </c>
      <c r="GN77" s="9">
        <v>24.11</v>
      </c>
      <c r="GO77" s="9">
        <v>13.535</v>
      </c>
      <c r="GP77" s="9">
        <v>9.6820000000000004</v>
      </c>
      <c r="GQ77" s="9">
        <v>3.8530000000000002</v>
      </c>
      <c r="GR77" s="9">
        <v>9.6709999999999994</v>
      </c>
      <c r="GS77" s="9">
        <v>6.45</v>
      </c>
      <c r="GT77" s="9">
        <v>3.2210000000000001</v>
      </c>
      <c r="GU77" s="9">
        <v>3.8639999999999999</v>
      </c>
      <c r="GV77" s="9">
        <v>3.2320000000000002</v>
      </c>
      <c r="GW77" s="9">
        <v>0.63100000000000001</v>
      </c>
      <c r="GX77" s="9">
        <v>43.180999999999997</v>
      </c>
      <c r="GY77" s="9">
        <v>22.923999999999999</v>
      </c>
      <c r="GZ77" s="9">
        <v>20.257000000000001</v>
      </c>
      <c r="HA77" s="9">
        <v>293.80700000000002</v>
      </c>
      <c r="HB77" s="9">
        <v>142.82</v>
      </c>
      <c r="HC77" s="9">
        <v>150.98699999999999</v>
      </c>
      <c r="HD77" s="9">
        <v>86.271000000000001</v>
      </c>
      <c r="HE77" s="9">
        <v>53.689</v>
      </c>
      <c r="HF77" s="9">
        <v>32.582000000000001</v>
      </c>
      <c r="HG77" s="9">
        <v>207.535</v>
      </c>
      <c r="HH77" s="9">
        <v>89.13</v>
      </c>
      <c r="HI77" s="9">
        <v>118.405</v>
      </c>
      <c r="HJ77" s="9">
        <v>94.641000000000005</v>
      </c>
      <c r="HK77" s="9">
        <v>61.121000000000002</v>
      </c>
      <c r="HL77" s="9">
        <v>33.520000000000003</v>
      </c>
      <c r="HM77" s="9">
        <v>223.97900000000001</v>
      </c>
      <c r="HN77" s="9">
        <v>98.891000000000005</v>
      </c>
      <c r="HO77" s="9">
        <v>125.08799999999999</v>
      </c>
      <c r="HP77" s="9">
        <v>217.20599999999999</v>
      </c>
      <c r="HQ77" s="9">
        <v>95.58</v>
      </c>
      <c r="HR77" s="9">
        <v>121.626</v>
      </c>
      <c r="HS77" s="9">
        <v>3032.8809999999999</v>
      </c>
      <c r="HT77" s="9">
        <v>1603.568</v>
      </c>
      <c r="HU77" s="9">
        <v>1429.3130000000001</v>
      </c>
      <c r="HV77" s="9">
        <v>2352.2939999999999</v>
      </c>
      <c r="HW77" s="9">
        <v>1401.1389999999999</v>
      </c>
      <c r="HX77" s="9">
        <v>951.154</v>
      </c>
      <c r="HY77" s="9">
        <v>680.58699999999999</v>
      </c>
      <c r="HZ77" s="9">
        <v>202.428</v>
      </c>
      <c r="IA77" s="9">
        <v>478.15899999999999</v>
      </c>
      <c r="IB77" s="9">
        <v>472.71699999999998</v>
      </c>
      <c r="IC77" s="9">
        <v>267.709</v>
      </c>
      <c r="ID77" s="9">
        <v>205.00800000000001</v>
      </c>
      <c r="IE77" s="9">
        <v>90.813000000000002</v>
      </c>
      <c r="IF77" s="9">
        <v>54.744999999999997</v>
      </c>
      <c r="IG77" s="9">
        <v>36.069000000000003</v>
      </c>
      <c r="IH77" s="9">
        <v>49.801000000000002</v>
      </c>
      <c r="II77" s="9">
        <v>39.442</v>
      </c>
      <c r="IJ77" s="9">
        <v>10.359</v>
      </c>
      <c r="IK77" s="9">
        <v>28.452000000000002</v>
      </c>
      <c r="IL77" s="9">
        <v>22.917000000000002</v>
      </c>
      <c r="IM77" s="9">
        <v>5.5350000000000001</v>
      </c>
      <c r="IN77" s="9">
        <v>21.347999999999999</v>
      </c>
      <c r="IO77" s="9">
        <v>16.524999999999999</v>
      </c>
      <c r="IP77" s="9">
        <v>4.8230000000000004</v>
      </c>
      <c r="IQ77" s="9">
        <v>41.012999999999998</v>
      </c>
    </row>
    <row r="78" spans="1:251">
      <c r="A78" s="10">
        <v>43862</v>
      </c>
      <c r="B78" s="9">
        <v>12982.409</v>
      </c>
      <c r="C78" s="9">
        <v>6832.2849999999999</v>
      </c>
      <c r="D78" s="9">
        <v>6150.1239999999998</v>
      </c>
      <c r="E78" s="9">
        <v>8926.1219999999994</v>
      </c>
      <c r="F78" s="9">
        <v>5566.67</v>
      </c>
      <c r="G78" s="9">
        <v>3359.4520000000002</v>
      </c>
      <c r="H78" s="9">
        <v>4056.288</v>
      </c>
      <c r="I78" s="9">
        <v>1265.615</v>
      </c>
      <c r="J78" s="9">
        <v>2790.672</v>
      </c>
      <c r="K78" s="9">
        <v>1939.3610000000001</v>
      </c>
      <c r="L78" s="9">
        <v>1014.245</v>
      </c>
      <c r="M78" s="9">
        <v>925.11699999999996</v>
      </c>
      <c r="N78" s="9">
        <v>385.44900000000001</v>
      </c>
      <c r="O78" s="9">
        <v>223.40199999999999</v>
      </c>
      <c r="P78" s="9">
        <v>162.047</v>
      </c>
      <c r="Q78" s="9">
        <v>158.667</v>
      </c>
      <c r="R78" s="9">
        <v>122.343</v>
      </c>
      <c r="S78" s="9">
        <v>36.323999999999998</v>
      </c>
      <c r="T78" s="9">
        <v>89.584000000000003</v>
      </c>
      <c r="U78" s="9">
        <v>70.456000000000003</v>
      </c>
      <c r="V78" s="9">
        <v>19.128</v>
      </c>
      <c r="W78" s="9">
        <v>69.082999999999998</v>
      </c>
      <c r="X78" s="9">
        <v>51.886000000000003</v>
      </c>
      <c r="Y78" s="9">
        <v>17.196000000000002</v>
      </c>
      <c r="Z78" s="9">
        <v>226.78200000000001</v>
      </c>
      <c r="AA78" s="9">
        <v>101.059</v>
      </c>
      <c r="AB78" s="9">
        <v>125.723</v>
      </c>
      <c r="AC78" s="9">
        <v>1717.0730000000001</v>
      </c>
      <c r="AD78" s="9">
        <v>881.99199999999996</v>
      </c>
      <c r="AE78" s="9">
        <v>835.08100000000002</v>
      </c>
      <c r="AF78" s="9">
        <v>657.74599999999998</v>
      </c>
      <c r="AG78" s="9">
        <v>482.04599999999999</v>
      </c>
      <c r="AH78" s="9">
        <v>175.7</v>
      </c>
      <c r="AI78" s="9">
        <v>1059.327</v>
      </c>
      <c r="AJ78" s="9">
        <v>399.94600000000003</v>
      </c>
      <c r="AK78" s="9">
        <v>659.38099999999997</v>
      </c>
      <c r="AL78" s="9">
        <v>771.01199999999994</v>
      </c>
      <c r="AM78" s="9">
        <v>568.83299999999997</v>
      </c>
      <c r="AN78" s="9">
        <v>202.179</v>
      </c>
      <c r="AO78" s="9">
        <v>1168.3499999999999</v>
      </c>
      <c r="AP78" s="9">
        <v>445.41199999999998</v>
      </c>
      <c r="AQ78" s="9">
        <v>722.93799999999999</v>
      </c>
      <c r="AR78" s="9">
        <v>1148.9110000000001</v>
      </c>
      <c r="AS78" s="9">
        <v>470.40199999999999</v>
      </c>
      <c r="AT78" s="9">
        <v>678.50900000000001</v>
      </c>
      <c r="AU78" s="9">
        <v>12384.355</v>
      </c>
      <c r="AV78" s="9">
        <v>6478.2939999999999</v>
      </c>
      <c r="AW78" s="9">
        <v>5906.0609999999997</v>
      </c>
      <c r="AX78" s="9">
        <v>8662.1859999999997</v>
      </c>
      <c r="AY78" s="9">
        <v>5378.4870000000001</v>
      </c>
      <c r="AZ78" s="9">
        <v>3283.6990000000001</v>
      </c>
      <c r="BA78" s="9">
        <v>3722.1689999999999</v>
      </c>
      <c r="BB78" s="9">
        <v>1099.807</v>
      </c>
      <c r="BC78" s="9">
        <v>2622.3609999999999</v>
      </c>
      <c r="BD78" s="9">
        <v>1888.0129999999999</v>
      </c>
      <c r="BE78" s="9">
        <v>977.89</v>
      </c>
      <c r="BF78" s="9">
        <v>910.12400000000002</v>
      </c>
      <c r="BG78" s="9">
        <v>362.75400000000002</v>
      </c>
      <c r="BH78" s="9">
        <v>207.54400000000001</v>
      </c>
      <c r="BI78" s="9">
        <v>155.21</v>
      </c>
      <c r="BJ78" s="9">
        <v>155.22900000000001</v>
      </c>
      <c r="BK78" s="9">
        <v>119.36</v>
      </c>
      <c r="BL78" s="9">
        <v>35.869</v>
      </c>
      <c r="BM78" s="9">
        <v>86.89</v>
      </c>
      <c r="BN78" s="9">
        <v>68.200999999999993</v>
      </c>
      <c r="BO78" s="9">
        <v>18.690000000000001</v>
      </c>
      <c r="BP78" s="9">
        <v>68.338999999999999</v>
      </c>
      <c r="BQ78" s="9">
        <v>51.16</v>
      </c>
      <c r="BR78" s="9">
        <v>17.18</v>
      </c>
      <c r="BS78" s="9">
        <v>207.52500000000001</v>
      </c>
      <c r="BT78" s="9">
        <v>88.183999999999997</v>
      </c>
      <c r="BU78" s="9">
        <v>119.34099999999999</v>
      </c>
      <c r="BV78" s="9">
        <v>1683.5450000000001</v>
      </c>
      <c r="BW78" s="9">
        <v>858.60500000000002</v>
      </c>
      <c r="BX78" s="9">
        <v>824.94100000000003</v>
      </c>
      <c r="BY78" s="9">
        <v>647.11699999999996</v>
      </c>
      <c r="BZ78" s="9">
        <v>473.24200000000002</v>
      </c>
      <c r="CA78" s="9">
        <v>173.874</v>
      </c>
      <c r="CB78" s="9">
        <v>1036.4290000000001</v>
      </c>
      <c r="CC78" s="9">
        <v>385.363</v>
      </c>
      <c r="CD78" s="9">
        <v>651.06600000000003</v>
      </c>
      <c r="CE78" s="9">
        <v>756.97400000000005</v>
      </c>
      <c r="CF78" s="9">
        <v>557.072</v>
      </c>
      <c r="CG78" s="9">
        <v>199.90199999999999</v>
      </c>
      <c r="CH78" s="9">
        <v>1131.039</v>
      </c>
      <c r="CI78" s="9">
        <v>420.81700000000001</v>
      </c>
      <c r="CJ78" s="9">
        <v>710.22199999999998</v>
      </c>
      <c r="CK78" s="9">
        <v>1123.319</v>
      </c>
      <c r="CL78" s="9">
        <v>453.56299999999999</v>
      </c>
      <c r="CM78" s="9">
        <v>669.75599999999997</v>
      </c>
      <c r="CN78" s="9">
        <v>1925.346</v>
      </c>
      <c r="CO78" s="9">
        <v>963.01199999999994</v>
      </c>
      <c r="CP78" s="9">
        <v>962.33299999999997</v>
      </c>
      <c r="CQ78" s="9">
        <v>886.24599999999998</v>
      </c>
      <c r="CR78" s="9">
        <v>520.505</v>
      </c>
      <c r="CS78" s="9">
        <v>365.74099999999999</v>
      </c>
      <c r="CT78" s="9">
        <v>1039.0999999999999</v>
      </c>
      <c r="CU78" s="9">
        <v>442.50799999999998</v>
      </c>
      <c r="CV78" s="9">
        <v>596.59199999999998</v>
      </c>
      <c r="CW78" s="9">
        <v>517.63900000000001</v>
      </c>
      <c r="CX78" s="9">
        <v>247.38800000000001</v>
      </c>
      <c r="CY78" s="9">
        <v>270.25099999999998</v>
      </c>
      <c r="CZ78" s="9">
        <v>79.534999999999997</v>
      </c>
      <c r="DA78" s="9">
        <v>43.31</v>
      </c>
      <c r="DB78" s="9">
        <v>36.225000000000001</v>
      </c>
      <c r="DC78" s="9">
        <v>14.093999999999999</v>
      </c>
      <c r="DD78" s="9">
        <v>11.867000000000001</v>
      </c>
      <c r="DE78" s="9">
        <v>2.2269999999999999</v>
      </c>
      <c r="DF78" s="9">
        <v>8.9469999999999992</v>
      </c>
      <c r="DG78" s="9">
        <v>7.8739999999999997</v>
      </c>
      <c r="DH78" s="9">
        <v>1.0720000000000001</v>
      </c>
      <c r="DI78" s="9">
        <v>5.1470000000000002</v>
      </c>
      <c r="DJ78" s="9">
        <v>3.9929999999999999</v>
      </c>
      <c r="DK78" s="9">
        <v>1.1539999999999999</v>
      </c>
      <c r="DL78" s="9">
        <v>65.441000000000003</v>
      </c>
      <c r="DM78" s="9">
        <v>31.442</v>
      </c>
      <c r="DN78" s="9">
        <v>33.999000000000002</v>
      </c>
      <c r="DO78" s="9">
        <v>479.41500000000002</v>
      </c>
      <c r="DP78" s="9">
        <v>226.15899999999999</v>
      </c>
      <c r="DQ78" s="9">
        <v>253.256</v>
      </c>
      <c r="DR78" s="9">
        <v>99.42</v>
      </c>
      <c r="DS78" s="9">
        <v>65.864999999999995</v>
      </c>
      <c r="DT78" s="9">
        <v>33.555999999999997</v>
      </c>
      <c r="DU78" s="9">
        <v>379.99400000000003</v>
      </c>
      <c r="DV78" s="9">
        <v>160.29400000000001</v>
      </c>
      <c r="DW78" s="9">
        <v>219.70099999999999</v>
      </c>
      <c r="DX78" s="9">
        <v>109.042</v>
      </c>
      <c r="DY78" s="9">
        <v>73.599999999999994</v>
      </c>
      <c r="DZ78" s="9">
        <v>35.442</v>
      </c>
      <c r="EA78" s="9">
        <v>408.59699999999998</v>
      </c>
      <c r="EB78" s="9">
        <v>173.78800000000001</v>
      </c>
      <c r="EC78" s="9">
        <v>234.809</v>
      </c>
      <c r="ED78" s="9">
        <v>388.94099999999997</v>
      </c>
      <c r="EE78" s="9">
        <v>168.16800000000001</v>
      </c>
      <c r="EF78" s="9">
        <v>220.773</v>
      </c>
      <c r="EG78" s="9">
        <v>665.83299999999997</v>
      </c>
      <c r="EH78" s="9">
        <v>320.77800000000002</v>
      </c>
      <c r="EI78" s="9">
        <v>345.05599999999998</v>
      </c>
      <c r="EJ78" s="9">
        <v>146.756</v>
      </c>
      <c r="EK78" s="9">
        <v>101.86499999999999</v>
      </c>
      <c r="EL78" s="9">
        <v>44.890999999999998</v>
      </c>
      <c r="EM78" s="9">
        <v>519.07799999999997</v>
      </c>
      <c r="EN78" s="9">
        <v>218.91300000000001</v>
      </c>
      <c r="EO78" s="9">
        <v>300.16500000000002</v>
      </c>
      <c r="EP78" s="9">
        <v>219.23599999999999</v>
      </c>
      <c r="EQ78" s="9">
        <v>106.428</v>
      </c>
      <c r="ER78" s="9">
        <v>112.80800000000001</v>
      </c>
      <c r="ES78" s="9">
        <v>34.023000000000003</v>
      </c>
      <c r="ET78" s="9">
        <v>17.588999999999999</v>
      </c>
      <c r="EU78" s="9">
        <v>16.434000000000001</v>
      </c>
      <c r="EV78" s="9">
        <v>2.468</v>
      </c>
      <c r="EW78" s="9">
        <v>2.4420000000000002</v>
      </c>
      <c r="EX78" s="9">
        <v>2.5000000000000001E-2</v>
      </c>
      <c r="EY78" s="9">
        <v>1.304</v>
      </c>
      <c r="EZ78" s="9">
        <v>1.2949999999999999</v>
      </c>
      <c r="FA78" s="9">
        <v>8.0000000000000002E-3</v>
      </c>
      <c r="FB78" s="9">
        <v>1.1639999999999999</v>
      </c>
      <c r="FC78" s="9">
        <v>1.147</v>
      </c>
      <c r="FD78" s="9">
        <v>1.7000000000000001E-2</v>
      </c>
      <c r="FE78" s="9">
        <v>31.556000000000001</v>
      </c>
      <c r="FF78" s="9">
        <v>15.147</v>
      </c>
      <c r="FG78" s="9">
        <v>16.408000000000001</v>
      </c>
      <c r="FH78" s="9">
        <v>203.786</v>
      </c>
      <c r="FI78" s="9">
        <v>98.492999999999995</v>
      </c>
      <c r="FJ78" s="9">
        <v>105.29300000000001</v>
      </c>
      <c r="FK78" s="9">
        <v>24.337</v>
      </c>
      <c r="FL78" s="9">
        <v>20.684999999999999</v>
      </c>
      <c r="FM78" s="9">
        <v>3.653</v>
      </c>
      <c r="FN78" s="9">
        <v>179.44800000000001</v>
      </c>
      <c r="FO78" s="9">
        <v>77.808000000000007</v>
      </c>
      <c r="FP78" s="9">
        <v>101.64</v>
      </c>
      <c r="FQ78" s="9">
        <v>25.858000000000001</v>
      </c>
      <c r="FR78" s="9">
        <v>22.151</v>
      </c>
      <c r="FS78" s="9">
        <v>3.7069999999999999</v>
      </c>
      <c r="FT78" s="9">
        <v>193.37799999999999</v>
      </c>
      <c r="FU78" s="9">
        <v>84.277000000000001</v>
      </c>
      <c r="FV78" s="9">
        <v>109.101</v>
      </c>
      <c r="FW78" s="9">
        <v>180.75200000000001</v>
      </c>
      <c r="FX78" s="9">
        <v>79.103999999999999</v>
      </c>
      <c r="FY78" s="9">
        <v>101.648</v>
      </c>
      <c r="FZ78" s="9">
        <v>1259.5119999999999</v>
      </c>
      <c r="GA78" s="9">
        <v>642.23400000000004</v>
      </c>
      <c r="GB78" s="9">
        <v>617.27800000000002</v>
      </c>
      <c r="GC78" s="9">
        <v>739.49</v>
      </c>
      <c r="GD78" s="9">
        <v>418.64</v>
      </c>
      <c r="GE78" s="9">
        <v>320.85000000000002</v>
      </c>
      <c r="GF78" s="9">
        <v>520.02200000000005</v>
      </c>
      <c r="GG78" s="9">
        <v>223.595</v>
      </c>
      <c r="GH78" s="9">
        <v>296.42700000000002</v>
      </c>
      <c r="GI78" s="9">
        <v>298.40300000000002</v>
      </c>
      <c r="GJ78" s="9">
        <v>140.96</v>
      </c>
      <c r="GK78" s="9">
        <v>157.44300000000001</v>
      </c>
      <c r="GL78" s="9">
        <v>45.512</v>
      </c>
      <c r="GM78" s="9">
        <v>25.72</v>
      </c>
      <c r="GN78" s="9">
        <v>19.792000000000002</v>
      </c>
      <c r="GO78" s="9">
        <v>11.625999999999999</v>
      </c>
      <c r="GP78" s="9">
        <v>9.4250000000000007</v>
      </c>
      <c r="GQ78" s="9">
        <v>2.2010000000000001</v>
      </c>
      <c r="GR78" s="9">
        <v>7.6429999999999998</v>
      </c>
      <c r="GS78" s="9">
        <v>6.5789999999999997</v>
      </c>
      <c r="GT78" s="9">
        <v>1.0640000000000001</v>
      </c>
      <c r="GU78" s="9">
        <v>3.984</v>
      </c>
      <c r="GV78" s="9">
        <v>2.847</v>
      </c>
      <c r="GW78" s="9">
        <v>1.137</v>
      </c>
      <c r="GX78" s="9">
        <v>33.886000000000003</v>
      </c>
      <c r="GY78" s="9">
        <v>16.295000000000002</v>
      </c>
      <c r="GZ78" s="9">
        <v>17.59</v>
      </c>
      <c r="HA78" s="9">
        <v>275.62900000000002</v>
      </c>
      <c r="HB78" s="9">
        <v>127.666</v>
      </c>
      <c r="HC78" s="9">
        <v>147.96299999999999</v>
      </c>
      <c r="HD78" s="9">
        <v>75.082999999999998</v>
      </c>
      <c r="HE78" s="9">
        <v>45.18</v>
      </c>
      <c r="HF78" s="9">
        <v>29.902999999999999</v>
      </c>
      <c r="HG78" s="9">
        <v>200.54599999999999</v>
      </c>
      <c r="HH78" s="9">
        <v>82.486000000000004</v>
      </c>
      <c r="HI78" s="9">
        <v>118.06100000000001</v>
      </c>
      <c r="HJ78" s="9">
        <v>83.183999999999997</v>
      </c>
      <c r="HK78" s="9">
        <v>51.448999999999998</v>
      </c>
      <c r="HL78" s="9">
        <v>31.734000000000002</v>
      </c>
      <c r="HM78" s="9">
        <v>215.21899999999999</v>
      </c>
      <c r="HN78" s="9">
        <v>89.510999999999996</v>
      </c>
      <c r="HO78" s="9">
        <v>125.708</v>
      </c>
      <c r="HP78" s="9">
        <v>208.18899999999999</v>
      </c>
      <c r="HQ78" s="9">
        <v>89.064999999999998</v>
      </c>
      <c r="HR78" s="9">
        <v>119.125</v>
      </c>
      <c r="HS78" s="9">
        <v>3061.348</v>
      </c>
      <c r="HT78" s="9">
        <v>1606.4290000000001</v>
      </c>
      <c r="HU78" s="9">
        <v>1454.92</v>
      </c>
      <c r="HV78" s="9">
        <v>2356.5529999999999</v>
      </c>
      <c r="HW78" s="9">
        <v>1396.299</v>
      </c>
      <c r="HX78" s="9">
        <v>960.25400000000002</v>
      </c>
      <c r="HY78" s="9">
        <v>704.79499999999996</v>
      </c>
      <c r="HZ78" s="9">
        <v>210.13</v>
      </c>
      <c r="IA78" s="9">
        <v>494.666</v>
      </c>
      <c r="IB78" s="9">
        <v>457.42500000000001</v>
      </c>
      <c r="IC78" s="9">
        <v>262.02999999999997</v>
      </c>
      <c r="ID78" s="9">
        <v>195.39400000000001</v>
      </c>
      <c r="IE78" s="9">
        <v>79.566999999999993</v>
      </c>
      <c r="IF78" s="9">
        <v>46.747999999999998</v>
      </c>
      <c r="IG78" s="9">
        <v>32.819000000000003</v>
      </c>
      <c r="IH78" s="9">
        <v>41.527999999999999</v>
      </c>
      <c r="II78" s="9">
        <v>31.614999999999998</v>
      </c>
      <c r="IJ78" s="9">
        <v>9.9130000000000003</v>
      </c>
      <c r="IK78" s="9">
        <v>24.884</v>
      </c>
      <c r="IL78" s="9">
        <v>18.34</v>
      </c>
      <c r="IM78" s="9">
        <v>6.5449999999999999</v>
      </c>
      <c r="IN78" s="9">
        <v>16.643999999999998</v>
      </c>
      <c r="IO78" s="9">
        <v>13.275</v>
      </c>
      <c r="IP78" s="9">
        <v>3.3679999999999999</v>
      </c>
      <c r="IQ78" s="9">
        <v>38.039000000000001</v>
      </c>
    </row>
    <row r="79" spans="1:251">
      <c r="A79" s="10">
        <v>43891</v>
      </c>
      <c r="B79" s="9">
        <v>12934.835999999999</v>
      </c>
      <c r="C79" s="9">
        <v>6814.19</v>
      </c>
      <c r="D79" s="9">
        <v>6120.6450000000004</v>
      </c>
      <c r="E79" s="9">
        <v>8809.2009999999991</v>
      </c>
      <c r="F79" s="9">
        <v>5504.4170000000004</v>
      </c>
      <c r="G79" s="9">
        <v>3304.7840000000001</v>
      </c>
      <c r="H79" s="9">
        <v>4125.6350000000002</v>
      </c>
      <c r="I79" s="9">
        <v>1309.7739999999999</v>
      </c>
      <c r="J79" s="9">
        <v>2815.8609999999999</v>
      </c>
      <c r="K79" s="9">
        <v>1985.191</v>
      </c>
      <c r="L79" s="9">
        <v>1062.202</v>
      </c>
      <c r="M79" s="9">
        <v>922.98900000000003</v>
      </c>
      <c r="N79" s="9">
        <v>458.93400000000003</v>
      </c>
      <c r="O79" s="9">
        <v>264.45600000000002</v>
      </c>
      <c r="P79" s="9">
        <v>194.47800000000001</v>
      </c>
      <c r="Q79" s="9">
        <v>177.36099999999999</v>
      </c>
      <c r="R79" s="9">
        <v>135.89699999999999</v>
      </c>
      <c r="S79" s="9">
        <v>41.463999999999999</v>
      </c>
      <c r="T79" s="9">
        <v>108.166</v>
      </c>
      <c r="U79" s="9">
        <v>81.712000000000003</v>
      </c>
      <c r="V79" s="9">
        <v>26.454000000000001</v>
      </c>
      <c r="W79" s="9">
        <v>69.194000000000003</v>
      </c>
      <c r="X79" s="9">
        <v>54.185000000000002</v>
      </c>
      <c r="Y79" s="9">
        <v>15.01</v>
      </c>
      <c r="Z79" s="9">
        <v>281.57299999999998</v>
      </c>
      <c r="AA79" s="9">
        <v>128.559</v>
      </c>
      <c r="AB79" s="9">
        <v>153.01400000000001</v>
      </c>
      <c r="AC79" s="9">
        <v>1735.373</v>
      </c>
      <c r="AD79" s="9">
        <v>916.13099999999997</v>
      </c>
      <c r="AE79" s="9">
        <v>819.24099999999999</v>
      </c>
      <c r="AF79" s="9">
        <v>671.88699999999994</v>
      </c>
      <c r="AG79" s="9">
        <v>497.14499999999998</v>
      </c>
      <c r="AH79" s="9">
        <v>174.74100000000001</v>
      </c>
      <c r="AI79" s="9">
        <v>1063.4860000000001</v>
      </c>
      <c r="AJ79" s="9">
        <v>418.98599999999999</v>
      </c>
      <c r="AK79" s="9">
        <v>644.5</v>
      </c>
      <c r="AL79" s="9">
        <v>795.928</v>
      </c>
      <c r="AM79" s="9">
        <v>589.44500000000005</v>
      </c>
      <c r="AN79" s="9">
        <v>206.482</v>
      </c>
      <c r="AO79" s="9">
        <v>1189.2639999999999</v>
      </c>
      <c r="AP79" s="9">
        <v>472.75700000000001</v>
      </c>
      <c r="AQ79" s="9">
        <v>716.50599999999997</v>
      </c>
      <c r="AR79" s="9">
        <v>1171.652</v>
      </c>
      <c r="AS79" s="9">
        <v>500.69799999999998</v>
      </c>
      <c r="AT79" s="9">
        <v>670.95399999999995</v>
      </c>
      <c r="AU79" s="9">
        <v>12347.929</v>
      </c>
      <c r="AV79" s="9">
        <v>6469.04</v>
      </c>
      <c r="AW79" s="9">
        <v>5878.8890000000001</v>
      </c>
      <c r="AX79" s="9">
        <v>8552.8359999999993</v>
      </c>
      <c r="AY79" s="9">
        <v>5323.4690000000001</v>
      </c>
      <c r="AZ79" s="9">
        <v>3229.3670000000002</v>
      </c>
      <c r="BA79" s="9">
        <v>3795.0929999999998</v>
      </c>
      <c r="BB79" s="9">
        <v>1145.5719999999999</v>
      </c>
      <c r="BC79" s="9">
        <v>2649.5219999999999</v>
      </c>
      <c r="BD79" s="9">
        <v>1932.425</v>
      </c>
      <c r="BE79" s="9">
        <v>1026.471</v>
      </c>
      <c r="BF79" s="9">
        <v>905.95399999999995</v>
      </c>
      <c r="BG79" s="9">
        <v>434.38600000000002</v>
      </c>
      <c r="BH79" s="9">
        <v>247.15100000000001</v>
      </c>
      <c r="BI79" s="9">
        <v>187.23500000000001</v>
      </c>
      <c r="BJ79" s="9">
        <v>174.76599999999999</v>
      </c>
      <c r="BK79" s="9">
        <v>133.32400000000001</v>
      </c>
      <c r="BL79" s="9">
        <v>41.441000000000003</v>
      </c>
      <c r="BM79" s="9">
        <v>106.625</v>
      </c>
      <c r="BN79" s="9">
        <v>80.176000000000002</v>
      </c>
      <c r="BO79" s="9">
        <v>26.449000000000002</v>
      </c>
      <c r="BP79" s="9">
        <v>68.141000000000005</v>
      </c>
      <c r="BQ79" s="9">
        <v>53.148000000000003</v>
      </c>
      <c r="BR79" s="9">
        <v>14.993</v>
      </c>
      <c r="BS79" s="9">
        <v>259.62099999999998</v>
      </c>
      <c r="BT79" s="9">
        <v>113.827</v>
      </c>
      <c r="BU79" s="9">
        <v>145.79300000000001</v>
      </c>
      <c r="BV79" s="9">
        <v>1699.133</v>
      </c>
      <c r="BW79" s="9">
        <v>893.10400000000004</v>
      </c>
      <c r="BX79" s="9">
        <v>806.03</v>
      </c>
      <c r="BY79" s="9">
        <v>663.245</v>
      </c>
      <c r="BZ79" s="9">
        <v>489.298</v>
      </c>
      <c r="CA79" s="9">
        <v>173.946</v>
      </c>
      <c r="CB79" s="9">
        <v>1035.8889999999999</v>
      </c>
      <c r="CC79" s="9">
        <v>403.80500000000001</v>
      </c>
      <c r="CD79" s="9">
        <v>632.08299999999997</v>
      </c>
      <c r="CE79" s="9">
        <v>784.72</v>
      </c>
      <c r="CF79" s="9">
        <v>579.05100000000004</v>
      </c>
      <c r="CG79" s="9">
        <v>205.66900000000001</v>
      </c>
      <c r="CH79" s="9">
        <v>1147.704</v>
      </c>
      <c r="CI79" s="9">
        <v>447.42</v>
      </c>
      <c r="CJ79" s="9">
        <v>700.28499999999997</v>
      </c>
      <c r="CK79" s="9">
        <v>1142.5139999999999</v>
      </c>
      <c r="CL79" s="9">
        <v>483.98200000000003</v>
      </c>
      <c r="CM79" s="9">
        <v>658.53200000000004</v>
      </c>
      <c r="CN79" s="9">
        <v>1912.883</v>
      </c>
      <c r="CO79" s="9">
        <v>965.96</v>
      </c>
      <c r="CP79" s="9">
        <v>946.923</v>
      </c>
      <c r="CQ79" s="9">
        <v>838.75199999999995</v>
      </c>
      <c r="CR79" s="9">
        <v>497.21600000000001</v>
      </c>
      <c r="CS79" s="9">
        <v>341.536</v>
      </c>
      <c r="CT79" s="9">
        <v>1074.1310000000001</v>
      </c>
      <c r="CU79" s="9">
        <v>468.74400000000003</v>
      </c>
      <c r="CV79" s="9">
        <v>605.38699999999994</v>
      </c>
      <c r="CW79" s="9">
        <v>524.92899999999997</v>
      </c>
      <c r="CX79" s="9">
        <v>271.774</v>
      </c>
      <c r="CY79" s="9">
        <v>253.154</v>
      </c>
      <c r="CZ79" s="9">
        <v>109.44499999999999</v>
      </c>
      <c r="DA79" s="9">
        <v>58.259</v>
      </c>
      <c r="DB79" s="9">
        <v>51.186</v>
      </c>
      <c r="DC79" s="9">
        <v>21.757999999999999</v>
      </c>
      <c r="DD79" s="9">
        <v>13.458</v>
      </c>
      <c r="DE79" s="9">
        <v>8.3000000000000007</v>
      </c>
      <c r="DF79" s="9">
        <v>16.992999999999999</v>
      </c>
      <c r="DG79" s="9">
        <v>11.103999999999999</v>
      </c>
      <c r="DH79" s="9">
        <v>5.8890000000000002</v>
      </c>
      <c r="DI79" s="9">
        <v>4.7649999999999997</v>
      </c>
      <c r="DJ79" s="9">
        <v>2.355</v>
      </c>
      <c r="DK79" s="9">
        <v>2.411</v>
      </c>
      <c r="DL79" s="9">
        <v>87.686999999999998</v>
      </c>
      <c r="DM79" s="9">
        <v>44.801000000000002</v>
      </c>
      <c r="DN79" s="9">
        <v>42.886000000000003</v>
      </c>
      <c r="DO79" s="9">
        <v>475.99299999999999</v>
      </c>
      <c r="DP79" s="9">
        <v>246.76</v>
      </c>
      <c r="DQ79" s="9">
        <v>229.233</v>
      </c>
      <c r="DR79" s="9">
        <v>98.006</v>
      </c>
      <c r="DS79" s="9">
        <v>72.432000000000002</v>
      </c>
      <c r="DT79" s="9">
        <v>25.574000000000002</v>
      </c>
      <c r="DU79" s="9">
        <v>377.98700000000002</v>
      </c>
      <c r="DV79" s="9">
        <v>174.328</v>
      </c>
      <c r="DW79" s="9">
        <v>203.65899999999999</v>
      </c>
      <c r="DX79" s="9">
        <v>112.767</v>
      </c>
      <c r="DY79" s="9">
        <v>82.057000000000002</v>
      </c>
      <c r="DZ79" s="9">
        <v>30.710999999999999</v>
      </c>
      <c r="EA79" s="9">
        <v>412.161</v>
      </c>
      <c r="EB79" s="9">
        <v>189.71799999999999</v>
      </c>
      <c r="EC79" s="9">
        <v>222.44300000000001</v>
      </c>
      <c r="ED79" s="9">
        <v>394.98</v>
      </c>
      <c r="EE79" s="9">
        <v>185.43100000000001</v>
      </c>
      <c r="EF79" s="9">
        <v>209.54900000000001</v>
      </c>
      <c r="EG79" s="9">
        <v>674.91800000000001</v>
      </c>
      <c r="EH79" s="9">
        <v>330.09399999999999</v>
      </c>
      <c r="EI79" s="9">
        <v>344.82400000000001</v>
      </c>
      <c r="EJ79" s="9">
        <v>145.57400000000001</v>
      </c>
      <c r="EK79" s="9">
        <v>94.942999999999998</v>
      </c>
      <c r="EL79" s="9">
        <v>50.631</v>
      </c>
      <c r="EM79" s="9">
        <v>529.34400000000005</v>
      </c>
      <c r="EN79" s="9">
        <v>235.15100000000001</v>
      </c>
      <c r="EO79" s="9">
        <v>294.19299999999998</v>
      </c>
      <c r="EP79" s="9">
        <v>220.37</v>
      </c>
      <c r="EQ79" s="9">
        <v>111.675</v>
      </c>
      <c r="ER79" s="9">
        <v>108.69499999999999</v>
      </c>
      <c r="ES79" s="9">
        <v>43.792999999999999</v>
      </c>
      <c r="ET79" s="9">
        <v>22.003</v>
      </c>
      <c r="EU79" s="9">
        <v>21.79</v>
      </c>
      <c r="EV79" s="9">
        <v>3.2549999999999999</v>
      </c>
      <c r="EW79" s="9">
        <v>2.1989999999999998</v>
      </c>
      <c r="EX79" s="9">
        <v>1.056</v>
      </c>
      <c r="EY79" s="9">
        <v>1.619</v>
      </c>
      <c r="EZ79" s="9">
        <v>1.5409999999999999</v>
      </c>
      <c r="FA79" s="9">
        <v>7.8E-2</v>
      </c>
      <c r="FB79" s="9">
        <v>1.6359999999999999</v>
      </c>
      <c r="FC79" s="9">
        <v>0.65800000000000003</v>
      </c>
      <c r="FD79" s="9">
        <v>0.97799999999999998</v>
      </c>
      <c r="FE79" s="9">
        <v>40.539000000000001</v>
      </c>
      <c r="FF79" s="9">
        <v>19.803999999999998</v>
      </c>
      <c r="FG79" s="9">
        <v>20.734000000000002</v>
      </c>
      <c r="FH79" s="9">
        <v>203.25399999999999</v>
      </c>
      <c r="FI79" s="9">
        <v>104.31399999999999</v>
      </c>
      <c r="FJ79" s="9">
        <v>98.94</v>
      </c>
      <c r="FK79" s="9">
        <v>22.417000000000002</v>
      </c>
      <c r="FL79" s="9">
        <v>17.920000000000002</v>
      </c>
      <c r="FM79" s="9">
        <v>4.4969999999999999</v>
      </c>
      <c r="FN79" s="9">
        <v>180.83699999999999</v>
      </c>
      <c r="FO79" s="9">
        <v>86.394999999999996</v>
      </c>
      <c r="FP79" s="9">
        <v>94.442999999999998</v>
      </c>
      <c r="FQ79" s="9">
        <v>24.332000000000001</v>
      </c>
      <c r="FR79" s="9">
        <v>19.416</v>
      </c>
      <c r="FS79" s="9">
        <v>4.915</v>
      </c>
      <c r="FT79" s="9">
        <v>196.03800000000001</v>
      </c>
      <c r="FU79" s="9">
        <v>92.257999999999996</v>
      </c>
      <c r="FV79" s="9">
        <v>103.78</v>
      </c>
      <c r="FW79" s="9">
        <v>182.45599999999999</v>
      </c>
      <c r="FX79" s="9">
        <v>87.935000000000002</v>
      </c>
      <c r="FY79" s="9">
        <v>94.521000000000001</v>
      </c>
      <c r="FZ79" s="9">
        <v>1237.9649999999999</v>
      </c>
      <c r="GA79" s="9">
        <v>635.86599999999999</v>
      </c>
      <c r="GB79" s="9">
        <v>602.09900000000005</v>
      </c>
      <c r="GC79" s="9">
        <v>693.178</v>
      </c>
      <c r="GD79" s="9">
        <v>402.27300000000002</v>
      </c>
      <c r="GE79" s="9">
        <v>290.90600000000001</v>
      </c>
      <c r="GF79" s="9">
        <v>544.78700000000003</v>
      </c>
      <c r="GG79" s="9">
        <v>233.59299999999999</v>
      </c>
      <c r="GH79" s="9">
        <v>311.19400000000002</v>
      </c>
      <c r="GI79" s="9">
        <v>304.55900000000003</v>
      </c>
      <c r="GJ79" s="9">
        <v>160.1</v>
      </c>
      <c r="GK79" s="9">
        <v>144.46</v>
      </c>
      <c r="GL79" s="9">
        <v>65.652000000000001</v>
      </c>
      <c r="GM79" s="9">
        <v>36.256</v>
      </c>
      <c r="GN79" s="9">
        <v>29.396000000000001</v>
      </c>
      <c r="GO79" s="9">
        <v>18.504000000000001</v>
      </c>
      <c r="GP79" s="9">
        <v>11.259</v>
      </c>
      <c r="GQ79" s="9">
        <v>7.2439999999999998</v>
      </c>
      <c r="GR79" s="9">
        <v>15.374000000000001</v>
      </c>
      <c r="GS79" s="9">
        <v>9.5630000000000006</v>
      </c>
      <c r="GT79" s="9">
        <v>5.8109999999999999</v>
      </c>
      <c r="GU79" s="9">
        <v>3.129</v>
      </c>
      <c r="GV79" s="9">
        <v>1.696</v>
      </c>
      <c r="GW79" s="9">
        <v>1.4330000000000001</v>
      </c>
      <c r="GX79" s="9">
        <v>47.148000000000003</v>
      </c>
      <c r="GY79" s="9">
        <v>24.997</v>
      </c>
      <c r="GZ79" s="9">
        <v>22.151</v>
      </c>
      <c r="HA79" s="9">
        <v>272.73899999999998</v>
      </c>
      <c r="HB79" s="9">
        <v>142.44499999999999</v>
      </c>
      <c r="HC79" s="9">
        <v>130.29400000000001</v>
      </c>
      <c r="HD79" s="9">
        <v>75.588999999999999</v>
      </c>
      <c r="HE79" s="9">
        <v>54.512</v>
      </c>
      <c r="HF79" s="9">
        <v>21.077000000000002</v>
      </c>
      <c r="HG79" s="9">
        <v>197.15</v>
      </c>
      <c r="HH79" s="9">
        <v>87.933000000000007</v>
      </c>
      <c r="HI79" s="9">
        <v>109.21599999999999</v>
      </c>
      <c r="HJ79" s="9">
        <v>88.436000000000007</v>
      </c>
      <c r="HK79" s="9">
        <v>62.64</v>
      </c>
      <c r="HL79" s="9">
        <v>25.795999999999999</v>
      </c>
      <c r="HM79" s="9">
        <v>216.12299999999999</v>
      </c>
      <c r="HN79" s="9">
        <v>97.459000000000003</v>
      </c>
      <c r="HO79" s="9">
        <v>118.664</v>
      </c>
      <c r="HP79" s="9">
        <v>212.524</v>
      </c>
      <c r="HQ79" s="9">
        <v>97.495999999999995</v>
      </c>
      <c r="HR79" s="9">
        <v>115.02800000000001</v>
      </c>
      <c r="HS79" s="9">
        <v>3055.9409999999998</v>
      </c>
      <c r="HT79" s="9">
        <v>1614.37</v>
      </c>
      <c r="HU79" s="9">
        <v>1441.5709999999999</v>
      </c>
      <c r="HV79" s="9">
        <v>2331.2820000000002</v>
      </c>
      <c r="HW79" s="9">
        <v>1392.0329999999999</v>
      </c>
      <c r="HX79" s="9">
        <v>939.24900000000002</v>
      </c>
      <c r="HY79" s="9">
        <v>724.65800000000002</v>
      </c>
      <c r="HZ79" s="9">
        <v>222.33699999999999</v>
      </c>
      <c r="IA79" s="9">
        <v>502.322</v>
      </c>
      <c r="IB79" s="9">
        <v>466.447</v>
      </c>
      <c r="IC79" s="9">
        <v>264.87799999999999</v>
      </c>
      <c r="ID79" s="9">
        <v>201.56899999999999</v>
      </c>
      <c r="IE79" s="9">
        <v>89.527000000000001</v>
      </c>
      <c r="IF79" s="9">
        <v>49.112000000000002</v>
      </c>
      <c r="IG79" s="9">
        <v>40.414999999999999</v>
      </c>
      <c r="IH79" s="9">
        <v>34.747999999999998</v>
      </c>
      <c r="II79" s="9">
        <v>26.507000000000001</v>
      </c>
      <c r="IJ79" s="9">
        <v>8.2409999999999997</v>
      </c>
      <c r="IK79" s="9">
        <v>19.552</v>
      </c>
      <c r="IL79" s="9">
        <v>14.497999999999999</v>
      </c>
      <c r="IM79" s="9">
        <v>5.0540000000000003</v>
      </c>
      <c r="IN79" s="9">
        <v>15.196</v>
      </c>
      <c r="IO79" s="9">
        <v>12.009</v>
      </c>
      <c r="IP79" s="9">
        <v>3.1859999999999999</v>
      </c>
      <c r="IQ79" s="9">
        <v>54.779000000000003</v>
      </c>
    </row>
    <row r="80" spans="1:251">
      <c r="A80" s="10">
        <v>43922</v>
      </c>
      <c r="B80" s="9">
        <v>12347.34</v>
      </c>
      <c r="C80" s="9">
        <v>6542.0360000000001</v>
      </c>
      <c r="D80" s="9">
        <v>5805.3029999999999</v>
      </c>
      <c r="E80" s="9">
        <v>8565.5059999999994</v>
      </c>
      <c r="F80" s="9">
        <v>5359.62</v>
      </c>
      <c r="G80" s="9">
        <v>3205.886</v>
      </c>
      <c r="H80" s="9">
        <v>3781.8339999999998</v>
      </c>
      <c r="I80" s="9">
        <v>1182.4169999999999</v>
      </c>
      <c r="J80" s="9">
        <v>2599.4169999999999</v>
      </c>
      <c r="K80" s="9">
        <v>2962.63</v>
      </c>
      <c r="L80" s="9">
        <v>1549.2650000000001</v>
      </c>
      <c r="M80" s="9">
        <v>1413.365</v>
      </c>
      <c r="N80" s="9">
        <v>1743.742</v>
      </c>
      <c r="O80" s="9">
        <v>870.08100000000002</v>
      </c>
      <c r="P80" s="9">
        <v>873.66099999999994</v>
      </c>
      <c r="Q80" s="9">
        <v>879.98400000000004</v>
      </c>
      <c r="R80" s="9">
        <v>558.12900000000002</v>
      </c>
      <c r="S80" s="9">
        <v>321.85500000000002</v>
      </c>
      <c r="T80" s="9">
        <v>718.49800000000005</v>
      </c>
      <c r="U80" s="9">
        <v>439.75</v>
      </c>
      <c r="V80" s="9">
        <v>278.74799999999999</v>
      </c>
      <c r="W80" s="9">
        <v>161.48500000000001</v>
      </c>
      <c r="X80" s="9">
        <v>118.378</v>
      </c>
      <c r="Y80" s="9">
        <v>43.106999999999999</v>
      </c>
      <c r="Z80" s="9">
        <v>863.75800000000004</v>
      </c>
      <c r="AA80" s="9">
        <v>311.952</v>
      </c>
      <c r="AB80" s="9">
        <v>551.80600000000004</v>
      </c>
      <c r="AC80" s="9">
        <v>1745.8910000000001</v>
      </c>
      <c r="AD80" s="9">
        <v>941.93899999999996</v>
      </c>
      <c r="AE80" s="9">
        <v>803.952</v>
      </c>
      <c r="AF80" s="9">
        <v>693.53099999999995</v>
      </c>
      <c r="AG80" s="9">
        <v>522.72</v>
      </c>
      <c r="AH80" s="9">
        <v>170.81</v>
      </c>
      <c r="AI80" s="9">
        <v>1052.3599999999999</v>
      </c>
      <c r="AJ80" s="9">
        <v>419.21899999999999</v>
      </c>
      <c r="AK80" s="9">
        <v>633.14099999999996</v>
      </c>
      <c r="AL80" s="9">
        <v>1411.51</v>
      </c>
      <c r="AM80" s="9">
        <v>965.50300000000004</v>
      </c>
      <c r="AN80" s="9">
        <v>446.00700000000001</v>
      </c>
      <c r="AO80" s="9">
        <v>1551.12</v>
      </c>
      <c r="AP80" s="9">
        <v>583.76199999999994</v>
      </c>
      <c r="AQ80" s="9">
        <v>967.35699999999997</v>
      </c>
      <c r="AR80" s="9">
        <v>1770.8589999999999</v>
      </c>
      <c r="AS80" s="9">
        <v>858.96900000000005</v>
      </c>
      <c r="AT80" s="9">
        <v>911.88900000000001</v>
      </c>
      <c r="AU80" s="9">
        <v>11808.865</v>
      </c>
      <c r="AV80" s="9">
        <v>6222.9769999999999</v>
      </c>
      <c r="AW80" s="9">
        <v>5585.8879999999999</v>
      </c>
      <c r="AX80" s="9">
        <v>8321.0540000000001</v>
      </c>
      <c r="AY80" s="9">
        <v>5188.2759999999998</v>
      </c>
      <c r="AZ80" s="9">
        <v>3132.7779999999998</v>
      </c>
      <c r="BA80" s="9">
        <v>3487.8110000000001</v>
      </c>
      <c r="BB80" s="9">
        <v>1034.701</v>
      </c>
      <c r="BC80" s="9">
        <v>2453.11</v>
      </c>
      <c r="BD80" s="9">
        <v>2860.91</v>
      </c>
      <c r="BE80" s="9">
        <v>1489.0640000000001</v>
      </c>
      <c r="BF80" s="9">
        <v>1371.846</v>
      </c>
      <c r="BG80" s="9">
        <v>1667.8019999999999</v>
      </c>
      <c r="BH80" s="9">
        <v>827.18100000000004</v>
      </c>
      <c r="BI80" s="9">
        <v>840.62199999999996</v>
      </c>
      <c r="BJ80" s="9">
        <v>860.99199999999996</v>
      </c>
      <c r="BK80" s="9">
        <v>543.70600000000002</v>
      </c>
      <c r="BL80" s="9">
        <v>317.286</v>
      </c>
      <c r="BM80" s="9">
        <v>702.90599999999995</v>
      </c>
      <c r="BN80" s="9">
        <v>428.303</v>
      </c>
      <c r="BO80" s="9">
        <v>274.60300000000001</v>
      </c>
      <c r="BP80" s="9">
        <v>158.08600000000001</v>
      </c>
      <c r="BQ80" s="9">
        <v>115.40300000000001</v>
      </c>
      <c r="BR80" s="9">
        <v>42.683999999999997</v>
      </c>
      <c r="BS80" s="9">
        <v>806.81100000000004</v>
      </c>
      <c r="BT80" s="9">
        <v>283.47500000000002</v>
      </c>
      <c r="BU80" s="9">
        <v>523.33500000000004</v>
      </c>
      <c r="BV80" s="9">
        <v>1707.973</v>
      </c>
      <c r="BW80" s="9">
        <v>917.42</v>
      </c>
      <c r="BX80" s="9">
        <v>790.553</v>
      </c>
      <c r="BY80" s="9">
        <v>686.80600000000004</v>
      </c>
      <c r="BZ80" s="9">
        <v>516.26700000000005</v>
      </c>
      <c r="CA80" s="9">
        <v>170.53899999999999</v>
      </c>
      <c r="CB80" s="9">
        <v>1021.1660000000001</v>
      </c>
      <c r="CC80" s="9">
        <v>401.15199999999999</v>
      </c>
      <c r="CD80" s="9">
        <v>620.01400000000001</v>
      </c>
      <c r="CE80" s="9">
        <v>1386.9290000000001</v>
      </c>
      <c r="CF80" s="9">
        <v>945.75800000000004</v>
      </c>
      <c r="CG80" s="9">
        <v>441.17099999999999</v>
      </c>
      <c r="CH80" s="9">
        <v>1473.98</v>
      </c>
      <c r="CI80" s="9">
        <v>543.30499999999995</v>
      </c>
      <c r="CJ80" s="9">
        <v>930.67499999999995</v>
      </c>
      <c r="CK80" s="9">
        <v>1724.0719999999999</v>
      </c>
      <c r="CL80" s="9">
        <v>829.45500000000004</v>
      </c>
      <c r="CM80" s="9">
        <v>894.61699999999996</v>
      </c>
      <c r="CN80" s="9">
        <v>1705.61</v>
      </c>
      <c r="CO80" s="9">
        <v>876.34199999999998</v>
      </c>
      <c r="CP80" s="9">
        <v>829.26800000000003</v>
      </c>
      <c r="CQ80" s="9">
        <v>773.34299999999996</v>
      </c>
      <c r="CR80" s="9">
        <v>469.91699999999997</v>
      </c>
      <c r="CS80" s="9">
        <v>303.42599999999999</v>
      </c>
      <c r="CT80" s="9">
        <v>932.26700000000005</v>
      </c>
      <c r="CU80" s="9">
        <v>406.42500000000001</v>
      </c>
      <c r="CV80" s="9">
        <v>525.84199999999998</v>
      </c>
      <c r="CW80" s="9">
        <v>679.57299999999998</v>
      </c>
      <c r="CX80" s="9">
        <v>338.12900000000002</v>
      </c>
      <c r="CY80" s="9">
        <v>341.44400000000002</v>
      </c>
      <c r="CZ80" s="9">
        <v>382.61799999999999</v>
      </c>
      <c r="DA80" s="9">
        <v>172.12700000000001</v>
      </c>
      <c r="DB80" s="9">
        <v>210.49199999999999</v>
      </c>
      <c r="DC80" s="9">
        <v>97.591999999999999</v>
      </c>
      <c r="DD80" s="9">
        <v>56.942</v>
      </c>
      <c r="DE80" s="9">
        <v>40.65</v>
      </c>
      <c r="DF80" s="9">
        <v>83.876999999999995</v>
      </c>
      <c r="DG80" s="9">
        <v>47.883000000000003</v>
      </c>
      <c r="DH80" s="9">
        <v>35.994</v>
      </c>
      <c r="DI80" s="9">
        <v>13.715</v>
      </c>
      <c r="DJ80" s="9">
        <v>9.0589999999999993</v>
      </c>
      <c r="DK80" s="9">
        <v>4.6559999999999997</v>
      </c>
      <c r="DL80" s="9">
        <v>285.02600000000001</v>
      </c>
      <c r="DM80" s="9">
        <v>115.185</v>
      </c>
      <c r="DN80" s="9">
        <v>169.84200000000001</v>
      </c>
      <c r="DO80" s="9">
        <v>464.36</v>
      </c>
      <c r="DP80" s="9">
        <v>244.4</v>
      </c>
      <c r="DQ80" s="9">
        <v>219.96</v>
      </c>
      <c r="DR80" s="9">
        <v>104.179</v>
      </c>
      <c r="DS80" s="9">
        <v>79.221000000000004</v>
      </c>
      <c r="DT80" s="9">
        <v>24.957999999999998</v>
      </c>
      <c r="DU80" s="9">
        <v>360.18099999999998</v>
      </c>
      <c r="DV80" s="9">
        <v>165.179</v>
      </c>
      <c r="DW80" s="9">
        <v>195.00200000000001</v>
      </c>
      <c r="DX80" s="9">
        <v>174.2</v>
      </c>
      <c r="DY80" s="9">
        <v>119.821</v>
      </c>
      <c r="DZ80" s="9">
        <v>54.378999999999998</v>
      </c>
      <c r="EA80" s="9">
        <v>505.37400000000002</v>
      </c>
      <c r="EB80" s="9">
        <v>218.309</v>
      </c>
      <c r="EC80" s="9">
        <v>287.065</v>
      </c>
      <c r="ED80" s="9">
        <v>444.05799999999999</v>
      </c>
      <c r="EE80" s="9">
        <v>213.06200000000001</v>
      </c>
      <c r="EF80" s="9">
        <v>230.995</v>
      </c>
      <c r="EG80" s="9">
        <v>582.04899999999998</v>
      </c>
      <c r="EH80" s="9">
        <v>292.46100000000001</v>
      </c>
      <c r="EI80" s="9">
        <v>289.58800000000002</v>
      </c>
      <c r="EJ80" s="9">
        <v>123.866</v>
      </c>
      <c r="EK80" s="9">
        <v>87.501999999999995</v>
      </c>
      <c r="EL80" s="9">
        <v>36.365000000000002</v>
      </c>
      <c r="EM80" s="9">
        <v>458.18299999999999</v>
      </c>
      <c r="EN80" s="9">
        <v>204.959</v>
      </c>
      <c r="EO80" s="9">
        <v>253.22399999999999</v>
      </c>
      <c r="EP80" s="9">
        <v>275.60199999999998</v>
      </c>
      <c r="EQ80" s="9">
        <v>130.63800000000001</v>
      </c>
      <c r="ER80" s="9">
        <v>144.965</v>
      </c>
      <c r="ES80" s="9">
        <v>147.36000000000001</v>
      </c>
      <c r="ET80" s="9">
        <v>57.99</v>
      </c>
      <c r="EU80" s="9">
        <v>89.37</v>
      </c>
      <c r="EV80" s="9">
        <v>15.039</v>
      </c>
      <c r="EW80" s="9">
        <v>9.1430000000000007</v>
      </c>
      <c r="EX80" s="9">
        <v>5.8970000000000002</v>
      </c>
      <c r="EY80" s="9">
        <v>13.291</v>
      </c>
      <c r="EZ80" s="9">
        <v>8.0229999999999997</v>
      </c>
      <c r="FA80" s="9">
        <v>5.2679999999999998</v>
      </c>
      <c r="FB80" s="9">
        <v>1.7490000000000001</v>
      </c>
      <c r="FC80" s="9">
        <v>1.119</v>
      </c>
      <c r="FD80" s="9">
        <v>0.629</v>
      </c>
      <c r="FE80" s="9">
        <v>132.32</v>
      </c>
      <c r="FF80" s="9">
        <v>48.847999999999999</v>
      </c>
      <c r="FG80" s="9">
        <v>83.472999999999999</v>
      </c>
      <c r="FH80" s="9">
        <v>195.77500000000001</v>
      </c>
      <c r="FI80" s="9">
        <v>100.873</v>
      </c>
      <c r="FJ80" s="9">
        <v>94.902000000000001</v>
      </c>
      <c r="FK80" s="9">
        <v>24.577000000000002</v>
      </c>
      <c r="FL80" s="9">
        <v>20.353999999999999</v>
      </c>
      <c r="FM80" s="9">
        <v>4.2240000000000002</v>
      </c>
      <c r="FN80" s="9">
        <v>171.19800000000001</v>
      </c>
      <c r="FO80" s="9">
        <v>80.519000000000005</v>
      </c>
      <c r="FP80" s="9">
        <v>90.679000000000002</v>
      </c>
      <c r="FQ80" s="9">
        <v>34.709000000000003</v>
      </c>
      <c r="FR80" s="9">
        <v>26.384</v>
      </c>
      <c r="FS80" s="9">
        <v>8.3249999999999993</v>
      </c>
      <c r="FT80" s="9">
        <v>240.893</v>
      </c>
      <c r="FU80" s="9">
        <v>104.254</v>
      </c>
      <c r="FV80" s="9">
        <v>136.63999999999999</v>
      </c>
      <c r="FW80" s="9">
        <v>184.489</v>
      </c>
      <c r="FX80" s="9">
        <v>88.542000000000002</v>
      </c>
      <c r="FY80" s="9">
        <v>95.945999999999998</v>
      </c>
      <c r="FZ80" s="9">
        <v>1123.5609999999999</v>
      </c>
      <c r="GA80" s="9">
        <v>583.88099999999997</v>
      </c>
      <c r="GB80" s="9">
        <v>539.67999999999995</v>
      </c>
      <c r="GC80" s="9">
        <v>649.47699999999998</v>
      </c>
      <c r="GD80" s="9">
        <v>382.41500000000002</v>
      </c>
      <c r="GE80" s="9">
        <v>267.06099999999998</v>
      </c>
      <c r="GF80" s="9">
        <v>474.084</v>
      </c>
      <c r="GG80" s="9">
        <v>201.46600000000001</v>
      </c>
      <c r="GH80" s="9">
        <v>272.61799999999999</v>
      </c>
      <c r="GI80" s="9">
        <v>403.971</v>
      </c>
      <c r="GJ80" s="9">
        <v>207.49199999999999</v>
      </c>
      <c r="GK80" s="9">
        <v>196.47900000000001</v>
      </c>
      <c r="GL80" s="9">
        <v>235.25899999999999</v>
      </c>
      <c r="GM80" s="9">
        <v>114.137</v>
      </c>
      <c r="GN80" s="9">
        <v>121.122</v>
      </c>
      <c r="GO80" s="9">
        <v>82.552999999999997</v>
      </c>
      <c r="GP80" s="9">
        <v>47.798999999999999</v>
      </c>
      <c r="GQ80" s="9">
        <v>34.753</v>
      </c>
      <c r="GR80" s="9">
        <v>70.585999999999999</v>
      </c>
      <c r="GS80" s="9">
        <v>39.86</v>
      </c>
      <c r="GT80" s="9">
        <v>30.725999999999999</v>
      </c>
      <c r="GU80" s="9">
        <v>11.965999999999999</v>
      </c>
      <c r="GV80" s="9">
        <v>7.9390000000000001</v>
      </c>
      <c r="GW80" s="9">
        <v>4.0270000000000001</v>
      </c>
      <c r="GX80" s="9">
        <v>152.70599999999999</v>
      </c>
      <c r="GY80" s="9">
        <v>66.337000000000003</v>
      </c>
      <c r="GZ80" s="9">
        <v>86.369</v>
      </c>
      <c r="HA80" s="9">
        <v>268.58499999999998</v>
      </c>
      <c r="HB80" s="9">
        <v>143.52699999999999</v>
      </c>
      <c r="HC80" s="9">
        <v>125.05800000000001</v>
      </c>
      <c r="HD80" s="9">
        <v>79.602000000000004</v>
      </c>
      <c r="HE80" s="9">
        <v>58.866999999999997</v>
      </c>
      <c r="HF80" s="9">
        <v>20.734999999999999</v>
      </c>
      <c r="HG80" s="9">
        <v>188.983</v>
      </c>
      <c r="HH80" s="9">
        <v>84.66</v>
      </c>
      <c r="HI80" s="9">
        <v>104.32299999999999</v>
      </c>
      <c r="HJ80" s="9">
        <v>139.49100000000001</v>
      </c>
      <c r="HK80" s="9">
        <v>93.436999999999998</v>
      </c>
      <c r="HL80" s="9">
        <v>46.054000000000002</v>
      </c>
      <c r="HM80" s="9">
        <v>264.48</v>
      </c>
      <c r="HN80" s="9">
        <v>114.05500000000001</v>
      </c>
      <c r="HO80" s="9">
        <v>150.42599999999999</v>
      </c>
      <c r="HP80" s="9">
        <v>259.56900000000002</v>
      </c>
      <c r="HQ80" s="9">
        <v>124.52</v>
      </c>
      <c r="HR80" s="9">
        <v>135.04900000000001</v>
      </c>
      <c r="HS80" s="9">
        <v>2904.625</v>
      </c>
      <c r="HT80" s="9">
        <v>1539.8109999999999</v>
      </c>
      <c r="HU80" s="9">
        <v>1364.8140000000001</v>
      </c>
      <c r="HV80" s="9">
        <v>2228.4760000000001</v>
      </c>
      <c r="HW80" s="9">
        <v>1332.797</v>
      </c>
      <c r="HX80" s="9">
        <v>895.67899999999997</v>
      </c>
      <c r="HY80" s="9">
        <v>676.149</v>
      </c>
      <c r="HZ80" s="9">
        <v>207.01400000000001</v>
      </c>
      <c r="IA80" s="9">
        <v>469.13499999999999</v>
      </c>
      <c r="IB80" s="9">
        <v>718.19500000000005</v>
      </c>
      <c r="IC80" s="9">
        <v>396.94499999999999</v>
      </c>
      <c r="ID80" s="9">
        <v>321.25</v>
      </c>
      <c r="IE80" s="9">
        <v>403.28699999999998</v>
      </c>
      <c r="IF80" s="9">
        <v>212.33699999999999</v>
      </c>
      <c r="IG80" s="9">
        <v>190.95</v>
      </c>
      <c r="IH80" s="9">
        <v>255.01499999999999</v>
      </c>
      <c r="II80" s="9">
        <v>160.208</v>
      </c>
      <c r="IJ80" s="9">
        <v>94.805999999999997</v>
      </c>
      <c r="IK80" s="9">
        <v>220.00700000000001</v>
      </c>
      <c r="IL80" s="9">
        <v>135.33099999999999</v>
      </c>
      <c r="IM80" s="9">
        <v>84.676000000000002</v>
      </c>
      <c r="IN80" s="9">
        <v>35.006999999999998</v>
      </c>
      <c r="IO80" s="9">
        <v>24.876999999999999</v>
      </c>
      <c r="IP80" s="9">
        <v>10.130000000000001</v>
      </c>
      <c r="IQ80" s="9">
        <v>148.27199999999999</v>
      </c>
    </row>
    <row r="81" spans="1:251">
      <c r="A81" s="10">
        <v>43952</v>
      </c>
      <c r="B81" s="9">
        <v>12126.679</v>
      </c>
      <c r="C81" s="9">
        <v>6438.5860000000002</v>
      </c>
      <c r="D81" s="9">
        <v>5688.0919999999996</v>
      </c>
      <c r="E81" s="9">
        <v>8483.3259999999991</v>
      </c>
      <c r="F81" s="9">
        <v>5308.848</v>
      </c>
      <c r="G81" s="9">
        <v>3174.4780000000001</v>
      </c>
      <c r="H81" s="9">
        <v>3643.3530000000001</v>
      </c>
      <c r="I81" s="9">
        <v>1129.7380000000001</v>
      </c>
      <c r="J81" s="9">
        <v>2513.6149999999998</v>
      </c>
      <c r="K81" s="9">
        <v>2754.0529999999999</v>
      </c>
      <c r="L81" s="9">
        <v>1481.498</v>
      </c>
      <c r="M81" s="9">
        <v>1272.5550000000001</v>
      </c>
      <c r="N81" s="9">
        <v>1523.1980000000001</v>
      </c>
      <c r="O81" s="9">
        <v>803.46699999999998</v>
      </c>
      <c r="P81" s="9">
        <v>719.73099999999999</v>
      </c>
      <c r="Q81" s="9">
        <v>893.47</v>
      </c>
      <c r="R81" s="9">
        <v>568.851</v>
      </c>
      <c r="S81" s="9">
        <v>324.61799999999999</v>
      </c>
      <c r="T81" s="9">
        <v>708.572</v>
      </c>
      <c r="U81" s="9">
        <v>429.84500000000003</v>
      </c>
      <c r="V81" s="9">
        <v>278.72699999999998</v>
      </c>
      <c r="W81" s="9">
        <v>184.898</v>
      </c>
      <c r="X81" s="9">
        <v>139.006</v>
      </c>
      <c r="Y81" s="9">
        <v>45.892000000000003</v>
      </c>
      <c r="Z81" s="9">
        <v>629.72799999999995</v>
      </c>
      <c r="AA81" s="9">
        <v>234.61600000000001</v>
      </c>
      <c r="AB81" s="9">
        <v>395.11200000000002</v>
      </c>
      <c r="AC81" s="9">
        <v>1648.0039999999999</v>
      </c>
      <c r="AD81" s="9">
        <v>907.08199999999999</v>
      </c>
      <c r="AE81" s="9">
        <v>740.92200000000003</v>
      </c>
      <c r="AF81" s="9">
        <v>689.88499999999999</v>
      </c>
      <c r="AG81" s="9">
        <v>511.00599999999997</v>
      </c>
      <c r="AH81" s="9">
        <v>178.87899999999999</v>
      </c>
      <c r="AI81" s="9">
        <v>958.11900000000003</v>
      </c>
      <c r="AJ81" s="9">
        <v>396.07600000000002</v>
      </c>
      <c r="AK81" s="9">
        <v>562.04300000000001</v>
      </c>
      <c r="AL81" s="9">
        <v>1414.807</v>
      </c>
      <c r="AM81" s="9">
        <v>964.43200000000002</v>
      </c>
      <c r="AN81" s="9">
        <v>450.375</v>
      </c>
      <c r="AO81" s="9">
        <v>1339.2460000000001</v>
      </c>
      <c r="AP81" s="9">
        <v>517.06600000000003</v>
      </c>
      <c r="AQ81" s="9">
        <v>822.18</v>
      </c>
      <c r="AR81" s="9">
        <v>1666.691</v>
      </c>
      <c r="AS81" s="9">
        <v>825.92100000000005</v>
      </c>
      <c r="AT81" s="9">
        <v>840.77</v>
      </c>
      <c r="AU81" s="9">
        <v>11588.695</v>
      </c>
      <c r="AV81" s="9">
        <v>6117.8019999999997</v>
      </c>
      <c r="AW81" s="9">
        <v>5470.893</v>
      </c>
      <c r="AX81" s="9">
        <v>8232.9150000000009</v>
      </c>
      <c r="AY81" s="9">
        <v>5132.3019999999997</v>
      </c>
      <c r="AZ81" s="9">
        <v>3100.6129999999998</v>
      </c>
      <c r="BA81" s="9">
        <v>3355.78</v>
      </c>
      <c r="BB81" s="9">
        <v>985.5</v>
      </c>
      <c r="BC81" s="9">
        <v>2370.2800000000002</v>
      </c>
      <c r="BD81" s="9">
        <v>2656.59</v>
      </c>
      <c r="BE81" s="9">
        <v>1422.5450000000001</v>
      </c>
      <c r="BF81" s="9">
        <v>1234.0450000000001</v>
      </c>
      <c r="BG81" s="9">
        <v>1450.604</v>
      </c>
      <c r="BH81" s="9">
        <v>760.53</v>
      </c>
      <c r="BI81" s="9">
        <v>690.07299999999998</v>
      </c>
      <c r="BJ81" s="9">
        <v>868.87099999999998</v>
      </c>
      <c r="BK81" s="9">
        <v>549.69000000000005</v>
      </c>
      <c r="BL81" s="9">
        <v>319.18099999999998</v>
      </c>
      <c r="BM81" s="9">
        <v>687.30499999999995</v>
      </c>
      <c r="BN81" s="9">
        <v>413.87400000000002</v>
      </c>
      <c r="BO81" s="9">
        <v>273.43099999999998</v>
      </c>
      <c r="BP81" s="9">
        <v>181.566</v>
      </c>
      <c r="BQ81" s="9">
        <v>135.816</v>
      </c>
      <c r="BR81" s="9">
        <v>45.75</v>
      </c>
      <c r="BS81" s="9">
        <v>581.73299999999995</v>
      </c>
      <c r="BT81" s="9">
        <v>210.84100000000001</v>
      </c>
      <c r="BU81" s="9">
        <v>370.89299999999997</v>
      </c>
      <c r="BV81" s="9">
        <v>1610.029</v>
      </c>
      <c r="BW81" s="9">
        <v>881.71</v>
      </c>
      <c r="BX81" s="9">
        <v>728.32</v>
      </c>
      <c r="BY81" s="9">
        <v>682.07399999999996</v>
      </c>
      <c r="BZ81" s="9">
        <v>505.04300000000001</v>
      </c>
      <c r="CA81" s="9">
        <v>177.03100000000001</v>
      </c>
      <c r="CB81" s="9">
        <v>927.95500000000004</v>
      </c>
      <c r="CC81" s="9">
        <v>376.666</v>
      </c>
      <c r="CD81" s="9">
        <v>551.28899999999999</v>
      </c>
      <c r="CE81" s="9">
        <v>1384.6010000000001</v>
      </c>
      <c r="CF81" s="9">
        <v>941.03700000000003</v>
      </c>
      <c r="CG81" s="9">
        <v>443.56400000000002</v>
      </c>
      <c r="CH81" s="9">
        <v>1271.989</v>
      </c>
      <c r="CI81" s="9">
        <v>481.50799999999998</v>
      </c>
      <c r="CJ81" s="9">
        <v>790.48099999999999</v>
      </c>
      <c r="CK81" s="9">
        <v>1615.26</v>
      </c>
      <c r="CL81" s="9">
        <v>790.54</v>
      </c>
      <c r="CM81" s="9">
        <v>824.72</v>
      </c>
      <c r="CN81" s="9">
        <v>1600.3030000000001</v>
      </c>
      <c r="CO81" s="9">
        <v>819.74300000000005</v>
      </c>
      <c r="CP81" s="9">
        <v>780.56</v>
      </c>
      <c r="CQ81" s="9">
        <v>740.29300000000001</v>
      </c>
      <c r="CR81" s="9">
        <v>449.22899999999998</v>
      </c>
      <c r="CS81" s="9">
        <v>291.06400000000002</v>
      </c>
      <c r="CT81" s="9">
        <v>860.01</v>
      </c>
      <c r="CU81" s="9">
        <v>370.51499999999999</v>
      </c>
      <c r="CV81" s="9">
        <v>489.495</v>
      </c>
      <c r="CW81" s="9">
        <v>556.15899999999999</v>
      </c>
      <c r="CX81" s="9">
        <v>274.57</v>
      </c>
      <c r="CY81" s="9">
        <v>281.589</v>
      </c>
      <c r="CZ81" s="9">
        <v>254.09899999999999</v>
      </c>
      <c r="DA81" s="9">
        <v>115.06100000000001</v>
      </c>
      <c r="DB81" s="9">
        <v>139.03800000000001</v>
      </c>
      <c r="DC81" s="9">
        <v>90.064999999999998</v>
      </c>
      <c r="DD81" s="9">
        <v>46.341999999999999</v>
      </c>
      <c r="DE81" s="9">
        <v>43.722999999999999</v>
      </c>
      <c r="DF81" s="9">
        <v>75.596000000000004</v>
      </c>
      <c r="DG81" s="9">
        <v>35.093000000000004</v>
      </c>
      <c r="DH81" s="9">
        <v>40.503</v>
      </c>
      <c r="DI81" s="9">
        <v>14.468</v>
      </c>
      <c r="DJ81" s="9">
        <v>11.249000000000001</v>
      </c>
      <c r="DK81" s="9">
        <v>3.2189999999999999</v>
      </c>
      <c r="DL81" s="9">
        <v>164.03399999999999</v>
      </c>
      <c r="DM81" s="9">
        <v>68.718999999999994</v>
      </c>
      <c r="DN81" s="9">
        <v>95.316000000000003</v>
      </c>
      <c r="DO81" s="9">
        <v>399.69600000000003</v>
      </c>
      <c r="DP81" s="9">
        <v>205.148</v>
      </c>
      <c r="DQ81" s="9">
        <v>194.548</v>
      </c>
      <c r="DR81" s="9">
        <v>84.676000000000002</v>
      </c>
      <c r="DS81" s="9">
        <v>57.345999999999997</v>
      </c>
      <c r="DT81" s="9">
        <v>27.33</v>
      </c>
      <c r="DU81" s="9">
        <v>315.02</v>
      </c>
      <c r="DV81" s="9">
        <v>147.80199999999999</v>
      </c>
      <c r="DW81" s="9">
        <v>167.21799999999999</v>
      </c>
      <c r="DX81" s="9">
        <v>158.679</v>
      </c>
      <c r="DY81" s="9">
        <v>96.337000000000003</v>
      </c>
      <c r="DZ81" s="9">
        <v>62.341999999999999</v>
      </c>
      <c r="EA81" s="9">
        <v>397.47899999999998</v>
      </c>
      <c r="EB81" s="9">
        <v>178.232</v>
      </c>
      <c r="EC81" s="9">
        <v>219.24700000000001</v>
      </c>
      <c r="ED81" s="9">
        <v>390.61599999999999</v>
      </c>
      <c r="EE81" s="9">
        <v>182.89500000000001</v>
      </c>
      <c r="EF81" s="9">
        <v>207.721</v>
      </c>
      <c r="EG81" s="9">
        <v>524.26</v>
      </c>
      <c r="EH81" s="9">
        <v>268.13900000000001</v>
      </c>
      <c r="EI81" s="9">
        <v>256.12099999999998</v>
      </c>
      <c r="EJ81" s="9">
        <v>119.137</v>
      </c>
      <c r="EK81" s="9">
        <v>87.509</v>
      </c>
      <c r="EL81" s="9">
        <v>31.628</v>
      </c>
      <c r="EM81" s="9">
        <v>405.12299999999999</v>
      </c>
      <c r="EN81" s="9">
        <v>180.63</v>
      </c>
      <c r="EO81" s="9">
        <v>224.494</v>
      </c>
      <c r="EP81" s="9">
        <v>207.047</v>
      </c>
      <c r="EQ81" s="9">
        <v>100.476</v>
      </c>
      <c r="ER81" s="9">
        <v>106.57</v>
      </c>
      <c r="ES81" s="9">
        <v>77.391999999999996</v>
      </c>
      <c r="ET81" s="9">
        <v>30.428999999999998</v>
      </c>
      <c r="EU81" s="9">
        <v>46.963000000000001</v>
      </c>
      <c r="EV81" s="9">
        <v>12.773</v>
      </c>
      <c r="EW81" s="9">
        <v>8.0109999999999992</v>
      </c>
      <c r="EX81" s="9">
        <v>4.7619999999999996</v>
      </c>
      <c r="EY81" s="9">
        <v>10.997</v>
      </c>
      <c r="EZ81" s="9">
        <v>6.2519999999999998</v>
      </c>
      <c r="FA81" s="9">
        <v>4.7450000000000001</v>
      </c>
      <c r="FB81" s="9">
        <v>1.776</v>
      </c>
      <c r="FC81" s="9">
        <v>1.7589999999999999</v>
      </c>
      <c r="FD81" s="9">
        <v>1.7000000000000001E-2</v>
      </c>
      <c r="FE81" s="9">
        <v>64.619</v>
      </c>
      <c r="FF81" s="9">
        <v>22.417999999999999</v>
      </c>
      <c r="FG81" s="9">
        <v>42.201999999999998</v>
      </c>
      <c r="FH81" s="9">
        <v>165.846</v>
      </c>
      <c r="FI81" s="9">
        <v>84.622</v>
      </c>
      <c r="FJ81" s="9">
        <v>81.224000000000004</v>
      </c>
      <c r="FK81" s="9">
        <v>18.356000000000002</v>
      </c>
      <c r="FL81" s="9">
        <v>12.997</v>
      </c>
      <c r="FM81" s="9">
        <v>5.359</v>
      </c>
      <c r="FN81" s="9">
        <v>147.49</v>
      </c>
      <c r="FO81" s="9">
        <v>71.625</v>
      </c>
      <c r="FP81" s="9">
        <v>75.864999999999995</v>
      </c>
      <c r="FQ81" s="9">
        <v>29.794</v>
      </c>
      <c r="FR81" s="9">
        <v>20.923999999999999</v>
      </c>
      <c r="FS81" s="9">
        <v>8.8689999999999998</v>
      </c>
      <c r="FT81" s="9">
        <v>177.25299999999999</v>
      </c>
      <c r="FU81" s="9">
        <v>79.552000000000007</v>
      </c>
      <c r="FV81" s="9">
        <v>97.700999999999993</v>
      </c>
      <c r="FW81" s="9">
        <v>158.48699999999999</v>
      </c>
      <c r="FX81" s="9">
        <v>77.876999999999995</v>
      </c>
      <c r="FY81" s="9">
        <v>80.61</v>
      </c>
      <c r="FZ81" s="9">
        <v>1076.0429999999999</v>
      </c>
      <c r="GA81" s="9">
        <v>551.60400000000004</v>
      </c>
      <c r="GB81" s="9">
        <v>524.43799999999999</v>
      </c>
      <c r="GC81" s="9">
        <v>621.15599999999995</v>
      </c>
      <c r="GD81" s="9">
        <v>361.72</v>
      </c>
      <c r="GE81" s="9">
        <v>259.43700000000001</v>
      </c>
      <c r="GF81" s="9">
        <v>454.887</v>
      </c>
      <c r="GG81" s="9">
        <v>189.88499999999999</v>
      </c>
      <c r="GH81" s="9">
        <v>265.00200000000001</v>
      </c>
      <c r="GI81" s="9">
        <v>349.11200000000002</v>
      </c>
      <c r="GJ81" s="9">
        <v>174.09299999999999</v>
      </c>
      <c r="GK81" s="9">
        <v>175.01900000000001</v>
      </c>
      <c r="GL81" s="9">
        <v>176.70699999999999</v>
      </c>
      <c r="GM81" s="9">
        <v>84.632000000000005</v>
      </c>
      <c r="GN81" s="9">
        <v>92.075000000000003</v>
      </c>
      <c r="GO81" s="9">
        <v>77.292000000000002</v>
      </c>
      <c r="GP81" s="9">
        <v>38.331000000000003</v>
      </c>
      <c r="GQ81" s="9">
        <v>38.960999999999999</v>
      </c>
      <c r="GR81" s="9">
        <v>64.599000000000004</v>
      </c>
      <c r="GS81" s="9">
        <v>28.84</v>
      </c>
      <c r="GT81" s="9">
        <v>35.759</v>
      </c>
      <c r="GU81" s="9">
        <v>12.693</v>
      </c>
      <c r="GV81" s="9">
        <v>9.4909999999999997</v>
      </c>
      <c r="GW81" s="9">
        <v>3.202</v>
      </c>
      <c r="GX81" s="9">
        <v>99.415000000000006</v>
      </c>
      <c r="GY81" s="9">
        <v>46.301000000000002</v>
      </c>
      <c r="GZ81" s="9">
        <v>53.113999999999997</v>
      </c>
      <c r="HA81" s="9">
        <v>233.85</v>
      </c>
      <c r="HB81" s="9">
        <v>120.526</v>
      </c>
      <c r="HC81" s="9">
        <v>113.324</v>
      </c>
      <c r="HD81" s="9">
        <v>66.319999999999993</v>
      </c>
      <c r="HE81" s="9">
        <v>44.348999999999997</v>
      </c>
      <c r="HF81" s="9">
        <v>21.971</v>
      </c>
      <c r="HG81" s="9">
        <v>167.53</v>
      </c>
      <c r="HH81" s="9">
        <v>76.177000000000007</v>
      </c>
      <c r="HI81" s="9">
        <v>91.352999999999994</v>
      </c>
      <c r="HJ81" s="9">
        <v>128.886</v>
      </c>
      <c r="HK81" s="9">
        <v>75.412999999999997</v>
      </c>
      <c r="HL81" s="9">
        <v>53.472999999999999</v>
      </c>
      <c r="HM81" s="9">
        <v>220.227</v>
      </c>
      <c r="HN81" s="9">
        <v>98.68</v>
      </c>
      <c r="HO81" s="9">
        <v>121.54600000000001</v>
      </c>
      <c r="HP81" s="9">
        <v>232.12899999999999</v>
      </c>
      <c r="HQ81" s="9">
        <v>105.018</v>
      </c>
      <c r="HR81" s="9">
        <v>127.11199999999999</v>
      </c>
      <c r="HS81" s="9">
        <v>2844</v>
      </c>
      <c r="HT81" s="9">
        <v>1513.3209999999999</v>
      </c>
      <c r="HU81" s="9">
        <v>1330.6790000000001</v>
      </c>
      <c r="HV81" s="9">
        <v>2210.415</v>
      </c>
      <c r="HW81" s="9">
        <v>1321.816</v>
      </c>
      <c r="HX81" s="9">
        <v>888.6</v>
      </c>
      <c r="HY81" s="9">
        <v>633.58399999999995</v>
      </c>
      <c r="HZ81" s="9">
        <v>191.505</v>
      </c>
      <c r="IA81" s="9">
        <v>442.07900000000001</v>
      </c>
      <c r="IB81" s="9">
        <v>632.56100000000004</v>
      </c>
      <c r="IC81" s="9">
        <v>363.928</v>
      </c>
      <c r="ID81" s="9">
        <v>268.63400000000001</v>
      </c>
      <c r="IE81" s="9">
        <v>335.005</v>
      </c>
      <c r="IF81" s="9">
        <v>180.399</v>
      </c>
      <c r="IG81" s="9">
        <v>154.607</v>
      </c>
      <c r="IH81" s="9">
        <v>231.607</v>
      </c>
      <c r="II81" s="9">
        <v>142.714</v>
      </c>
      <c r="IJ81" s="9">
        <v>88.893000000000001</v>
      </c>
      <c r="IK81" s="9">
        <v>196.23599999999999</v>
      </c>
      <c r="IL81" s="9">
        <v>117.79900000000001</v>
      </c>
      <c r="IM81" s="9">
        <v>78.436999999999998</v>
      </c>
      <c r="IN81" s="9">
        <v>35.372</v>
      </c>
      <c r="IO81" s="9">
        <v>24.914999999999999</v>
      </c>
      <c r="IP81" s="9">
        <v>10.456</v>
      </c>
      <c r="IQ81" s="9">
        <v>103.398</v>
      </c>
    </row>
    <row r="82" spans="1:251">
      <c r="A82" s="10">
        <v>43983</v>
      </c>
      <c r="B82" s="9">
        <v>12321.328</v>
      </c>
      <c r="C82" s="9">
        <v>6513.37</v>
      </c>
      <c r="D82" s="9">
        <v>5807.9579999999996</v>
      </c>
      <c r="E82" s="9">
        <v>8454.8529999999992</v>
      </c>
      <c r="F82" s="9">
        <v>5289.0959999999995</v>
      </c>
      <c r="G82" s="9">
        <v>3165.7570000000001</v>
      </c>
      <c r="H82" s="9">
        <v>3866.4749999999999</v>
      </c>
      <c r="I82" s="9">
        <v>1224.2739999999999</v>
      </c>
      <c r="J82" s="9">
        <v>2642.201</v>
      </c>
      <c r="K82" s="9">
        <v>2506.4180000000001</v>
      </c>
      <c r="L82" s="9">
        <v>1362.9680000000001</v>
      </c>
      <c r="M82" s="9">
        <v>1143.4490000000001</v>
      </c>
      <c r="N82" s="9">
        <v>1132.3579999999999</v>
      </c>
      <c r="O82" s="9">
        <v>631.10799999999995</v>
      </c>
      <c r="P82" s="9">
        <v>501.25</v>
      </c>
      <c r="Q82" s="9">
        <v>610.50400000000002</v>
      </c>
      <c r="R82" s="9">
        <v>415.89499999999998</v>
      </c>
      <c r="S82" s="9">
        <v>194.61</v>
      </c>
      <c r="T82" s="9">
        <v>482.72199999999998</v>
      </c>
      <c r="U82" s="9">
        <v>316.01299999999998</v>
      </c>
      <c r="V82" s="9">
        <v>166.709</v>
      </c>
      <c r="W82" s="9">
        <v>127.783</v>
      </c>
      <c r="X82" s="9">
        <v>99.882000000000005</v>
      </c>
      <c r="Y82" s="9">
        <v>27.901</v>
      </c>
      <c r="Z82" s="9">
        <v>521.85400000000004</v>
      </c>
      <c r="AA82" s="9">
        <v>215.21299999999999</v>
      </c>
      <c r="AB82" s="9">
        <v>306.64</v>
      </c>
      <c r="AC82" s="9">
        <v>1738.894</v>
      </c>
      <c r="AD82" s="9">
        <v>940.70699999999999</v>
      </c>
      <c r="AE82" s="9">
        <v>798.18700000000001</v>
      </c>
      <c r="AF82" s="9">
        <v>693.47400000000005</v>
      </c>
      <c r="AG82" s="9">
        <v>514.65700000000004</v>
      </c>
      <c r="AH82" s="9">
        <v>178.81700000000001</v>
      </c>
      <c r="AI82" s="9">
        <v>1045.42</v>
      </c>
      <c r="AJ82" s="9">
        <v>426.05</v>
      </c>
      <c r="AK82" s="9">
        <v>619.37</v>
      </c>
      <c r="AL82" s="9">
        <v>1173.675</v>
      </c>
      <c r="AM82" s="9">
        <v>831.31500000000005</v>
      </c>
      <c r="AN82" s="9">
        <v>342.36099999999999</v>
      </c>
      <c r="AO82" s="9">
        <v>1332.742</v>
      </c>
      <c r="AP82" s="9">
        <v>531.65300000000002</v>
      </c>
      <c r="AQ82" s="9">
        <v>801.08900000000006</v>
      </c>
      <c r="AR82" s="9">
        <v>1528.1420000000001</v>
      </c>
      <c r="AS82" s="9">
        <v>742.06299999999999</v>
      </c>
      <c r="AT82" s="9">
        <v>786.07899999999995</v>
      </c>
      <c r="AU82" s="9">
        <v>11759.915999999999</v>
      </c>
      <c r="AV82" s="9">
        <v>6179.6760000000004</v>
      </c>
      <c r="AW82" s="9">
        <v>5580.24</v>
      </c>
      <c r="AX82" s="9">
        <v>8203.83</v>
      </c>
      <c r="AY82" s="9">
        <v>5114.6329999999998</v>
      </c>
      <c r="AZ82" s="9">
        <v>3089.1970000000001</v>
      </c>
      <c r="BA82" s="9">
        <v>3556.0859999999998</v>
      </c>
      <c r="BB82" s="9">
        <v>1065.0429999999999</v>
      </c>
      <c r="BC82" s="9">
        <v>2491.0430000000001</v>
      </c>
      <c r="BD82" s="9">
        <v>2413.2020000000002</v>
      </c>
      <c r="BE82" s="9">
        <v>1300.671</v>
      </c>
      <c r="BF82" s="9">
        <v>1112.5319999999999</v>
      </c>
      <c r="BG82" s="9">
        <v>1067.5899999999999</v>
      </c>
      <c r="BH82" s="9">
        <v>588.56500000000005</v>
      </c>
      <c r="BI82" s="9">
        <v>479.02499999999998</v>
      </c>
      <c r="BJ82" s="9">
        <v>587.97199999999998</v>
      </c>
      <c r="BK82" s="9">
        <v>398.459</v>
      </c>
      <c r="BL82" s="9">
        <v>189.51300000000001</v>
      </c>
      <c r="BM82" s="9">
        <v>466.428</v>
      </c>
      <c r="BN82" s="9">
        <v>303.63200000000001</v>
      </c>
      <c r="BO82" s="9">
        <v>162.79499999999999</v>
      </c>
      <c r="BP82" s="9">
        <v>121.545</v>
      </c>
      <c r="BQ82" s="9">
        <v>94.826999999999998</v>
      </c>
      <c r="BR82" s="9">
        <v>26.718</v>
      </c>
      <c r="BS82" s="9">
        <v>479.61799999999999</v>
      </c>
      <c r="BT82" s="9">
        <v>190.10599999999999</v>
      </c>
      <c r="BU82" s="9">
        <v>289.512</v>
      </c>
      <c r="BV82" s="9">
        <v>1697.8920000000001</v>
      </c>
      <c r="BW82" s="9">
        <v>911.23299999999995</v>
      </c>
      <c r="BX82" s="9">
        <v>786.65899999999999</v>
      </c>
      <c r="BY82" s="9">
        <v>682.75099999999998</v>
      </c>
      <c r="BZ82" s="9">
        <v>505.38400000000001</v>
      </c>
      <c r="CA82" s="9">
        <v>177.36699999999999</v>
      </c>
      <c r="CB82" s="9">
        <v>1015.141</v>
      </c>
      <c r="CC82" s="9">
        <v>405.84899999999999</v>
      </c>
      <c r="CD82" s="9">
        <v>609.29100000000005</v>
      </c>
      <c r="CE82" s="9">
        <v>1143.3130000000001</v>
      </c>
      <c r="CF82" s="9">
        <v>806.83399999999995</v>
      </c>
      <c r="CG82" s="9">
        <v>336.47899999999998</v>
      </c>
      <c r="CH82" s="9">
        <v>1269.8889999999999</v>
      </c>
      <c r="CI82" s="9">
        <v>493.83699999999999</v>
      </c>
      <c r="CJ82" s="9">
        <v>776.05200000000002</v>
      </c>
      <c r="CK82" s="9">
        <v>1481.568</v>
      </c>
      <c r="CL82" s="9">
        <v>709.48199999999997</v>
      </c>
      <c r="CM82" s="9">
        <v>772.08699999999999</v>
      </c>
      <c r="CN82" s="9">
        <v>1673.0519999999999</v>
      </c>
      <c r="CO82" s="9">
        <v>846.04499999999996</v>
      </c>
      <c r="CP82" s="9">
        <v>827.00599999999997</v>
      </c>
      <c r="CQ82" s="9">
        <v>743.23299999999995</v>
      </c>
      <c r="CR82" s="9">
        <v>442.32799999999997</v>
      </c>
      <c r="CS82" s="9">
        <v>300.90499999999997</v>
      </c>
      <c r="CT82" s="9">
        <v>929.81899999999996</v>
      </c>
      <c r="CU82" s="9">
        <v>403.71699999999998</v>
      </c>
      <c r="CV82" s="9">
        <v>526.101</v>
      </c>
      <c r="CW82" s="9">
        <v>527.15</v>
      </c>
      <c r="CX82" s="9">
        <v>273.38200000000001</v>
      </c>
      <c r="CY82" s="9">
        <v>253.768</v>
      </c>
      <c r="CZ82" s="9">
        <v>189.74299999999999</v>
      </c>
      <c r="DA82" s="9">
        <v>100.825</v>
      </c>
      <c r="DB82" s="9">
        <v>88.917000000000002</v>
      </c>
      <c r="DC82" s="9">
        <v>54.643999999999998</v>
      </c>
      <c r="DD82" s="9">
        <v>35.713999999999999</v>
      </c>
      <c r="DE82" s="9">
        <v>18.93</v>
      </c>
      <c r="DF82" s="9">
        <v>47.902999999999999</v>
      </c>
      <c r="DG82" s="9">
        <v>29.155000000000001</v>
      </c>
      <c r="DH82" s="9">
        <v>18.748999999999999</v>
      </c>
      <c r="DI82" s="9">
        <v>6.7409999999999997</v>
      </c>
      <c r="DJ82" s="9">
        <v>6.5590000000000002</v>
      </c>
      <c r="DK82" s="9">
        <v>0.18099999999999999</v>
      </c>
      <c r="DL82" s="9">
        <v>135.09899999999999</v>
      </c>
      <c r="DM82" s="9">
        <v>65.111999999999995</v>
      </c>
      <c r="DN82" s="9">
        <v>69.986999999999995</v>
      </c>
      <c r="DO82" s="9">
        <v>425.238</v>
      </c>
      <c r="DP82" s="9">
        <v>221.34200000000001</v>
      </c>
      <c r="DQ82" s="9">
        <v>203.89599999999999</v>
      </c>
      <c r="DR82" s="9">
        <v>95.558999999999997</v>
      </c>
      <c r="DS82" s="9">
        <v>71.274000000000001</v>
      </c>
      <c r="DT82" s="9">
        <v>24.286000000000001</v>
      </c>
      <c r="DU82" s="9">
        <v>329.67899999999997</v>
      </c>
      <c r="DV82" s="9">
        <v>150.06800000000001</v>
      </c>
      <c r="DW82" s="9">
        <v>179.61099999999999</v>
      </c>
      <c r="DX82" s="9">
        <v>132.37100000000001</v>
      </c>
      <c r="DY82" s="9">
        <v>93.346000000000004</v>
      </c>
      <c r="DZ82" s="9">
        <v>39.024000000000001</v>
      </c>
      <c r="EA82" s="9">
        <v>394.779</v>
      </c>
      <c r="EB82" s="9">
        <v>180.035</v>
      </c>
      <c r="EC82" s="9">
        <v>214.744</v>
      </c>
      <c r="ED82" s="9">
        <v>377.58199999999999</v>
      </c>
      <c r="EE82" s="9">
        <v>179.22300000000001</v>
      </c>
      <c r="EF82" s="9">
        <v>198.35900000000001</v>
      </c>
      <c r="EG82" s="9">
        <v>568.09</v>
      </c>
      <c r="EH82" s="9">
        <v>283.37799999999999</v>
      </c>
      <c r="EI82" s="9">
        <v>284.71300000000002</v>
      </c>
      <c r="EJ82" s="9">
        <v>123.727</v>
      </c>
      <c r="EK82" s="9">
        <v>82.385999999999996</v>
      </c>
      <c r="EL82" s="9">
        <v>41.341000000000001</v>
      </c>
      <c r="EM82" s="9">
        <v>444.363</v>
      </c>
      <c r="EN82" s="9">
        <v>200.99199999999999</v>
      </c>
      <c r="EO82" s="9">
        <v>243.37100000000001</v>
      </c>
      <c r="EP82" s="9">
        <v>202.45099999999999</v>
      </c>
      <c r="EQ82" s="9">
        <v>97.180999999999997</v>
      </c>
      <c r="ER82" s="9">
        <v>105.27</v>
      </c>
      <c r="ES82" s="9">
        <v>64.194999999999993</v>
      </c>
      <c r="ET82" s="9">
        <v>32.018999999999998</v>
      </c>
      <c r="EU82" s="9">
        <v>32.176000000000002</v>
      </c>
      <c r="EV82" s="9">
        <v>6.6360000000000001</v>
      </c>
      <c r="EW82" s="9">
        <v>4.4580000000000002</v>
      </c>
      <c r="EX82" s="9">
        <v>2.1779999999999999</v>
      </c>
      <c r="EY82" s="9">
        <v>5.1539999999999999</v>
      </c>
      <c r="EZ82" s="9">
        <v>2.9929999999999999</v>
      </c>
      <c r="FA82" s="9">
        <v>2.161</v>
      </c>
      <c r="FB82" s="9">
        <v>1.482</v>
      </c>
      <c r="FC82" s="9">
        <v>1.4650000000000001</v>
      </c>
      <c r="FD82" s="9">
        <v>1.7000000000000001E-2</v>
      </c>
      <c r="FE82" s="9">
        <v>57.558999999999997</v>
      </c>
      <c r="FF82" s="9">
        <v>27.561</v>
      </c>
      <c r="FG82" s="9">
        <v>29.998999999999999</v>
      </c>
      <c r="FH82" s="9">
        <v>168.565</v>
      </c>
      <c r="FI82" s="9">
        <v>81.040999999999997</v>
      </c>
      <c r="FJ82" s="9">
        <v>87.525000000000006</v>
      </c>
      <c r="FK82" s="9">
        <v>16.78</v>
      </c>
      <c r="FL82" s="9">
        <v>12.843999999999999</v>
      </c>
      <c r="FM82" s="9">
        <v>3.9359999999999999</v>
      </c>
      <c r="FN82" s="9">
        <v>151.786</v>
      </c>
      <c r="FO82" s="9">
        <v>68.197000000000003</v>
      </c>
      <c r="FP82" s="9">
        <v>83.588999999999999</v>
      </c>
      <c r="FQ82" s="9">
        <v>21.433</v>
      </c>
      <c r="FR82" s="9">
        <v>16.059000000000001</v>
      </c>
      <c r="FS82" s="9">
        <v>5.3730000000000002</v>
      </c>
      <c r="FT82" s="9">
        <v>181.018</v>
      </c>
      <c r="FU82" s="9">
        <v>81.122</v>
      </c>
      <c r="FV82" s="9">
        <v>99.896000000000001</v>
      </c>
      <c r="FW82" s="9">
        <v>156.93899999999999</v>
      </c>
      <c r="FX82" s="9">
        <v>71.19</v>
      </c>
      <c r="FY82" s="9">
        <v>85.748999999999995</v>
      </c>
      <c r="FZ82" s="9">
        <v>1104.962</v>
      </c>
      <c r="GA82" s="9">
        <v>562.66800000000001</v>
      </c>
      <c r="GB82" s="9">
        <v>542.29399999999998</v>
      </c>
      <c r="GC82" s="9">
        <v>619.50599999999997</v>
      </c>
      <c r="GD82" s="9">
        <v>359.94200000000001</v>
      </c>
      <c r="GE82" s="9">
        <v>259.56400000000002</v>
      </c>
      <c r="GF82" s="9">
        <v>485.45499999999998</v>
      </c>
      <c r="GG82" s="9">
        <v>202.726</v>
      </c>
      <c r="GH82" s="9">
        <v>282.73</v>
      </c>
      <c r="GI82" s="9">
        <v>324.69900000000001</v>
      </c>
      <c r="GJ82" s="9">
        <v>176.2</v>
      </c>
      <c r="GK82" s="9">
        <v>148.49799999999999</v>
      </c>
      <c r="GL82" s="9">
        <v>125.548</v>
      </c>
      <c r="GM82" s="9">
        <v>68.807000000000002</v>
      </c>
      <c r="GN82" s="9">
        <v>56.741</v>
      </c>
      <c r="GO82" s="9">
        <v>48.008000000000003</v>
      </c>
      <c r="GP82" s="9">
        <v>31.256</v>
      </c>
      <c r="GQ82" s="9">
        <v>16.751999999999999</v>
      </c>
      <c r="GR82" s="9">
        <v>42.75</v>
      </c>
      <c r="GS82" s="9">
        <v>26.161999999999999</v>
      </c>
      <c r="GT82" s="9">
        <v>16.588000000000001</v>
      </c>
      <c r="GU82" s="9">
        <v>5.2590000000000003</v>
      </c>
      <c r="GV82" s="9">
        <v>5.0940000000000003</v>
      </c>
      <c r="GW82" s="9">
        <v>0.16500000000000001</v>
      </c>
      <c r="GX82" s="9">
        <v>77.540000000000006</v>
      </c>
      <c r="GY82" s="9">
        <v>37.551000000000002</v>
      </c>
      <c r="GZ82" s="9">
        <v>39.988999999999997</v>
      </c>
      <c r="HA82" s="9">
        <v>256.673</v>
      </c>
      <c r="HB82" s="9">
        <v>140.30099999999999</v>
      </c>
      <c r="HC82" s="9">
        <v>116.372</v>
      </c>
      <c r="HD82" s="9">
        <v>78.78</v>
      </c>
      <c r="HE82" s="9">
        <v>58.43</v>
      </c>
      <c r="HF82" s="9">
        <v>20.350000000000001</v>
      </c>
      <c r="HG82" s="9">
        <v>177.893</v>
      </c>
      <c r="HH82" s="9">
        <v>81.870999999999995</v>
      </c>
      <c r="HI82" s="9">
        <v>96.022000000000006</v>
      </c>
      <c r="HJ82" s="9">
        <v>110.938</v>
      </c>
      <c r="HK82" s="9">
        <v>77.287000000000006</v>
      </c>
      <c r="HL82" s="9">
        <v>33.651000000000003</v>
      </c>
      <c r="HM82" s="9">
        <v>213.761</v>
      </c>
      <c r="HN82" s="9">
        <v>98.912999999999997</v>
      </c>
      <c r="HO82" s="9">
        <v>114.848</v>
      </c>
      <c r="HP82" s="9">
        <v>220.643</v>
      </c>
      <c r="HQ82" s="9">
        <v>108.033</v>
      </c>
      <c r="HR82" s="9">
        <v>112.61</v>
      </c>
      <c r="HS82" s="9">
        <v>2880.1149999999998</v>
      </c>
      <c r="HT82" s="9">
        <v>1524.0530000000001</v>
      </c>
      <c r="HU82" s="9">
        <v>1356.0630000000001</v>
      </c>
      <c r="HV82" s="9">
        <v>2190.9189999999999</v>
      </c>
      <c r="HW82" s="9">
        <v>1309.8610000000001</v>
      </c>
      <c r="HX82" s="9">
        <v>881.05799999999999</v>
      </c>
      <c r="HY82" s="9">
        <v>689.19600000000003</v>
      </c>
      <c r="HZ82" s="9">
        <v>214.191</v>
      </c>
      <c r="IA82" s="9">
        <v>475.005</v>
      </c>
      <c r="IB82" s="9">
        <v>598.73599999999999</v>
      </c>
      <c r="IC82" s="9">
        <v>352.33100000000002</v>
      </c>
      <c r="ID82" s="9">
        <v>246.405</v>
      </c>
      <c r="IE82" s="9">
        <v>250.06700000000001</v>
      </c>
      <c r="IF82" s="9">
        <v>145.053</v>
      </c>
      <c r="IG82" s="9">
        <v>105.014</v>
      </c>
      <c r="IH82" s="9">
        <v>163.44900000000001</v>
      </c>
      <c r="II82" s="9">
        <v>105.879</v>
      </c>
      <c r="IJ82" s="9">
        <v>57.57</v>
      </c>
      <c r="IK82" s="9">
        <v>132.48500000000001</v>
      </c>
      <c r="IL82" s="9">
        <v>83.697000000000003</v>
      </c>
      <c r="IM82" s="9">
        <v>48.787999999999997</v>
      </c>
      <c r="IN82" s="9">
        <v>30.963999999999999</v>
      </c>
      <c r="IO82" s="9">
        <v>22.181999999999999</v>
      </c>
      <c r="IP82" s="9">
        <v>8.782</v>
      </c>
      <c r="IQ82" s="9">
        <v>86.617999999999995</v>
      </c>
    </row>
    <row r="83" spans="1:251">
      <c r="A83" s="10">
        <v>44013</v>
      </c>
      <c r="B83" s="9">
        <v>12413.175999999999</v>
      </c>
      <c r="C83" s="9">
        <v>6562.0190000000002</v>
      </c>
      <c r="D83" s="9">
        <v>5851.1559999999999</v>
      </c>
      <c r="E83" s="9">
        <v>8534.4490000000005</v>
      </c>
      <c r="F83" s="9">
        <v>5318.4309999999996</v>
      </c>
      <c r="G83" s="9">
        <v>3216.018</v>
      </c>
      <c r="H83" s="9">
        <v>3878.7260000000001</v>
      </c>
      <c r="I83" s="9">
        <v>1243.588</v>
      </c>
      <c r="J83" s="9">
        <v>2635.1379999999999</v>
      </c>
      <c r="K83" s="9">
        <v>2390.471</v>
      </c>
      <c r="L83" s="9">
        <v>1327.6569999999999</v>
      </c>
      <c r="M83" s="9">
        <v>1062.8130000000001</v>
      </c>
      <c r="N83" s="9">
        <v>969.17600000000004</v>
      </c>
      <c r="O83" s="9">
        <v>567.87300000000005</v>
      </c>
      <c r="P83" s="9">
        <v>401.303</v>
      </c>
      <c r="Q83" s="9">
        <v>558.16800000000001</v>
      </c>
      <c r="R83" s="9">
        <v>393.72899999999998</v>
      </c>
      <c r="S83" s="9">
        <v>164.43899999999999</v>
      </c>
      <c r="T83" s="9">
        <v>429.51799999999997</v>
      </c>
      <c r="U83" s="9">
        <v>297.964</v>
      </c>
      <c r="V83" s="9">
        <v>131.554</v>
      </c>
      <c r="W83" s="9">
        <v>128.65</v>
      </c>
      <c r="X83" s="9">
        <v>95.766000000000005</v>
      </c>
      <c r="Y83" s="9">
        <v>32.884999999999998</v>
      </c>
      <c r="Z83" s="9">
        <v>411.00799999999998</v>
      </c>
      <c r="AA83" s="9">
        <v>174.14400000000001</v>
      </c>
      <c r="AB83" s="9">
        <v>236.864</v>
      </c>
      <c r="AC83" s="9">
        <v>1748.318</v>
      </c>
      <c r="AD83" s="9">
        <v>952.20699999999999</v>
      </c>
      <c r="AE83" s="9">
        <v>796.11099999999999</v>
      </c>
      <c r="AF83" s="9">
        <v>685.93299999999999</v>
      </c>
      <c r="AG83" s="9">
        <v>518.34900000000005</v>
      </c>
      <c r="AH83" s="9">
        <v>167.584</v>
      </c>
      <c r="AI83" s="9">
        <v>1062.385</v>
      </c>
      <c r="AJ83" s="9">
        <v>433.858</v>
      </c>
      <c r="AK83" s="9">
        <v>628.52700000000004</v>
      </c>
      <c r="AL83" s="9">
        <v>1116.2439999999999</v>
      </c>
      <c r="AM83" s="9">
        <v>808.48400000000004</v>
      </c>
      <c r="AN83" s="9">
        <v>307.76</v>
      </c>
      <c r="AO83" s="9">
        <v>1274.2270000000001</v>
      </c>
      <c r="AP83" s="9">
        <v>519.173</v>
      </c>
      <c r="AQ83" s="9">
        <v>755.05399999999997</v>
      </c>
      <c r="AR83" s="9">
        <v>1491.903</v>
      </c>
      <c r="AS83" s="9">
        <v>731.822</v>
      </c>
      <c r="AT83" s="9">
        <v>760.08100000000002</v>
      </c>
      <c r="AU83" s="9">
        <v>11849.148999999999</v>
      </c>
      <c r="AV83" s="9">
        <v>6218.942</v>
      </c>
      <c r="AW83" s="9">
        <v>5630.2070000000003</v>
      </c>
      <c r="AX83" s="9">
        <v>8280.3089999999993</v>
      </c>
      <c r="AY83" s="9">
        <v>5136.0339999999997</v>
      </c>
      <c r="AZ83" s="9">
        <v>3144.2750000000001</v>
      </c>
      <c r="BA83" s="9">
        <v>3568.8409999999999</v>
      </c>
      <c r="BB83" s="9">
        <v>1082.9079999999999</v>
      </c>
      <c r="BC83" s="9">
        <v>2485.933</v>
      </c>
      <c r="BD83" s="9">
        <v>2308.9070000000002</v>
      </c>
      <c r="BE83" s="9">
        <v>1271.5340000000001</v>
      </c>
      <c r="BF83" s="9">
        <v>1037.373</v>
      </c>
      <c r="BG83" s="9">
        <v>912.38199999999995</v>
      </c>
      <c r="BH83" s="9">
        <v>529.12699999999995</v>
      </c>
      <c r="BI83" s="9">
        <v>383.255</v>
      </c>
      <c r="BJ83" s="9">
        <v>539.53099999999995</v>
      </c>
      <c r="BK83" s="9">
        <v>377.94200000000001</v>
      </c>
      <c r="BL83" s="9">
        <v>161.589</v>
      </c>
      <c r="BM83" s="9">
        <v>414.44900000000001</v>
      </c>
      <c r="BN83" s="9">
        <v>285.22300000000001</v>
      </c>
      <c r="BO83" s="9">
        <v>129.22499999999999</v>
      </c>
      <c r="BP83" s="9">
        <v>125.083</v>
      </c>
      <c r="BQ83" s="9">
        <v>92.718999999999994</v>
      </c>
      <c r="BR83" s="9">
        <v>32.363</v>
      </c>
      <c r="BS83" s="9">
        <v>372.85</v>
      </c>
      <c r="BT83" s="9">
        <v>151.185</v>
      </c>
      <c r="BU83" s="9">
        <v>221.666</v>
      </c>
      <c r="BV83" s="9">
        <v>1713.644</v>
      </c>
      <c r="BW83" s="9">
        <v>926.846</v>
      </c>
      <c r="BX83" s="9">
        <v>786.798</v>
      </c>
      <c r="BY83" s="9">
        <v>676.83600000000001</v>
      </c>
      <c r="BZ83" s="9">
        <v>510.26600000000002</v>
      </c>
      <c r="CA83" s="9">
        <v>166.571</v>
      </c>
      <c r="CB83" s="9">
        <v>1036.808</v>
      </c>
      <c r="CC83" s="9">
        <v>416.58100000000002</v>
      </c>
      <c r="CD83" s="9">
        <v>620.22699999999998</v>
      </c>
      <c r="CE83" s="9">
        <v>1090.761</v>
      </c>
      <c r="CF83" s="9">
        <v>786.86099999999999</v>
      </c>
      <c r="CG83" s="9">
        <v>303.89999999999998</v>
      </c>
      <c r="CH83" s="9">
        <v>1218.146</v>
      </c>
      <c r="CI83" s="9">
        <v>484.673</v>
      </c>
      <c r="CJ83" s="9">
        <v>733.47299999999996</v>
      </c>
      <c r="CK83" s="9">
        <v>1451.2560000000001</v>
      </c>
      <c r="CL83" s="9">
        <v>701.80399999999997</v>
      </c>
      <c r="CM83" s="9">
        <v>749.45299999999997</v>
      </c>
      <c r="CN83" s="9">
        <v>1728.165</v>
      </c>
      <c r="CO83" s="9">
        <v>872.34</v>
      </c>
      <c r="CP83" s="9">
        <v>855.82500000000005</v>
      </c>
      <c r="CQ83" s="9">
        <v>772.18899999999996</v>
      </c>
      <c r="CR83" s="9">
        <v>450.22500000000002</v>
      </c>
      <c r="CS83" s="9">
        <v>321.96499999999997</v>
      </c>
      <c r="CT83" s="9">
        <v>955.976</v>
      </c>
      <c r="CU83" s="9">
        <v>422.11599999999999</v>
      </c>
      <c r="CV83" s="9">
        <v>533.86099999999999</v>
      </c>
      <c r="CW83" s="9">
        <v>518.96699999999998</v>
      </c>
      <c r="CX83" s="9">
        <v>273.67899999999997</v>
      </c>
      <c r="CY83" s="9">
        <v>245.28899999999999</v>
      </c>
      <c r="CZ83" s="9">
        <v>150.53700000000001</v>
      </c>
      <c r="DA83" s="9">
        <v>77.802000000000007</v>
      </c>
      <c r="DB83" s="9">
        <v>72.734999999999999</v>
      </c>
      <c r="DC83" s="9">
        <v>50.99</v>
      </c>
      <c r="DD83" s="9">
        <v>30.366</v>
      </c>
      <c r="DE83" s="9">
        <v>20.623000000000001</v>
      </c>
      <c r="DF83" s="9">
        <v>40.451000000000001</v>
      </c>
      <c r="DG83" s="9">
        <v>22.613</v>
      </c>
      <c r="DH83" s="9">
        <v>17.838000000000001</v>
      </c>
      <c r="DI83" s="9">
        <v>10.539</v>
      </c>
      <c r="DJ83" s="9">
        <v>7.7530000000000001</v>
      </c>
      <c r="DK83" s="9">
        <v>2.7850000000000001</v>
      </c>
      <c r="DL83" s="9">
        <v>99.546999999999997</v>
      </c>
      <c r="DM83" s="9">
        <v>47.435000000000002</v>
      </c>
      <c r="DN83" s="9">
        <v>52.112000000000002</v>
      </c>
      <c r="DO83" s="9">
        <v>437.24200000000002</v>
      </c>
      <c r="DP83" s="9">
        <v>234.751</v>
      </c>
      <c r="DQ83" s="9">
        <v>202.49100000000001</v>
      </c>
      <c r="DR83" s="9">
        <v>92.894000000000005</v>
      </c>
      <c r="DS83" s="9">
        <v>65.001999999999995</v>
      </c>
      <c r="DT83" s="9">
        <v>27.891999999999999</v>
      </c>
      <c r="DU83" s="9">
        <v>344.34800000000001</v>
      </c>
      <c r="DV83" s="9">
        <v>169.749</v>
      </c>
      <c r="DW83" s="9">
        <v>174.59899999999999</v>
      </c>
      <c r="DX83" s="9">
        <v>129.62</v>
      </c>
      <c r="DY83" s="9">
        <v>84.605999999999995</v>
      </c>
      <c r="DZ83" s="9">
        <v>45.014000000000003</v>
      </c>
      <c r="EA83" s="9">
        <v>389.34699999999998</v>
      </c>
      <c r="EB83" s="9">
        <v>189.07300000000001</v>
      </c>
      <c r="EC83" s="9">
        <v>200.27500000000001</v>
      </c>
      <c r="ED83" s="9">
        <v>384.79899999999998</v>
      </c>
      <c r="EE83" s="9">
        <v>192.36199999999999</v>
      </c>
      <c r="EF83" s="9">
        <v>192.43700000000001</v>
      </c>
      <c r="EG83" s="9">
        <v>598.9</v>
      </c>
      <c r="EH83" s="9">
        <v>298.08999999999997</v>
      </c>
      <c r="EI83" s="9">
        <v>300.81</v>
      </c>
      <c r="EJ83" s="9">
        <v>135.601</v>
      </c>
      <c r="EK83" s="9">
        <v>93.177999999999997</v>
      </c>
      <c r="EL83" s="9">
        <v>42.423000000000002</v>
      </c>
      <c r="EM83" s="9">
        <v>463.29899999999998</v>
      </c>
      <c r="EN83" s="9">
        <v>204.91200000000001</v>
      </c>
      <c r="EO83" s="9">
        <v>258.387</v>
      </c>
      <c r="EP83" s="9">
        <v>222.233</v>
      </c>
      <c r="EQ83" s="9">
        <v>115.914</v>
      </c>
      <c r="ER83" s="9">
        <v>106.32</v>
      </c>
      <c r="ES83" s="9">
        <v>53.137</v>
      </c>
      <c r="ET83" s="9">
        <v>29.114000000000001</v>
      </c>
      <c r="EU83" s="9">
        <v>24.023</v>
      </c>
      <c r="EV83" s="9">
        <v>10.808999999999999</v>
      </c>
      <c r="EW83" s="9">
        <v>8.0510000000000002</v>
      </c>
      <c r="EX83" s="9">
        <v>2.758</v>
      </c>
      <c r="EY83" s="9">
        <v>8.7520000000000007</v>
      </c>
      <c r="EZ83" s="9">
        <v>6.2670000000000003</v>
      </c>
      <c r="FA83" s="9">
        <v>2.4849999999999999</v>
      </c>
      <c r="FB83" s="9">
        <v>2.0569999999999999</v>
      </c>
      <c r="FC83" s="9">
        <v>1.784</v>
      </c>
      <c r="FD83" s="9">
        <v>0.27400000000000002</v>
      </c>
      <c r="FE83" s="9">
        <v>42.328000000000003</v>
      </c>
      <c r="FF83" s="9">
        <v>21.062999999999999</v>
      </c>
      <c r="FG83" s="9">
        <v>21.265000000000001</v>
      </c>
      <c r="FH83" s="9">
        <v>194.512</v>
      </c>
      <c r="FI83" s="9">
        <v>100.935</v>
      </c>
      <c r="FJ83" s="9">
        <v>93.576999999999998</v>
      </c>
      <c r="FK83" s="9">
        <v>28.797999999999998</v>
      </c>
      <c r="FL83" s="9">
        <v>19.227</v>
      </c>
      <c r="FM83" s="9">
        <v>9.5709999999999997</v>
      </c>
      <c r="FN83" s="9">
        <v>165.714</v>
      </c>
      <c r="FO83" s="9">
        <v>81.707999999999998</v>
      </c>
      <c r="FP83" s="9">
        <v>84.006</v>
      </c>
      <c r="FQ83" s="9">
        <v>35.819000000000003</v>
      </c>
      <c r="FR83" s="9">
        <v>25.032</v>
      </c>
      <c r="FS83" s="9">
        <v>10.787000000000001</v>
      </c>
      <c r="FT83" s="9">
        <v>186.41399999999999</v>
      </c>
      <c r="FU83" s="9">
        <v>90.881</v>
      </c>
      <c r="FV83" s="9">
        <v>95.531999999999996</v>
      </c>
      <c r="FW83" s="9">
        <v>174.46600000000001</v>
      </c>
      <c r="FX83" s="9">
        <v>87.974999999999994</v>
      </c>
      <c r="FY83" s="9">
        <v>86.49</v>
      </c>
      <c r="FZ83" s="9">
        <v>1129.2650000000001</v>
      </c>
      <c r="GA83" s="9">
        <v>574.25</v>
      </c>
      <c r="GB83" s="9">
        <v>555.01499999999999</v>
      </c>
      <c r="GC83" s="9">
        <v>636.58799999999997</v>
      </c>
      <c r="GD83" s="9">
        <v>357.04599999999999</v>
      </c>
      <c r="GE83" s="9">
        <v>279.54199999999997</v>
      </c>
      <c r="GF83" s="9">
        <v>492.67700000000002</v>
      </c>
      <c r="GG83" s="9">
        <v>217.203</v>
      </c>
      <c r="GH83" s="9">
        <v>275.47399999999999</v>
      </c>
      <c r="GI83" s="9">
        <v>296.73399999999998</v>
      </c>
      <c r="GJ83" s="9">
        <v>157.76499999999999</v>
      </c>
      <c r="GK83" s="9">
        <v>138.96899999999999</v>
      </c>
      <c r="GL83" s="9">
        <v>97.399000000000001</v>
      </c>
      <c r="GM83" s="9">
        <v>48.686999999999998</v>
      </c>
      <c r="GN83" s="9">
        <v>48.712000000000003</v>
      </c>
      <c r="GO83" s="9">
        <v>40.18</v>
      </c>
      <c r="GP83" s="9">
        <v>22.315000000000001</v>
      </c>
      <c r="GQ83" s="9">
        <v>17.864999999999998</v>
      </c>
      <c r="GR83" s="9">
        <v>31.699000000000002</v>
      </c>
      <c r="GS83" s="9">
        <v>16.346</v>
      </c>
      <c r="GT83" s="9">
        <v>15.353</v>
      </c>
      <c r="GU83" s="9">
        <v>8.4809999999999999</v>
      </c>
      <c r="GV83" s="9">
        <v>5.9690000000000003</v>
      </c>
      <c r="GW83" s="9">
        <v>2.512</v>
      </c>
      <c r="GX83" s="9">
        <v>57.219000000000001</v>
      </c>
      <c r="GY83" s="9">
        <v>26.372</v>
      </c>
      <c r="GZ83" s="9">
        <v>30.847000000000001</v>
      </c>
      <c r="HA83" s="9">
        <v>242.73</v>
      </c>
      <c r="HB83" s="9">
        <v>133.816</v>
      </c>
      <c r="HC83" s="9">
        <v>108.914</v>
      </c>
      <c r="HD83" s="9">
        <v>64.096000000000004</v>
      </c>
      <c r="HE83" s="9">
        <v>45.774999999999999</v>
      </c>
      <c r="HF83" s="9">
        <v>18.321000000000002</v>
      </c>
      <c r="HG83" s="9">
        <v>178.63399999999999</v>
      </c>
      <c r="HH83" s="9">
        <v>88.040999999999997</v>
      </c>
      <c r="HI83" s="9">
        <v>90.593000000000004</v>
      </c>
      <c r="HJ83" s="9">
        <v>93.8</v>
      </c>
      <c r="HK83" s="9">
        <v>59.573999999999998</v>
      </c>
      <c r="HL83" s="9">
        <v>34.226999999999997</v>
      </c>
      <c r="HM83" s="9">
        <v>202.934</v>
      </c>
      <c r="HN83" s="9">
        <v>98.191000000000003</v>
      </c>
      <c r="HO83" s="9">
        <v>104.742</v>
      </c>
      <c r="HP83" s="9">
        <v>210.333</v>
      </c>
      <c r="HQ83" s="9">
        <v>104.387</v>
      </c>
      <c r="HR83" s="9">
        <v>105.947</v>
      </c>
      <c r="HS83" s="9">
        <v>2892.0259999999998</v>
      </c>
      <c r="HT83" s="9">
        <v>1525.3219999999999</v>
      </c>
      <c r="HU83" s="9">
        <v>1366.703</v>
      </c>
      <c r="HV83" s="9">
        <v>2183.5500000000002</v>
      </c>
      <c r="HW83" s="9">
        <v>1300.432</v>
      </c>
      <c r="HX83" s="9">
        <v>883.11800000000005</v>
      </c>
      <c r="HY83" s="9">
        <v>708.476</v>
      </c>
      <c r="HZ83" s="9">
        <v>224.89</v>
      </c>
      <c r="IA83" s="9">
        <v>483.58499999999998</v>
      </c>
      <c r="IB83" s="9">
        <v>587.697</v>
      </c>
      <c r="IC83" s="9">
        <v>343.94499999999999</v>
      </c>
      <c r="ID83" s="9">
        <v>243.75200000000001</v>
      </c>
      <c r="IE83" s="9">
        <v>218.071</v>
      </c>
      <c r="IF83" s="9">
        <v>135.578</v>
      </c>
      <c r="IG83" s="9">
        <v>82.492999999999995</v>
      </c>
      <c r="IH83" s="9">
        <v>145.571</v>
      </c>
      <c r="II83" s="9">
        <v>102.81100000000001</v>
      </c>
      <c r="IJ83" s="9">
        <v>42.76</v>
      </c>
      <c r="IK83" s="9">
        <v>113.018</v>
      </c>
      <c r="IL83" s="9">
        <v>77.941999999999993</v>
      </c>
      <c r="IM83" s="9">
        <v>35.076999999999998</v>
      </c>
      <c r="IN83" s="9">
        <v>32.552999999999997</v>
      </c>
      <c r="IO83" s="9">
        <v>24.869</v>
      </c>
      <c r="IP83" s="9">
        <v>7.6840000000000002</v>
      </c>
      <c r="IQ83" s="9">
        <v>72.5</v>
      </c>
    </row>
    <row r="84" spans="1:251">
      <c r="A84" s="10">
        <v>44044</v>
      </c>
      <c r="B84" s="9">
        <v>12499.68</v>
      </c>
      <c r="C84" s="9">
        <v>6579.3869999999997</v>
      </c>
      <c r="D84" s="9">
        <v>5920.2939999999999</v>
      </c>
      <c r="E84" s="9">
        <v>8475.7450000000008</v>
      </c>
      <c r="F84" s="9">
        <v>5297.4859999999999</v>
      </c>
      <c r="G84" s="9">
        <v>3178.259</v>
      </c>
      <c r="H84" s="9">
        <v>4023.9349999999999</v>
      </c>
      <c r="I84" s="9">
        <v>1281.9010000000001</v>
      </c>
      <c r="J84" s="9">
        <v>2742.0349999999999</v>
      </c>
      <c r="K84" s="9">
        <v>2391.2139999999999</v>
      </c>
      <c r="L84" s="9">
        <v>1333.0329999999999</v>
      </c>
      <c r="M84" s="9">
        <v>1058.182</v>
      </c>
      <c r="N84" s="9">
        <v>964.54700000000003</v>
      </c>
      <c r="O84" s="9">
        <v>563.49699999999996</v>
      </c>
      <c r="P84" s="9">
        <v>401.05099999999999</v>
      </c>
      <c r="Q84" s="9">
        <v>520.41399999999999</v>
      </c>
      <c r="R84" s="9">
        <v>376.03100000000001</v>
      </c>
      <c r="S84" s="9">
        <v>144.38300000000001</v>
      </c>
      <c r="T84" s="9">
        <v>390.51400000000001</v>
      </c>
      <c r="U84" s="9">
        <v>275.29599999999999</v>
      </c>
      <c r="V84" s="9">
        <v>115.218</v>
      </c>
      <c r="W84" s="9">
        <v>129.9</v>
      </c>
      <c r="X84" s="9">
        <v>100.735</v>
      </c>
      <c r="Y84" s="9">
        <v>29.164999999999999</v>
      </c>
      <c r="Z84" s="9">
        <v>444.13400000000001</v>
      </c>
      <c r="AA84" s="9">
        <v>187.46600000000001</v>
      </c>
      <c r="AB84" s="9">
        <v>256.66800000000001</v>
      </c>
      <c r="AC84" s="9">
        <v>1742.778</v>
      </c>
      <c r="AD84" s="9">
        <v>950.23199999999997</v>
      </c>
      <c r="AE84" s="9">
        <v>792.54499999999996</v>
      </c>
      <c r="AF84" s="9">
        <v>667.03499999999997</v>
      </c>
      <c r="AG84" s="9">
        <v>509.65800000000002</v>
      </c>
      <c r="AH84" s="9">
        <v>157.37700000000001</v>
      </c>
      <c r="AI84" s="9">
        <v>1075.7429999999999</v>
      </c>
      <c r="AJ84" s="9">
        <v>440.57400000000001</v>
      </c>
      <c r="AK84" s="9">
        <v>635.16800000000001</v>
      </c>
      <c r="AL84" s="9">
        <v>1074.229</v>
      </c>
      <c r="AM84" s="9">
        <v>797.38499999999999</v>
      </c>
      <c r="AN84" s="9">
        <v>276.84399999999999</v>
      </c>
      <c r="AO84" s="9">
        <v>1316.9860000000001</v>
      </c>
      <c r="AP84" s="9">
        <v>535.64800000000002</v>
      </c>
      <c r="AQ84" s="9">
        <v>781.33799999999997</v>
      </c>
      <c r="AR84" s="9">
        <v>1466.2560000000001</v>
      </c>
      <c r="AS84" s="9">
        <v>715.87</v>
      </c>
      <c r="AT84" s="9">
        <v>750.38599999999997</v>
      </c>
      <c r="AU84" s="9">
        <v>11915.634</v>
      </c>
      <c r="AV84" s="9">
        <v>6224.21</v>
      </c>
      <c r="AW84" s="9">
        <v>5691.424</v>
      </c>
      <c r="AX84" s="9">
        <v>8217.9699999999993</v>
      </c>
      <c r="AY84" s="9">
        <v>5115.1729999999998</v>
      </c>
      <c r="AZ84" s="9">
        <v>3102.7959999999998</v>
      </c>
      <c r="BA84" s="9">
        <v>3697.665</v>
      </c>
      <c r="BB84" s="9">
        <v>1109.037</v>
      </c>
      <c r="BC84" s="9">
        <v>2588.6280000000002</v>
      </c>
      <c r="BD84" s="9">
        <v>2295.6559999999999</v>
      </c>
      <c r="BE84" s="9">
        <v>1269.346</v>
      </c>
      <c r="BF84" s="9">
        <v>1026.31</v>
      </c>
      <c r="BG84" s="9">
        <v>903.125</v>
      </c>
      <c r="BH84" s="9">
        <v>523.92600000000004</v>
      </c>
      <c r="BI84" s="9">
        <v>379.19900000000001</v>
      </c>
      <c r="BJ84" s="9">
        <v>503.28500000000003</v>
      </c>
      <c r="BK84" s="9">
        <v>361.24</v>
      </c>
      <c r="BL84" s="9">
        <v>142.04499999999999</v>
      </c>
      <c r="BM84" s="9">
        <v>377.77499999999998</v>
      </c>
      <c r="BN84" s="9">
        <v>264.07100000000003</v>
      </c>
      <c r="BO84" s="9">
        <v>113.705</v>
      </c>
      <c r="BP84" s="9">
        <v>125.51</v>
      </c>
      <c r="BQ84" s="9">
        <v>97.168999999999997</v>
      </c>
      <c r="BR84" s="9">
        <v>28.341000000000001</v>
      </c>
      <c r="BS84" s="9">
        <v>399.84</v>
      </c>
      <c r="BT84" s="9">
        <v>162.68700000000001</v>
      </c>
      <c r="BU84" s="9">
        <v>237.154</v>
      </c>
      <c r="BV84" s="9">
        <v>1694.4939999999999</v>
      </c>
      <c r="BW84" s="9">
        <v>915.48400000000004</v>
      </c>
      <c r="BX84" s="9">
        <v>779.01</v>
      </c>
      <c r="BY84" s="9">
        <v>654.07899999999995</v>
      </c>
      <c r="BZ84" s="9">
        <v>498.62200000000001</v>
      </c>
      <c r="CA84" s="9">
        <v>155.45699999999999</v>
      </c>
      <c r="CB84" s="9">
        <v>1040.415</v>
      </c>
      <c r="CC84" s="9">
        <v>416.86200000000002</v>
      </c>
      <c r="CD84" s="9">
        <v>623.553</v>
      </c>
      <c r="CE84" s="9">
        <v>1046.194</v>
      </c>
      <c r="CF84" s="9">
        <v>773.60500000000002</v>
      </c>
      <c r="CG84" s="9">
        <v>272.58999999999997</v>
      </c>
      <c r="CH84" s="9">
        <v>1249.462</v>
      </c>
      <c r="CI84" s="9">
        <v>495.74200000000002</v>
      </c>
      <c r="CJ84" s="9">
        <v>753.72</v>
      </c>
      <c r="CK84" s="9">
        <v>1418.191</v>
      </c>
      <c r="CL84" s="9">
        <v>680.93299999999999</v>
      </c>
      <c r="CM84" s="9">
        <v>737.25800000000004</v>
      </c>
      <c r="CN84" s="9">
        <v>1747.9939999999999</v>
      </c>
      <c r="CO84" s="9">
        <v>876.56100000000004</v>
      </c>
      <c r="CP84" s="9">
        <v>871.43299999999999</v>
      </c>
      <c r="CQ84" s="9">
        <v>729.99099999999999</v>
      </c>
      <c r="CR84" s="9">
        <v>432.28800000000001</v>
      </c>
      <c r="CS84" s="9">
        <v>297.70299999999997</v>
      </c>
      <c r="CT84" s="9">
        <v>1018.003</v>
      </c>
      <c r="CU84" s="9">
        <v>444.27199999999999</v>
      </c>
      <c r="CV84" s="9">
        <v>573.73099999999999</v>
      </c>
      <c r="CW84" s="9">
        <v>509.95499999999998</v>
      </c>
      <c r="CX84" s="9">
        <v>253.636</v>
      </c>
      <c r="CY84" s="9">
        <v>256.31900000000002</v>
      </c>
      <c r="CZ84" s="9">
        <v>155.80000000000001</v>
      </c>
      <c r="DA84" s="9">
        <v>77.557000000000002</v>
      </c>
      <c r="DB84" s="9">
        <v>78.242999999999995</v>
      </c>
      <c r="DC84" s="9">
        <v>38.713000000000001</v>
      </c>
      <c r="DD84" s="9">
        <v>23.292999999999999</v>
      </c>
      <c r="DE84" s="9">
        <v>15.419</v>
      </c>
      <c r="DF84" s="9">
        <v>33.469000000000001</v>
      </c>
      <c r="DG84" s="9">
        <v>20.52</v>
      </c>
      <c r="DH84" s="9">
        <v>12.95</v>
      </c>
      <c r="DI84" s="9">
        <v>5.2430000000000003</v>
      </c>
      <c r="DJ84" s="9">
        <v>2.774</v>
      </c>
      <c r="DK84" s="9">
        <v>2.4700000000000002</v>
      </c>
      <c r="DL84" s="9">
        <v>117.087</v>
      </c>
      <c r="DM84" s="9">
        <v>54.264000000000003</v>
      </c>
      <c r="DN84" s="9">
        <v>62.823</v>
      </c>
      <c r="DO84" s="9">
        <v>420.56299999999999</v>
      </c>
      <c r="DP84" s="9">
        <v>208.87100000000001</v>
      </c>
      <c r="DQ84" s="9">
        <v>211.69200000000001</v>
      </c>
      <c r="DR84" s="9">
        <v>70.478999999999999</v>
      </c>
      <c r="DS84" s="9">
        <v>51.636000000000003</v>
      </c>
      <c r="DT84" s="9">
        <v>18.843</v>
      </c>
      <c r="DU84" s="9">
        <v>350.084</v>
      </c>
      <c r="DV84" s="9">
        <v>157.23500000000001</v>
      </c>
      <c r="DW84" s="9">
        <v>192.84899999999999</v>
      </c>
      <c r="DX84" s="9">
        <v>101.09399999999999</v>
      </c>
      <c r="DY84" s="9">
        <v>68.991</v>
      </c>
      <c r="DZ84" s="9">
        <v>32.103000000000002</v>
      </c>
      <c r="EA84" s="9">
        <v>408.86099999999999</v>
      </c>
      <c r="EB84" s="9">
        <v>184.64400000000001</v>
      </c>
      <c r="EC84" s="9">
        <v>224.21600000000001</v>
      </c>
      <c r="ED84" s="9">
        <v>383.553</v>
      </c>
      <c r="EE84" s="9">
        <v>177.755</v>
      </c>
      <c r="EF84" s="9">
        <v>205.798</v>
      </c>
      <c r="EG84" s="9">
        <v>604.78300000000002</v>
      </c>
      <c r="EH84" s="9">
        <v>301.85599999999999</v>
      </c>
      <c r="EI84" s="9">
        <v>302.92700000000002</v>
      </c>
      <c r="EJ84" s="9">
        <v>121.54900000000001</v>
      </c>
      <c r="EK84" s="9">
        <v>85.058999999999997</v>
      </c>
      <c r="EL84" s="9">
        <v>36.49</v>
      </c>
      <c r="EM84" s="9">
        <v>483.23399999999998</v>
      </c>
      <c r="EN84" s="9">
        <v>216.797</v>
      </c>
      <c r="EO84" s="9">
        <v>266.43700000000001</v>
      </c>
      <c r="EP84" s="9">
        <v>206.03299999999999</v>
      </c>
      <c r="EQ84" s="9">
        <v>101.32299999999999</v>
      </c>
      <c r="ER84" s="9">
        <v>104.71</v>
      </c>
      <c r="ES84" s="9">
        <v>58.366999999999997</v>
      </c>
      <c r="ET84" s="9">
        <v>31.527000000000001</v>
      </c>
      <c r="EU84" s="9">
        <v>26.84</v>
      </c>
      <c r="EV84" s="9">
        <v>8.2189999999999994</v>
      </c>
      <c r="EW84" s="9">
        <v>4.24</v>
      </c>
      <c r="EX84" s="9">
        <v>3.98</v>
      </c>
      <c r="EY84" s="9">
        <v>6.99</v>
      </c>
      <c r="EZ84" s="9">
        <v>3.0270000000000001</v>
      </c>
      <c r="FA84" s="9">
        <v>3.9630000000000001</v>
      </c>
      <c r="FB84" s="9">
        <v>1.2290000000000001</v>
      </c>
      <c r="FC84" s="9">
        <v>1.212</v>
      </c>
      <c r="FD84" s="9">
        <v>1.7000000000000001E-2</v>
      </c>
      <c r="FE84" s="9">
        <v>50.148000000000003</v>
      </c>
      <c r="FF84" s="9">
        <v>27.288</v>
      </c>
      <c r="FG84" s="9">
        <v>22.86</v>
      </c>
      <c r="FH84" s="9">
        <v>178.102</v>
      </c>
      <c r="FI84" s="9">
        <v>87.563000000000002</v>
      </c>
      <c r="FJ84" s="9">
        <v>90.54</v>
      </c>
      <c r="FK84" s="9">
        <v>16.225000000000001</v>
      </c>
      <c r="FL84" s="9">
        <v>11.827999999999999</v>
      </c>
      <c r="FM84" s="9">
        <v>4.3970000000000002</v>
      </c>
      <c r="FN84" s="9">
        <v>161.87700000000001</v>
      </c>
      <c r="FO84" s="9">
        <v>75.734999999999999</v>
      </c>
      <c r="FP84" s="9">
        <v>86.143000000000001</v>
      </c>
      <c r="FQ84" s="9">
        <v>22.187999999999999</v>
      </c>
      <c r="FR84" s="9">
        <v>15.289</v>
      </c>
      <c r="FS84" s="9">
        <v>6.9</v>
      </c>
      <c r="FT84" s="9">
        <v>183.845</v>
      </c>
      <c r="FU84" s="9">
        <v>86.034000000000006</v>
      </c>
      <c r="FV84" s="9">
        <v>97.811000000000007</v>
      </c>
      <c r="FW84" s="9">
        <v>168.86699999999999</v>
      </c>
      <c r="FX84" s="9">
        <v>78.762</v>
      </c>
      <c r="FY84" s="9">
        <v>90.105999999999995</v>
      </c>
      <c r="FZ84" s="9">
        <v>1143.211</v>
      </c>
      <c r="GA84" s="9">
        <v>574.70500000000004</v>
      </c>
      <c r="GB84" s="9">
        <v>568.50599999999997</v>
      </c>
      <c r="GC84" s="9">
        <v>608.44200000000001</v>
      </c>
      <c r="GD84" s="9">
        <v>347.23</v>
      </c>
      <c r="GE84" s="9">
        <v>261.21199999999999</v>
      </c>
      <c r="GF84" s="9">
        <v>534.76900000000001</v>
      </c>
      <c r="GG84" s="9">
        <v>227.47499999999999</v>
      </c>
      <c r="GH84" s="9">
        <v>307.29399999999998</v>
      </c>
      <c r="GI84" s="9">
        <v>303.92099999999999</v>
      </c>
      <c r="GJ84" s="9">
        <v>152.31200000000001</v>
      </c>
      <c r="GK84" s="9">
        <v>151.60900000000001</v>
      </c>
      <c r="GL84" s="9">
        <v>97.433000000000007</v>
      </c>
      <c r="GM84" s="9">
        <v>46.03</v>
      </c>
      <c r="GN84" s="9">
        <v>51.402999999999999</v>
      </c>
      <c r="GO84" s="9">
        <v>30.492999999999999</v>
      </c>
      <c r="GP84" s="9">
        <v>19.053999999999998</v>
      </c>
      <c r="GQ84" s="9">
        <v>11.44</v>
      </c>
      <c r="GR84" s="9">
        <v>26.478999999999999</v>
      </c>
      <c r="GS84" s="9">
        <v>17.492000000000001</v>
      </c>
      <c r="GT84" s="9">
        <v>8.9870000000000001</v>
      </c>
      <c r="GU84" s="9">
        <v>4.0140000000000002</v>
      </c>
      <c r="GV84" s="9">
        <v>1.5609999999999999</v>
      </c>
      <c r="GW84" s="9">
        <v>2.4529999999999998</v>
      </c>
      <c r="GX84" s="9">
        <v>66.938999999999993</v>
      </c>
      <c r="GY84" s="9">
        <v>26.975999999999999</v>
      </c>
      <c r="GZ84" s="9">
        <v>39.963000000000001</v>
      </c>
      <c r="HA84" s="9">
        <v>242.46</v>
      </c>
      <c r="HB84" s="9">
        <v>121.30800000000001</v>
      </c>
      <c r="HC84" s="9">
        <v>121.152</v>
      </c>
      <c r="HD84" s="9">
        <v>54.253999999999998</v>
      </c>
      <c r="HE84" s="9">
        <v>39.808</v>
      </c>
      <c r="HF84" s="9">
        <v>14.446</v>
      </c>
      <c r="HG84" s="9">
        <v>188.20599999999999</v>
      </c>
      <c r="HH84" s="9">
        <v>81.501000000000005</v>
      </c>
      <c r="HI84" s="9">
        <v>106.706</v>
      </c>
      <c r="HJ84" s="9">
        <v>78.906000000000006</v>
      </c>
      <c r="HK84" s="9">
        <v>53.701999999999998</v>
      </c>
      <c r="HL84" s="9">
        <v>25.202999999999999</v>
      </c>
      <c r="HM84" s="9">
        <v>225.01499999999999</v>
      </c>
      <c r="HN84" s="9">
        <v>98.61</v>
      </c>
      <c r="HO84" s="9">
        <v>126.40600000000001</v>
      </c>
      <c r="HP84" s="9">
        <v>214.68600000000001</v>
      </c>
      <c r="HQ84" s="9">
        <v>98.992999999999995</v>
      </c>
      <c r="HR84" s="9">
        <v>115.693</v>
      </c>
      <c r="HS84" s="9">
        <v>2887.0810000000001</v>
      </c>
      <c r="HT84" s="9">
        <v>1514.6420000000001</v>
      </c>
      <c r="HU84" s="9">
        <v>1372.4390000000001</v>
      </c>
      <c r="HV84" s="9">
        <v>2183.3290000000002</v>
      </c>
      <c r="HW84" s="9">
        <v>1299.0920000000001</v>
      </c>
      <c r="HX84" s="9">
        <v>884.23699999999997</v>
      </c>
      <c r="HY84" s="9">
        <v>703.75199999999995</v>
      </c>
      <c r="HZ84" s="9">
        <v>215.55</v>
      </c>
      <c r="IA84" s="9">
        <v>488.202</v>
      </c>
      <c r="IB84" s="9">
        <v>565.91099999999994</v>
      </c>
      <c r="IC84" s="9">
        <v>342.67</v>
      </c>
      <c r="ID84" s="9">
        <v>223.24</v>
      </c>
      <c r="IE84" s="9">
        <v>204.08</v>
      </c>
      <c r="IF84" s="9">
        <v>127.476</v>
      </c>
      <c r="IG84" s="9">
        <v>76.605000000000004</v>
      </c>
      <c r="IH84" s="9">
        <v>136.477</v>
      </c>
      <c r="II84" s="9">
        <v>99.227999999999994</v>
      </c>
      <c r="IJ84" s="9">
        <v>37.247999999999998</v>
      </c>
      <c r="IK84" s="9">
        <v>102.589</v>
      </c>
      <c r="IL84" s="9">
        <v>69.725999999999999</v>
      </c>
      <c r="IM84" s="9">
        <v>32.863</v>
      </c>
      <c r="IN84" s="9">
        <v>33.887999999999998</v>
      </c>
      <c r="IO84" s="9">
        <v>29.503</v>
      </c>
      <c r="IP84" s="9">
        <v>4.3849999999999998</v>
      </c>
      <c r="IQ84" s="9">
        <v>67.603999999999999</v>
      </c>
    </row>
    <row r="85" spans="1:251">
      <c r="A85" s="10">
        <v>44075</v>
      </c>
      <c r="B85" s="9">
        <v>12497.681</v>
      </c>
      <c r="C85" s="9">
        <v>6574</v>
      </c>
      <c r="D85" s="9">
        <v>5923.6809999999996</v>
      </c>
      <c r="E85" s="9">
        <v>8459.6380000000008</v>
      </c>
      <c r="F85" s="9">
        <v>5268.4170000000004</v>
      </c>
      <c r="G85" s="9">
        <v>3191.221</v>
      </c>
      <c r="H85" s="9">
        <v>4038.0430000000001</v>
      </c>
      <c r="I85" s="9">
        <v>1305.5830000000001</v>
      </c>
      <c r="J85" s="9">
        <v>2732.46</v>
      </c>
      <c r="K85" s="9">
        <v>2278.64</v>
      </c>
      <c r="L85" s="9">
        <v>1270.5119999999999</v>
      </c>
      <c r="M85" s="9">
        <v>1008.128</v>
      </c>
      <c r="N85" s="9">
        <v>882.96799999999996</v>
      </c>
      <c r="O85" s="9">
        <v>514.21299999999997</v>
      </c>
      <c r="P85" s="9">
        <v>368.755</v>
      </c>
      <c r="Q85" s="9">
        <v>504.03699999999998</v>
      </c>
      <c r="R85" s="9">
        <v>355.61099999999999</v>
      </c>
      <c r="S85" s="9">
        <v>148.42599999999999</v>
      </c>
      <c r="T85" s="9">
        <v>388.61799999999999</v>
      </c>
      <c r="U85" s="9">
        <v>265.55700000000002</v>
      </c>
      <c r="V85" s="9">
        <v>123.06100000000001</v>
      </c>
      <c r="W85" s="9">
        <v>115.419</v>
      </c>
      <c r="X85" s="9">
        <v>90.054000000000002</v>
      </c>
      <c r="Y85" s="9">
        <v>25.364000000000001</v>
      </c>
      <c r="Z85" s="9">
        <v>378.93099999999998</v>
      </c>
      <c r="AA85" s="9">
        <v>158.602</v>
      </c>
      <c r="AB85" s="9">
        <v>220.33</v>
      </c>
      <c r="AC85" s="9">
        <v>1693.375</v>
      </c>
      <c r="AD85" s="9">
        <v>923.10500000000002</v>
      </c>
      <c r="AE85" s="9">
        <v>770.27</v>
      </c>
      <c r="AF85" s="9">
        <v>635.83600000000001</v>
      </c>
      <c r="AG85" s="9">
        <v>474.34399999999999</v>
      </c>
      <c r="AH85" s="9">
        <v>161.49100000000001</v>
      </c>
      <c r="AI85" s="9">
        <v>1057.539</v>
      </c>
      <c r="AJ85" s="9">
        <v>448.76</v>
      </c>
      <c r="AK85" s="9">
        <v>608.779</v>
      </c>
      <c r="AL85" s="9">
        <v>1017.6950000000001</v>
      </c>
      <c r="AM85" s="9">
        <v>736.91899999999998</v>
      </c>
      <c r="AN85" s="9">
        <v>280.77600000000001</v>
      </c>
      <c r="AO85" s="9">
        <v>1260.9449999999999</v>
      </c>
      <c r="AP85" s="9">
        <v>533.59299999999996</v>
      </c>
      <c r="AQ85" s="9">
        <v>727.35199999999998</v>
      </c>
      <c r="AR85" s="9">
        <v>1446.1569999999999</v>
      </c>
      <c r="AS85" s="9">
        <v>714.31700000000001</v>
      </c>
      <c r="AT85" s="9">
        <v>731.84</v>
      </c>
      <c r="AU85" s="9">
        <v>11912.663</v>
      </c>
      <c r="AV85" s="9">
        <v>6222.4030000000002</v>
      </c>
      <c r="AW85" s="9">
        <v>5690.26</v>
      </c>
      <c r="AX85" s="9">
        <v>8202.5110000000004</v>
      </c>
      <c r="AY85" s="9">
        <v>5087.3050000000003</v>
      </c>
      <c r="AZ85" s="9">
        <v>3115.2060000000001</v>
      </c>
      <c r="BA85" s="9">
        <v>3710.152</v>
      </c>
      <c r="BB85" s="9">
        <v>1135.098</v>
      </c>
      <c r="BC85" s="9">
        <v>2575.0540000000001</v>
      </c>
      <c r="BD85" s="9">
        <v>2204.7080000000001</v>
      </c>
      <c r="BE85" s="9">
        <v>1214.8440000000001</v>
      </c>
      <c r="BF85" s="9">
        <v>989.86400000000003</v>
      </c>
      <c r="BG85" s="9">
        <v>840.20799999999997</v>
      </c>
      <c r="BH85" s="9">
        <v>482.28800000000001</v>
      </c>
      <c r="BI85" s="9">
        <v>357.92</v>
      </c>
      <c r="BJ85" s="9">
        <v>488.404</v>
      </c>
      <c r="BK85" s="9">
        <v>341.33300000000003</v>
      </c>
      <c r="BL85" s="9">
        <v>147.071</v>
      </c>
      <c r="BM85" s="9">
        <v>377.67399999999998</v>
      </c>
      <c r="BN85" s="9">
        <v>255.70699999999999</v>
      </c>
      <c r="BO85" s="9">
        <v>121.968</v>
      </c>
      <c r="BP85" s="9">
        <v>110.73</v>
      </c>
      <c r="BQ85" s="9">
        <v>85.626000000000005</v>
      </c>
      <c r="BR85" s="9">
        <v>25.103999999999999</v>
      </c>
      <c r="BS85" s="9">
        <v>351.803</v>
      </c>
      <c r="BT85" s="9">
        <v>140.95500000000001</v>
      </c>
      <c r="BU85" s="9">
        <v>210.84899999999999</v>
      </c>
      <c r="BV85" s="9">
        <v>1653.3530000000001</v>
      </c>
      <c r="BW85" s="9">
        <v>892.92600000000004</v>
      </c>
      <c r="BX85" s="9">
        <v>760.42700000000002</v>
      </c>
      <c r="BY85" s="9">
        <v>624.44399999999996</v>
      </c>
      <c r="BZ85" s="9">
        <v>463.95299999999997</v>
      </c>
      <c r="CA85" s="9">
        <v>160.49100000000001</v>
      </c>
      <c r="CB85" s="9">
        <v>1028.9090000000001</v>
      </c>
      <c r="CC85" s="9">
        <v>428.97300000000001</v>
      </c>
      <c r="CD85" s="9">
        <v>599.93499999999995</v>
      </c>
      <c r="CE85" s="9">
        <v>993.82</v>
      </c>
      <c r="CF85" s="9">
        <v>714.92499999999995</v>
      </c>
      <c r="CG85" s="9">
        <v>278.89499999999998</v>
      </c>
      <c r="CH85" s="9">
        <v>1210.8879999999999</v>
      </c>
      <c r="CI85" s="9">
        <v>499.91899999999998</v>
      </c>
      <c r="CJ85" s="9">
        <v>710.96900000000005</v>
      </c>
      <c r="CK85" s="9">
        <v>1406.5830000000001</v>
      </c>
      <c r="CL85" s="9">
        <v>684.68</v>
      </c>
      <c r="CM85" s="9">
        <v>721.90300000000002</v>
      </c>
      <c r="CN85" s="9">
        <v>1745.3130000000001</v>
      </c>
      <c r="CO85" s="9">
        <v>872.42600000000004</v>
      </c>
      <c r="CP85" s="9">
        <v>872.88699999999994</v>
      </c>
      <c r="CQ85" s="9">
        <v>735.63900000000001</v>
      </c>
      <c r="CR85" s="9">
        <v>426.87299999999999</v>
      </c>
      <c r="CS85" s="9">
        <v>308.767</v>
      </c>
      <c r="CT85" s="9">
        <v>1009.674</v>
      </c>
      <c r="CU85" s="9">
        <v>445.553</v>
      </c>
      <c r="CV85" s="9">
        <v>564.12</v>
      </c>
      <c r="CW85" s="9">
        <v>490.084</v>
      </c>
      <c r="CX85" s="9">
        <v>249.03299999999999</v>
      </c>
      <c r="CY85" s="9">
        <v>241.05</v>
      </c>
      <c r="CZ85" s="9">
        <v>129.75800000000001</v>
      </c>
      <c r="DA85" s="9">
        <v>63.165999999999997</v>
      </c>
      <c r="DB85" s="9">
        <v>66.591999999999999</v>
      </c>
      <c r="DC85" s="9">
        <v>40.485999999999997</v>
      </c>
      <c r="DD85" s="9">
        <v>22.274999999999999</v>
      </c>
      <c r="DE85" s="9">
        <v>18.210999999999999</v>
      </c>
      <c r="DF85" s="9">
        <v>32.889000000000003</v>
      </c>
      <c r="DG85" s="9">
        <v>16.983000000000001</v>
      </c>
      <c r="DH85" s="9">
        <v>15.906000000000001</v>
      </c>
      <c r="DI85" s="9">
        <v>7.5970000000000004</v>
      </c>
      <c r="DJ85" s="9">
        <v>5.2919999999999998</v>
      </c>
      <c r="DK85" s="9">
        <v>2.3050000000000002</v>
      </c>
      <c r="DL85" s="9">
        <v>89.272000000000006</v>
      </c>
      <c r="DM85" s="9">
        <v>40.890999999999998</v>
      </c>
      <c r="DN85" s="9">
        <v>48.381</v>
      </c>
      <c r="DO85" s="9">
        <v>410.44600000000003</v>
      </c>
      <c r="DP85" s="9">
        <v>208.351</v>
      </c>
      <c r="DQ85" s="9">
        <v>202.095</v>
      </c>
      <c r="DR85" s="9">
        <v>82.363</v>
      </c>
      <c r="DS85" s="9">
        <v>55.54</v>
      </c>
      <c r="DT85" s="9">
        <v>26.823</v>
      </c>
      <c r="DU85" s="9">
        <v>328.08300000000003</v>
      </c>
      <c r="DV85" s="9">
        <v>152.81100000000001</v>
      </c>
      <c r="DW85" s="9">
        <v>175.27199999999999</v>
      </c>
      <c r="DX85" s="9">
        <v>111.842</v>
      </c>
      <c r="DY85" s="9">
        <v>71.021000000000001</v>
      </c>
      <c r="DZ85" s="9">
        <v>40.820999999999998</v>
      </c>
      <c r="EA85" s="9">
        <v>378.24099999999999</v>
      </c>
      <c r="EB85" s="9">
        <v>178.012</v>
      </c>
      <c r="EC85" s="9">
        <v>200.22900000000001</v>
      </c>
      <c r="ED85" s="9">
        <v>360.97199999999998</v>
      </c>
      <c r="EE85" s="9">
        <v>169.79400000000001</v>
      </c>
      <c r="EF85" s="9">
        <v>191.178</v>
      </c>
      <c r="EG85" s="9">
        <v>605.18700000000001</v>
      </c>
      <c r="EH85" s="9">
        <v>290.13</v>
      </c>
      <c r="EI85" s="9">
        <v>315.05700000000002</v>
      </c>
      <c r="EJ85" s="9">
        <v>120.622</v>
      </c>
      <c r="EK85" s="9">
        <v>81.308999999999997</v>
      </c>
      <c r="EL85" s="9">
        <v>39.311999999999998</v>
      </c>
      <c r="EM85" s="9">
        <v>484.565</v>
      </c>
      <c r="EN85" s="9">
        <v>208.821</v>
      </c>
      <c r="EO85" s="9">
        <v>275.74400000000003</v>
      </c>
      <c r="EP85" s="9">
        <v>200.46899999999999</v>
      </c>
      <c r="EQ85" s="9">
        <v>94.536000000000001</v>
      </c>
      <c r="ER85" s="9">
        <v>105.93300000000001</v>
      </c>
      <c r="ES85" s="9">
        <v>42.076000000000001</v>
      </c>
      <c r="ET85" s="9">
        <v>19.562999999999999</v>
      </c>
      <c r="EU85" s="9">
        <v>22.513000000000002</v>
      </c>
      <c r="EV85" s="9">
        <v>4.7279999999999998</v>
      </c>
      <c r="EW85" s="9">
        <v>3.9670000000000001</v>
      </c>
      <c r="EX85" s="9">
        <v>0.76100000000000001</v>
      </c>
      <c r="EY85" s="9">
        <v>3.4460000000000002</v>
      </c>
      <c r="EZ85" s="9">
        <v>2.702</v>
      </c>
      <c r="FA85" s="9">
        <v>0.74399999999999999</v>
      </c>
      <c r="FB85" s="9">
        <v>1.282</v>
      </c>
      <c r="FC85" s="9">
        <v>1.2649999999999999</v>
      </c>
      <c r="FD85" s="9">
        <v>1.7000000000000001E-2</v>
      </c>
      <c r="FE85" s="9">
        <v>37.347999999999999</v>
      </c>
      <c r="FF85" s="9">
        <v>15.596</v>
      </c>
      <c r="FG85" s="9">
        <v>21.751999999999999</v>
      </c>
      <c r="FH85" s="9">
        <v>177.71299999999999</v>
      </c>
      <c r="FI85" s="9">
        <v>84.61</v>
      </c>
      <c r="FJ85" s="9">
        <v>93.102999999999994</v>
      </c>
      <c r="FK85" s="9">
        <v>18.041</v>
      </c>
      <c r="FL85" s="9">
        <v>12.375</v>
      </c>
      <c r="FM85" s="9">
        <v>5.6660000000000004</v>
      </c>
      <c r="FN85" s="9">
        <v>159.672</v>
      </c>
      <c r="FO85" s="9">
        <v>72.234999999999999</v>
      </c>
      <c r="FP85" s="9">
        <v>87.436999999999998</v>
      </c>
      <c r="FQ85" s="9">
        <v>21.591000000000001</v>
      </c>
      <c r="FR85" s="9">
        <v>15.135</v>
      </c>
      <c r="FS85" s="9">
        <v>6.4569999999999999</v>
      </c>
      <c r="FT85" s="9">
        <v>178.87799999999999</v>
      </c>
      <c r="FU85" s="9">
        <v>79.400999999999996</v>
      </c>
      <c r="FV85" s="9">
        <v>99.477000000000004</v>
      </c>
      <c r="FW85" s="9">
        <v>163.11799999999999</v>
      </c>
      <c r="FX85" s="9">
        <v>74.936999999999998</v>
      </c>
      <c r="FY85" s="9">
        <v>88.180999999999997</v>
      </c>
      <c r="FZ85" s="9">
        <v>1140.126</v>
      </c>
      <c r="GA85" s="9">
        <v>582.29499999999996</v>
      </c>
      <c r="GB85" s="9">
        <v>557.83100000000002</v>
      </c>
      <c r="GC85" s="9">
        <v>615.01800000000003</v>
      </c>
      <c r="GD85" s="9">
        <v>345.56299999999999</v>
      </c>
      <c r="GE85" s="9">
        <v>269.45499999999998</v>
      </c>
      <c r="GF85" s="9">
        <v>525.10799999999995</v>
      </c>
      <c r="GG85" s="9">
        <v>236.732</v>
      </c>
      <c r="GH85" s="9">
        <v>288.37599999999998</v>
      </c>
      <c r="GI85" s="9">
        <v>289.61500000000001</v>
      </c>
      <c r="GJ85" s="9">
        <v>154.49700000000001</v>
      </c>
      <c r="GK85" s="9">
        <v>135.11699999999999</v>
      </c>
      <c r="GL85" s="9">
        <v>87.680999999999997</v>
      </c>
      <c r="GM85" s="9">
        <v>43.603000000000002</v>
      </c>
      <c r="GN85" s="9">
        <v>44.078000000000003</v>
      </c>
      <c r="GO85" s="9">
        <v>35.758000000000003</v>
      </c>
      <c r="GP85" s="9">
        <v>18.308</v>
      </c>
      <c r="GQ85" s="9">
        <v>17.45</v>
      </c>
      <c r="GR85" s="9">
        <v>29.443000000000001</v>
      </c>
      <c r="GS85" s="9">
        <v>14.281000000000001</v>
      </c>
      <c r="GT85" s="9">
        <v>15.162000000000001</v>
      </c>
      <c r="GU85" s="9">
        <v>6.3150000000000004</v>
      </c>
      <c r="GV85" s="9">
        <v>4.0279999999999996</v>
      </c>
      <c r="GW85" s="9">
        <v>2.2879999999999998</v>
      </c>
      <c r="GX85" s="9">
        <v>51.923000000000002</v>
      </c>
      <c r="GY85" s="9">
        <v>25.295000000000002</v>
      </c>
      <c r="GZ85" s="9">
        <v>26.629000000000001</v>
      </c>
      <c r="HA85" s="9">
        <v>232.733</v>
      </c>
      <c r="HB85" s="9">
        <v>123.741</v>
      </c>
      <c r="HC85" s="9">
        <v>108.992</v>
      </c>
      <c r="HD85" s="9">
        <v>64.322000000000003</v>
      </c>
      <c r="HE85" s="9">
        <v>43.164999999999999</v>
      </c>
      <c r="HF85" s="9">
        <v>21.155999999999999</v>
      </c>
      <c r="HG85" s="9">
        <v>168.411</v>
      </c>
      <c r="HH85" s="9">
        <v>80.575999999999993</v>
      </c>
      <c r="HI85" s="9">
        <v>87.834999999999994</v>
      </c>
      <c r="HJ85" s="9">
        <v>90.251000000000005</v>
      </c>
      <c r="HK85" s="9">
        <v>55.886000000000003</v>
      </c>
      <c r="HL85" s="9">
        <v>34.365000000000002</v>
      </c>
      <c r="HM85" s="9">
        <v>199.364</v>
      </c>
      <c r="HN85" s="9">
        <v>98.611000000000004</v>
      </c>
      <c r="HO85" s="9">
        <v>100.753</v>
      </c>
      <c r="HP85" s="9">
        <v>197.85400000000001</v>
      </c>
      <c r="HQ85" s="9">
        <v>94.856999999999999</v>
      </c>
      <c r="HR85" s="9">
        <v>102.997</v>
      </c>
      <c r="HS85" s="9">
        <v>2887.7339999999999</v>
      </c>
      <c r="HT85" s="9">
        <v>1516.223</v>
      </c>
      <c r="HU85" s="9">
        <v>1371.511</v>
      </c>
      <c r="HV85" s="9">
        <v>2138.4450000000002</v>
      </c>
      <c r="HW85" s="9">
        <v>1277.8989999999999</v>
      </c>
      <c r="HX85" s="9">
        <v>860.54600000000005</v>
      </c>
      <c r="HY85" s="9">
        <v>749.28899999999999</v>
      </c>
      <c r="HZ85" s="9">
        <v>238.32300000000001</v>
      </c>
      <c r="IA85" s="9">
        <v>510.96499999999997</v>
      </c>
      <c r="IB85" s="9">
        <v>538.63</v>
      </c>
      <c r="IC85" s="9">
        <v>317.96800000000002</v>
      </c>
      <c r="ID85" s="9">
        <v>220.66200000000001</v>
      </c>
      <c r="IE85" s="9">
        <v>189.50299999999999</v>
      </c>
      <c r="IF85" s="9">
        <v>110.181</v>
      </c>
      <c r="IG85" s="9">
        <v>79.322000000000003</v>
      </c>
      <c r="IH85" s="9">
        <v>118.767</v>
      </c>
      <c r="II85" s="9">
        <v>81.712999999999994</v>
      </c>
      <c r="IJ85" s="9">
        <v>37.054000000000002</v>
      </c>
      <c r="IK85" s="9">
        <v>95.811000000000007</v>
      </c>
      <c r="IL85" s="9">
        <v>63.813000000000002</v>
      </c>
      <c r="IM85" s="9">
        <v>31.998000000000001</v>
      </c>
      <c r="IN85" s="9">
        <v>22.957000000000001</v>
      </c>
      <c r="IO85" s="9">
        <v>17.899999999999999</v>
      </c>
      <c r="IP85" s="9">
        <v>5.056</v>
      </c>
      <c r="IQ85" s="9">
        <v>70.734999999999999</v>
      </c>
    </row>
    <row r="86" spans="1:251">
      <c r="A86" s="10">
        <v>44105</v>
      </c>
      <c r="B86" s="9">
        <v>12651.074000000001</v>
      </c>
      <c r="C86" s="9">
        <v>6679.1390000000001</v>
      </c>
      <c r="D86" s="9">
        <v>5971.9359999999997</v>
      </c>
      <c r="E86" s="9">
        <v>8547.3739999999998</v>
      </c>
      <c r="F86" s="9">
        <v>5363.7309999999998</v>
      </c>
      <c r="G86" s="9">
        <v>3183.643</v>
      </c>
      <c r="H86" s="9">
        <v>4103.7</v>
      </c>
      <c r="I86" s="9">
        <v>1315.4079999999999</v>
      </c>
      <c r="J86" s="9">
        <v>2788.2919999999999</v>
      </c>
      <c r="K86" s="9">
        <v>2130.0390000000002</v>
      </c>
      <c r="L86" s="9">
        <v>1151.999</v>
      </c>
      <c r="M86" s="9">
        <v>978.04</v>
      </c>
      <c r="N86" s="9">
        <v>661.15599999999995</v>
      </c>
      <c r="O86" s="9">
        <v>396.24200000000002</v>
      </c>
      <c r="P86" s="9">
        <v>264.91399999999999</v>
      </c>
      <c r="Q86" s="9">
        <v>358.07100000000003</v>
      </c>
      <c r="R86" s="9">
        <v>263.267</v>
      </c>
      <c r="S86" s="9">
        <v>94.804000000000002</v>
      </c>
      <c r="T86" s="9">
        <v>280.21699999999998</v>
      </c>
      <c r="U86" s="9">
        <v>199.65100000000001</v>
      </c>
      <c r="V86" s="9">
        <v>80.566000000000003</v>
      </c>
      <c r="W86" s="9">
        <v>77.853999999999999</v>
      </c>
      <c r="X86" s="9">
        <v>63.615000000000002</v>
      </c>
      <c r="Y86" s="9">
        <v>14.239000000000001</v>
      </c>
      <c r="Z86" s="9">
        <v>303.08499999999998</v>
      </c>
      <c r="AA86" s="9">
        <v>132.97499999999999</v>
      </c>
      <c r="AB86" s="9">
        <v>170.11</v>
      </c>
      <c r="AC86" s="9">
        <v>1728.856</v>
      </c>
      <c r="AD86" s="9">
        <v>908.24900000000002</v>
      </c>
      <c r="AE86" s="9">
        <v>820.60699999999997</v>
      </c>
      <c r="AF86" s="9">
        <v>675.86900000000003</v>
      </c>
      <c r="AG86" s="9">
        <v>495.21600000000001</v>
      </c>
      <c r="AH86" s="9">
        <v>180.65299999999999</v>
      </c>
      <c r="AI86" s="9">
        <v>1052.9870000000001</v>
      </c>
      <c r="AJ86" s="9">
        <v>413.03300000000002</v>
      </c>
      <c r="AK86" s="9">
        <v>639.95299999999997</v>
      </c>
      <c r="AL86" s="9">
        <v>921.23199999999997</v>
      </c>
      <c r="AM86" s="9">
        <v>670.23699999999997</v>
      </c>
      <c r="AN86" s="9">
        <v>250.995</v>
      </c>
      <c r="AO86" s="9">
        <v>1208.807</v>
      </c>
      <c r="AP86" s="9">
        <v>481.762</v>
      </c>
      <c r="AQ86" s="9">
        <v>727.04499999999996</v>
      </c>
      <c r="AR86" s="9">
        <v>1333.203</v>
      </c>
      <c r="AS86" s="9">
        <v>612.68399999999997</v>
      </c>
      <c r="AT86" s="9">
        <v>720.51900000000001</v>
      </c>
      <c r="AU86" s="9">
        <v>12059.079</v>
      </c>
      <c r="AV86" s="9">
        <v>6325.7430000000004</v>
      </c>
      <c r="AW86" s="9">
        <v>5733.3360000000002</v>
      </c>
      <c r="AX86" s="9">
        <v>8276.2009999999991</v>
      </c>
      <c r="AY86" s="9">
        <v>5171.6180000000004</v>
      </c>
      <c r="AZ86" s="9">
        <v>3104.5819999999999</v>
      </c>
      <c r="BA86" s="9">
        <v>3782.8780000000002</v>
      </c>
      <c r="BB86" s="9">
        <v>1154.125</v>
      </c>
      <c r="BC86" s="9">
        <v>2628.7539999999999</v>
      </c>
      <c r="BD86" s="9">
        <v>2058.6990000000001</v>
      </c>
      <c r="BE86" s="9">
        <v>1107.0540000000001</v>
      </c>
      <c r="BF86" s="9">
        <v>951.64499999999998</v>
      </c>
      <c r="BG86" s="9">
        <v>624.68799999999999</v>
      </c>
      <c r="BH86" s="9">
        <v>372.89299999999997</v>
      </c>
      <c r="BI86" s="9">
        <v>251.79400000000001</v>
      </c>
      <c r="BJ86" s="9">
        <v>343.57799999999997</v>
      </c>
      <c r="BK86" s="9">
        <v>251.96100000000001</v>
      </c>
      <c r="BL86" s="9">
        <v>91.617000000000004</v>
      </c>
      <c r="BM86" s="9">
        <v>269.55900000000003</v>
      </c>
      <c r="BN86" s="9">
        <v>191.75399999999999</v>
      </c>
      <c r="BO86" s="9">
        <v>77.805000000000007</v>
      </c>
      <c r="BP86" s="9">
        <v>74.019000000000005</v>
      </c>
      <c r="BQ86" s="9">
        <v>60.207000000000001</v>
      </c>
      <c r="BR86" s="9">
        <v>13.811999999999999</v>
      </c>
      <c r="BS86" s="9">
        <v>281.11</v>
      </c>
      <c r="BT86" s="9">
        <v>120.93300000000001</v>
      </c>
      <c r="BU86" s="9">
        <v>160.17699999999999</v>
      </c>
      <c r="BV86" s="9">
        <v>1688.4639999999999</v>
      </c>
      <c r="BW86" s="9">
        <v>882.447</v>
      </c>
      <c r="BX86" s="9">
        <v>806.01700000000005</v>
      </c>
      <c r="BY86" s="9">
        <v>665.3</v>
      </c>
      <c r="BZ86" s="9">
        <v>486.59500000000003</v>
      </c>
      <c r="CA86" s="9">
        <v>178.70500000000001</v>
      </c>
      <c r="CB86" s="9">
        <v>1023.164</v>
      </c>
      <c r="CC86" s="9">
        <v>395.85199999999998</v>
      </c>
      <c r="CD86" s="9">
        <v>627.31200000000001</v>
      </c>
      <c r="CE86" s="9">
        <v>896.87199999999996</v>
      </c>
      <c r="CF86" s="9">
        <v>651.00900000000001</v>
      </c>
      <c r="CG86" s="9">
        <v>245.863</v>
      </c>
      <c r="CH86" s="9">
        <v>1161.827</v>
      </c>
      <c r="CI86" s="9">
        <v>456.04500000000002</v>
      </c>
      <c r="CJ86" s="9">
        <v>705.78200000000004</v>
      </c>
      <c r="CK86" s="9">
        <v>1292.723</v>
      </c>
      <c r="CL86" s="9">
        <v>587.60500000000002</v>
      </c>
      <c r="CM86" s="9">
        <v>705.11800000000005</v>
      </c>
      <c r="CN86" s="9">
        <v>1776.144</v>
      </c>
      <c r="CO86" s="9">
        <v>894.93299999999999</v>
      </c>
      <c r="CP86" s="9">
        <v>881.21</v>
      </c>
      <c r="CQ86" s="9">
        <v>739.86800000000005</v>
      </c>
      <c r="CR86" s="9">
        <v>446.93599999999998</v>
      </c>
      <c r="CS86" s="9">
        <v>292.93299999999999</v>
      </c>
      <c r="CT86" s="9">
        <v>1036.2750000000001</v>
      </c>
      <c r="CU86" s="9">
        <v>447.99799999999999</v>
      </c>
      <c r="CV86" s="9">
        <v>588.27700000000004</v>
      </c>
      <c r="CW86" s="9">
        <v>467.43200000000002</v>
      </c>
      <c r="CX86" s="9">
        <v>234.43</v>
      </c>
      <c r="CY86" s="9">
        <v>233.00200000000001</v>
      </c>
      <c r="CZ86" s="9">
        <v>102.804</v>
      </c>
      <c r="DA86" s="9">
        <v>52.893999999999998</v>
      </c>
      <c r="DB86" s="9">
        <v>49.91</v>
      </c>
      <c r="DC86" s="9">
        <v>21.427</v>
      </c>
      <c r="DD86" s="9">
        <v>12.519</v>
      </c>
      <c r="DE86" s="9">
        <v>8.9090000000000007</v>
      </c>
      <c r="DF86" s="9">
        <v>17.806000000000001</v>
      </c>
      <c r="DG86" s="9">
        <v>9.484</v>
      </c>
      <c r="DH86" s="9">
        <v>8.3219999999999992</v>
      </c>
      <c r="DI86" s="9">
        <v>3.6219999999999999</v>
      </c>
      <c r="DJ86" s="9">
        <v>3.0339999999999998</v>
      </c>
      <c r="DK86" s="9">
        <v>0.58699999999999997</v>
      </c>
      <c r="DL86" s="9">
        <v>81.376000000000005</v>
      </c>
      <c r="DM86" s="9">
        <v>40.375</v>
      </c>
      <c r="DN86" s="9">
        <v>41.000999999999998</v>
      </c>
      <c r="DO86" s="9">
        <v>411.09500000000003</v>
      </c>
      <c r="DP86" s="9">
        <v>204.71799999999999</v>
      </c>
      <c r="DQ86" s="9">
        <v>206.37700000000001</v>
      </c>
      <c r="DR86" s="9">
        <v>77.86</v>
      </c>
      <c r="DS86" s="9">
        <v>55.186999999999998</v>
      </c>
      <c r="DT86" s="9">
        <v>22.672999999999998</v>
      </c>
      <c r="DU86" s="9">
        <v>333.23399999999998</v>
      </c>
      <c r="DV86" s="9">
        <v>149.53100000000001</v>
      </c>
      <c r="DW86" s="9">
        <v>183.703</v>
      </c>
      <c r="DX86" s="9">
        <v>91.837000000000003</v>
      </c>
      <c r="DY86" s="9">
        <v>61.902000000000001</v>
      </c>
      <c r="DZ86" s="9">
        <v>29.934999999999999</v>
      </c>
      <c r="EA86" s="9">
        <v>375.59500000000003</v>
      </c>
      <c r="EB86" s="9">
        <v>172.52799999999999</v>
      </c>
      <c r="EC86" s="9">
        <v>203.06700000000001</v>
      </c>
      <c r="ED86" s="9">
        <v>351.04</v>
      </c>
      <c r="EE86" s="9">
        <v>159.01499999999999</v>
      </c>
      <c r="EF86" s="9">
        <v>192.02500000000001</v>
      </c>
      <c r="EG86" s="9">
        <v>633.505</v>
      </c>
      <c r="EH86" s="9">
        <v>304.64499999999998</v>
      </c>
      <c r="EI86" s="9">
        <v>328.85899999999998</v>
      </c>
      <c r="EJ86" s="9">
        <v>125.604</v>
      </c>
      <c r="EK86" s="9">
        <v>89.234999999999999</v>
      </c>
      <c r="EL86" s="9">
        <v>36.369</v>
      </c>
      <c r="EM86" s="9">
        <v>507.9</v>
      </c>
      <c r="EN86" s="9">
        <v>215.41</v>
      </c>
      <c r="EO86" s="9">
        <v>292.49</v>
      </c>
      <c r="EP86" s="9">
        <v>206.452</v>
      </c>
      <c r="EQ86" s="9">
        <v>97.866</v>
      </c>
      <c r="ER86" s="9">
        <v>108.586</v>
      </c>
      <c r="ES86" s="9">
        <v>39.609000000000002</v>
      </c>
      <c r="ET86" s="9">
        <v>17.736999999999998</v>
      </c>
      <c r="EU86" s="9">
        <v>21.872</v>
      </c>
      <c r="EV86" s="9">
        <v>5.3310000000000004</v>
      </c>
      <c r="EW86" s="9">
        <v>2.7</v>
      </c>
      <c r="EX86" s="9">
        <v>2.6309999999999998</v>
      </c>
      <c r="EY86" s="9">
        <v>3.6379999999999999</v>
      </c>
      <c r="EZ86" s="9">
        <v>1.5549999999999999</v>
      </c>
      <c r="FA86" s="9">
        <v>2.0830000000000002</v>
      </c>
      <c r="FB86" s="9">
        <v>1.6930000000000001</v>
      </c>
      <c r="FC86" s="9">
        <v>1.145</v>
      </c>
      <c r="FD86" s="9">
        <v>0.54800000000000004</v>
      </c>
      <c r="FE86" s="9">
        <v>34.277999999999999</v>
      </c>
      <c r="FF86" s="9">
        <v>15.038</v>
      </c>
      <c r="FG86" s="9">
        <v>19.241</v>
      </c>
      <c r="FH86" s="9">
        <v>185.09</v>
      </c>
      <c r="FI86" s="9">
        <v>88.944999999999993</v>
      </c>
      <c r="FJ86" s="9">
        <v>96.144999999999996</v>
      </c>
      <c r="FK86" s="9">
        <v>18.763999999999999</v>
      </c>
      <c r="FL86" s="9">
        <v>13.209</v>
      </c>
      <c r="FM86" s="9">
        <v>5.5549999999999997</v>
      </c>
      <c r="FN86" s="9">
        <v>166.32599999999999</v>
      </c>
      <c r="FO86" s="9">
        <v>75.736000000000004</v>
      </c>
      <c r="FP86" s="9">
        <v>90.59</v>
      </c>
      <c r="FQ86" s="9">
        <v>21.27</v>
      </c>
      <c r="FR86" s="9">
        <v>14.304</v>
      </c>
      <c r="FS86" s="9">
        <v>6.9660000000000002</v>
      </c>
      <c r="FT86" s="9">
        <v>185.18199999999999</v>
      </c>
      <c r="FU86" s="9">
        <v>83.561000000000007</v>
      </c>
      <c r="FV86" s="9">
        <v>101.621</v>
      </c>
      <c r="FW86" s="9">
        <v>169.964</v>
      </c>
      <c r="FX86" s="9">
        <v>77.290000000000006</v>
      </c>
      <c r="FY86" s="9">
        <v>92.673000000000002</v>
      </c>
      <c r="FZ86" s="9">
        <v>1142.6389999999999</v>
      </c>
      <c r="GA86" s="9">
        <v>590.28800000000001</v>
      </c>
      <c r="GB86" s="9">
        <v>552.351</v>
      </c>
      <c r="GC86" s="9">
        <v>614.26400000000001</v>
      </c>
      <c r="GD86" s="9">
        <v>357.7</v>
      </c>
      <c r="GE86" s="9">
        <v>256.56400000000002</v>
      </c>
      <c r="GF86" s="9">
        <v>528.375</v>
      </c>
      <c r="GG86" s="9">
        <v>232.58799999999999</v>
      </c>
      <c r="GH86" s="9">
        <v>295.78699999999998</v>
      </c>
      <c r="GI86" s="9">
        <v>260.98</v>
      </c>
      <c r="GJ86" s="9">
        <v>136.56399999999999</v>
      </c>
      <c r="GK86" s="9">
        <v>124.416</v>
      </c>
      <c r="GL86" s="9">
        <v>63.194000000000003</v>
      </c>
      <c r="GM86" s="9">
        <v>35.155999999999999</v>
      </c>
      <c r="GN86" s="9">
        <v>28.038</v>
      </c>
      <c r="GO86" s="9">
        <v>16.097000000000001</v>
      </c>
      <c r="GP86" s="9">
        <v>9.8190000000000008</v>
      </c>
      <c r="GQ86" s="9">
        <v>6.2779999999999996</v>
      </c>
      <c r="GR86" s="9">
        <v>14.167999999999999</v>
      </c>
      <c r="GS86" s="9">
        <v>7.93</v>
      </c>
      <c r="GT86" s="9">
        <v>6.2380000000000004</v>
      </c>
      <c r="GU86" s="9">
        <v>1.929</v>
      </c>
      <c r="GV86" s="9">
        <v>1.889</v>
      </c>
      <c r="GW86" s="9">
        <v>3.9E-2</v>
      </c>
      <c r="GX86" s="9">
        <v>47.097999999999999</v>
      </c>
      <c r="GY86" s="9">
        <v>25.338000000000001</v>
      </c>
      <c r="GZ86" s="9">
        <v>21.76</v>
      </c>
      <c r="HA86" s="9">
        <v>226.005</v>
      </c>
      <c r="HB86" s="9">
        <v>115.773</v>
      </c>
      <c r="HC86" s="9">
        <v>110.232</v>
      </c>
      <c r="HD86" s="9">
        <v>59.095999999999997</v>
      </c>
      <c r="HE86" s="9">
        <v>41.978000000000002</v>
      </c>
      <c r="HF86" s="9">
        <v>17.117999999999999</v>
      </c>
      <c r="HG86" s="9">
        <v>166.90899999999999</v>
      </c>
      <c r="HH86" s="9">
        <v>73.795000000000002</v>
      </c>
      <c r="HI86" s="9">
        <v>93.113</v>
      </c>
      <c r="HJ86" s="9">
        <v>70.566999999999993</v>
      </c>
      <c r="HK86" s="9">
        <v>47.597000000000001</v>
      </c>
      <c r="HL86" s="9">
        <v>22.97</v>
      </c>
      <c r="HM86" s="9">
        <v>190.41300000000001</v>
      </c>
      <c r="HN86" s="9">
        <v>88.965999999999994</v>
      </c>
      <c r="HO86" s="9">
        <v>101.446</v>
      </c>
      <c r="HP86" s="9">
        <v>181.077</v>
      </c>
      <c r="HQ86" s="9">
        <v>81.724999999999994</v>
      </c>
      <c r="HR86" s="9">
        <v>99.352000000000004</v>
      </c>
      <c r="HS86" s="9">
        <v>2925.672</v>
      </c>
      <c r="HT86" s="9">
        <v>1551.2850000000001</v>
      </c>
      <c r="HU86" s="9">
        <v>1374.386</v>
      </c>
      <c r="HV86" s="9">
        <v>2191.2139999999999</v>
      </c>
      <c r="HW86" s="9">
        <v>1315.528</v>
      </c>
      <c r="HX86" s="9">
        <v>875.68700000000001</v>
      </c>
      <c r="HY86" s="9">
        <v>734.45699999999999</v>
      </c>
      <c r="HZ86" s="9">
        <v>235.75800000000001</v>
      </c>
      <c r="IA86" s="9">
        <v>498.69900000000001</v>
      </c>
      <c r="IB86" s="9">
        <v>494.99299999999999</v>
      </c>
      <c r="IC86" s="9">
        <v>288.70299999999997</v>
      </c>
      <c r="ID86" s="9">
        <v>206.291</v>
      </c>
      <c r="IE86" s="9">
        <v>141.72300000000001</v>
      </c>
      <c r="IF86" s="9">
        <v>88.847999999999999</v>
      </c>
      <c r="IG86" s="9">
        <v>52.875</v>
      </c>
      <c r="IH86" s="9">
        <v>95.468999999999994</v>
      </c>
      <c r="II86" s="9">
        <v>68.557000000000002</v>
      </c>
      <c r="IJ86" s="9">
        <v>26.911999999999999</v>
      </c>
      <c r="IK86" s="9">
        <v>80.302000000000007</v>
      </c>
      <c r="IL86" s="9">
        <v>56.991999999999997</v>
      </c>
      <c r="IM86" s="9">
        <v>23.31</v>
      </c>
      <c r="IN86" s="9">
        <v>15.166</v>
      </c>
      <c r="IO86" s="9">
        <v>11.565</v>
      </c>
      <c r="IP86" s="9">
        <v>3.601</v>
      </c>
      <c r="IQ86" s="9">
        <v>46.253999999999998</v>
      </c>
    </row>
    <row r="87" spans="1:251">
      <c r="A87" s="10">
        <v>44136</v>
      </c>
      <c r="B87" s="9">
        <v>12802.892</v>
      </c>
      <c r="C87" s="9">
        <v>6753.183</v>
      </c>
      <c r="D87" s="9">
        <v>6049.7089999999998</v>
      </c>
      <c r="E87" s="9">
        <v>8695.5930000000008</v>
      </c>
      <c r="F87" s="9">
        <v>5434.5709999999999</v>
      </c>
      <c r="G87" s="9">
        <v>3261.0219999999999</v>
      </c>
      <c r="H87" s="9">
        <v>4107.299</v>
      </c>
      <c r="I87" s="9">
        <v>1318.6120000000001</v>
      </c>
      <c r="J87" s="9">
        <v>2788.6869999999999</v>
      </c>
      <c r="K87" s="9">
        <v>2019.6420000000001</v>
      </c>
      <c r="L87" s="9">
        <v>1084.221</v>
      </c>
      <c r="M87" s="9">
        <v>935.42100000000005</v>
      </c>
      <c r="N87" s="9">
        <v>549.07799999999997</v>
      </c>
      <c r="O87" s="9">
        <v>319.20999999999998</v>
      </c>
      <c r="P87" s="9">
        <v>229.86799999999999</v>
      </c>
      <c r="Q87" s="9">
        <v>282.52199999999999</v>
      </c>
      <c r="R87" s="9">
        <v>206.227</v>
      </c>
      <c r="S87" s="9">
        <v>76.295000000000002</v>
      </c>
      <c r="T87" s="9">
        <v>203.863</v>
      </c>
      <c r="U87" s="9">
        <v>142.88300000000001</v>
      </c>
      <c r="V87" s="9">
        <v>60.98</v>
      </c>
      <c r="W87" s="9">
        <v>78.659000000000006</v>
      </c>
      <c r="X87" s="9">
        <v>63.344000000000001</v>
      </c>
      <c r="Y87" s="9">
        <v>15.315</v>
      </c>
      <c r="Z87" s="9">
        <v>266.55599999999998</v>
      </c>
      <c r="AA87" s="9">
        <v>112.983</v>
      </c>
      <c r="AB87" s="9">
        <v>153.57300000000001</v>
      </c>
      <c r="AC87" s="9">
        <v>1685.8140000000001</v>
      </c>
      <c r="AD87" s="9">
        <v>890.31799999999998</v>
      </c>
      <c r="AE87" s="9">
        <v>795.49599999999998</v>
      </c>
      <c r="AF87" s="9">
        <v>619.72500000000002</v>
      </c>
      <c r="AG87" s="9">
        <v>459.60399999999998</v>
      </c>
      <c r="AH87" s="9">
        <v>160.12200000000001</v>
      </c>
      <c r="AI87" s="9">
        <v>1066.0889999999999</v>
      </c>
      <c r="AJ87" s="9">
        <v>430.714</v>
      </c>
      <c r="AK87" s="9">
        <v>635.37400000000002</v>
      </c>
      <c r="AL87" s="9">
        <v>826.77599999999995</v>
      </c>
      <c r="AM87" s="9">
        <v>606.39200000000005</v>
      </c>
      <c r="AN87" s="9">
        <v>220.38300000000001</v>
      </c>
      <c r="AO87" s="9">
        <v>1192.867</v>
      </c>
      <c r="AP87" s="9">
        <v>477.82900000000001</v>
      </c>
      <c r="AQ87" s="9">
        <v>715.03800000000001</v>
      </c>
      <c r="AR87" s="9">
        <v>1269.951</v>
      </c>
      <c r="AS87" s="9">
        <v>573.59699999999998</v>
      </c>
      <c r="AT87" s="9">
        <v>696.35400000000004</v>
      </c>
      <c r="AU87" s="9">
        <v>12186.502</v>
      </c>
      <c r="AV87" s="9">
        <v>6383.6180000000004</v>
      </c>
      <c r="AW87" s="9">
        <v>5802.884</v>
      </c>
      <c r="AX87" s="9">
        <v>8429.0930000000008</v>
      </c>
      <c r="AY87" s="9">
        <v>5241.7860000000001</v>
      </c>
      <c r="AZ87" s="9">
        <v>3187.3069999999998</v>
      </c>
      <c r="BA87" s="9">
        <v>3757.4079999999999</v>
      </c>
      <c r="BB87" s="9">
        <v>1141.8309999999999</v>
      </c>
      <c r="BC87" s="9">
        <v>2615.5770000000002</v>
      </c>
      <c r="BD87" s="9">
        <v>1941.52</v>
      </c>
      <c r="BE87" s="9">
        <v>1032.836</v>
      </c>
      <c r="BF87" s="9">
        <v>908.68299999999999</v>
      </c>
      <c r="BG87" s="9">
        <v>509.68799999999999</v>
      </c>
      <c r="BH87" s="9">
        <v>293.03399999999999</v>
      </c>
      <c r="BI87" s="9">
        <v>216.654</v>
      </c>
      <c r="BJ87" s="9">
        <v>270.23099999999999</v>
      </c>
      <c r="BK87" s="9">
        <v>195.791</v>
      </c>
      <c r="BL87" s="9">
        <v>74.44</v>
      </c>
      <c r="BM87" s="9">
        <v>195.09200000000001</v>
      </c>
      <c r="BN87" s="9">
        <v>135.52199999999999</v>
      </c>
      <c r="BO87" s="9">
        <v>59.57</v>
      </c>
      <c r="BP87" s="9">
        <v>75.138999999999996</v>
      </c>
      <c r="BQ87" s="9">
        <v>60.268999999999998</v>
      </c>
      <c r="BR87" s="9">
        <v>14.87</v>
      </c>
      <c r="BS87" s="9">
        <v>239.45699999999999</v>
      </c>
      <c r="BT87" s="9">
        <v>97.242999999999995</v>
      </c>
      <c r="BU87" s="9">
        <v>142.214</v>
      </c>
      <c r="BV87" s="9">
        <v>1640.836</v>
      </c>
      <c r="BW87" s="9">
        <v>860.096</v>
      </c>
      <c r="BX87" s="9">
        <v>780.74</v>
      </c>
      <c r="BY87" s="9">
        <v>609.87900000000002</v>
      </c>
      <c r="BZ87" s="9">
        <v>451.28899999999999</v>
      </c>
      <c r="CA87" s="9">
        <v>158.59</v>
      </c>
      <c r="CB87" s="9">
        <v>1030.9570000000001</v>
      </c>
      <c r="CC87" s="9">
        <v>408.80700000000002</v>
      </c>
      <c r="CD87" s="9">
        <v>622.15</v>
      </c>
      <c r="CE87" s="9">
        <v>806.39800000000002</v>
      </c>
      <c r="CF87" s="9">
        <v>589.00800000000004</v>
      </c>
      <c r="CG87" s="9">
        <v>217.39</v>
      </c>
      <c r="CH87" s="9">
        <v>1135.1220000000001</v>
      </c>
      <c r="CI87" s="9">
        <v>443.82799999999997</v>
      </c>
      <c r="CJ87" s="9">
        <v>691.29399999999998</v>
      </c>
      <c r="CK87" s="9">
        <v>1226.049</v>
      </c>
      <c r="CL87" s="9">
        <v>544.33000000000004</v>
      </c>
      <c r="CM87" s="9">
        <v>681.71900000000005</v>
      </c>
      <c r="CN87" s="9">
        <v>1804.172</v>
      </c>
      <c r="CO87" s="9">
        <v>913.58900000000006</v>
      </c>
      <c r="CP87" s="9">
        <v>890.58299999999997</v>
      </c>
      <c r="CQ87" s="9">
        <v>767.26800000000003</v>
      </c>
      <c r="CR87" s="9">
        <v>458.286</v>
      </c>
      <c r="CS87" s="9">
        <v>308.98200000000003</v>
      </c>
      <c r="CT87" s="9">
        <v>1036.904</v>
      </c>
      <c r="CU87" s="9">
        <v>455.303</v>
      </c>
      <c r="CV87" s="9">
        <v>581.601</v>
      </c>
      <c r="CW87" s="9">
        <v>476.798</v>
      </c>
      <c r="CX87" s="9">
        <v>231.422</v>
      </c>
      <c r="CY87" s="9">
        <v>245.376</v>
      </c>
      <c r="CZ87" s="9">
        <v>70.114999999999995</v>
      </c>
      <c r="DA87" s="9">
        <v>34.798999999999999</v>
      </c>
      <c r="DB87" s="9">
        <v>35.316000000000003</v>
      </c>
      <c r="DC87" s="9">
        <v>14.738</v>
      </c>
      <c r="DD87" s="9">
        <v>9.2620000000000005</v>
      </c>
      <c r="DE87" s="9">
        <v>5.4749999999999996</v>
      </c>
      <c r="DF87" s="9">
        <v>10.711</v>
      </c>
      <c r="DG87" s="9">
        <v>7.2130000000000001</v>
      </c>
      <c r="DH87" s="9">
        <v>3.4980000000000002</v>
      </c>
      <c r="DI87" s="9">
        <v>4.0270000000000001</v>
      </c>
      <c r="DJ87" s="9">
        <v>2.0489999999999999</v>
      </c>
      <c r="DK87" s="9">
        <v>1.978</v>
      </c>
      <c r="DL87" s="9">
        <v>55.377000000000002</v>
      </c>
      <c r="DM87" s="9">
        <v>25.536999999999999</v>
      </c>
      <c r="DN87" s="9">
        <v>29.84</v>
      </c>
      <c r="DO87" s="9">
        <v>445.28</v>
      </c>
      <c r="DP87" s="9">
        <v>216.87799999999999</v>
      </c>
      <c r="DQ87" s="9">
        <v>228.40199999999999</v>
      </c>
      <c r="DR87" s="9">
        <v>81.790000000000006</v>
      </c>
      <c r="DS87" s="9">
        <v>55.625999999999998</v>
      </c>
      <c r="DT87" s="9">
        <v>26.163</v>
      </c>
      <c r="DU87" s="9">
        <v>363.49</v>
      </c>
      <c r="DV87" s="9">
        <v>161.251</v>
      </c>
      <c r="DW87" s="9">
        <v>202.239</v>
      </c>
      <c r="DX87" s="9">
        <v>92.953999999999994</v>
      </c>
      <c r="DY87" s="9">
        <v>61.26</v>
      </c>
      <c r="DZ87" s="9">
        <v>31.693999999999999</v>
      </c>
      <c r="EA87" s="9">
        <v>383.84300000000002</v>
      </c>
      <c r="EB87" s="9">
        <v>170.161</v>
      </c>
      <c r="EC87" s="9">
        <v>213.68199999999999</v>
      </c>
      <c r="ED87" s="9">
        <v>374.20100000000002</v>
      </c>
      <c r="EE87" s="9">
        <v>168.465</v>
      </c>
      <c r="EF87" s="9">
        <v>205.73599999999999</v>
      </c>
      <c r="EG87" s="9">
        <v>645.077</v>
      </c>
      <c r="EH87" s="9">
        <v>311.97300000000001</v>
      </c>
      <c r="EI87" s="9">
        <v>333.10399999999998</v>
      </c>
      <c r="EJ87" s="9">
        <v>134.97499999999999</v>
      </c>
      <c r="EK87" s="9">
        <v>88.65</v>
      </c>
      <c r="EL87" s="9">
        <v>46.323999999999998</v>
      </c>
      <c r="EM87" s="9">
        <v>510.10199999999998</v>
      </c>
      <c r="EN87" s="9">
        <v>223.322</v>
      </c>
      <c r="EO87" s="9">
        <v>286.77999999999997</v>
      </c>
      <c r="EP87" s="9">
        <v>214.34100000000001</v>
      </c>
      <c r="EQ87" s="9">
        <v>96.808999999999997</v>
      </c>
      <c r="ER87" s="9">
        <v>117.532</v>
      </c>
      <c r="ES87" s="9">
        <v>23.355</v>
      </c>
      <c r="ET87" s="9">
        <v>12.493</v>
      </c>
      <c r="EU87" s="9">
        <v>10.862</v>
      </c>
      <c r="EV87" s="9">
        <v>2.7829999999999999</v>
      </c>
      <c r="EW87" s="9">
        <v>1.649</v>
      </c>
      <c r="EX87" s="9">
        <v>1.133</v>
      </c>
      <c r="EY87" s="9">
        <v>2.032</v>
      </c>
      <c r="EZ87" s="9">
        <v>1.335</v>
      </c>
      <c r="FA87" s="9">
        <v>0.69599999999999995</v>
      </c>
      <c r="FB87" s="9">
        <v>0.751</v>
      </c>
      <c r="FC87" s="9">
        <v>0.314</v>
      </c>
      <c r="FD87" s="9">
        <v>0.437</v>
      </c>
      <c r="FE87" s="9">
        <v>20.571999999999999</v>
      </c>
      <c r="FF87" s="9">
        <v>10.843999999999999</v>
      </c>
      <c r="FG87" s="9">
        <v>9.7279999999999998</v>
      </c>
      <c r="FH87" s="9">
        <v>204.49700000000001</v>
      </c>
      <c r="FI87" s="9">
        <v>91.430999999999997</v>
      </c>
      <c r="FJ87" s="9">
        <v>113.066</v>
      </c>
      <c r="FK87" s="9">
        <v>19.651</v>
      </c>
      <c r="FL87" s="9">
        <v>11.712999999999999</v>
      </c>
      <c r="FM87" s="9">
        <v>7.9379999999999997</v>
      </c>
      <c r="FN87" s="9">
        <v>184.846</v>
      </c>
      <c r="FO87" s="9">
        <v>79.718000000000004</v>
      </c>
      <c r="FP87" s="9">
        <v>105.128</v>
      </c>
      <c r="FQ87" s="9">
        <v>22.38</v>
      </c>
      <c r="FR87" s="9">
        <v>13.279</v>
      </c>
      <c r="FS87" s="9">
        <v>9.1010000000000009</v>
      </c>
      <c r="FT87" s="9">
        <v>191.96100000000001</v>
      </c>
      <c r="FU87" s="9">
        <v>83.53</v>
      </c>
      <c r="FV87" s="9">
        <v>108.431</v>
      </c>
      <c r="FW87" s="9">
        <v>186.87799999999999</v>
      </c>
      <c r="FX87" s="9">
        <v>81.052999999999997</v>
      </c>
      <c r="FY87" s="9">
        <v>105.824</v>
      </c>
      <c r="FZ87" s="9">
        <v>1159.095</v>
      </c>
      <c r="GA87" s="9">
        <v>601.61599999999999</v>
      </c>
      <c r="GB87" s="9">
        <v>557.47900000000004</v>
      </c>
      <c r="GC87" s="9">
        <v>632.29300000000001</v>
      </c>
      <c r="GD87" s="9">
        <v>369.63499999999999</v>
      </c>
      <c r="GE87" s="9">
        <v>262.65800000000002</v>
      </c>
      <c r="GF87" s="9">
        <v>526.80100000000004</v>
      </c>
      <c r="GG87" s="9">
        <v>231.98099999999999</v>
      </c>
      <c r="GH87" s="9">
        <v>294.82100000000003</v>
      </c>
      <c r="GI87" s="9">
        <v>262.45699999999999</v>
      </c>
      <c r="GJ87" s="9">
        <v>134.61199999999999</v>
      </c>
      <c r="GK87" s="9">
        <v>127.84399999999999</v>
      </c>
      <c r="GL87" s="9">
        <v>46.76</v>
      </c>
      <c r="GM87" s="9">
        <v>22.306000000000001</v>
      </c>
      <c r="GN87" s="9">
        <v>24.454000000000001</v>
      </c>
      <c r="GO87" s="9">
        <v>11.955</v>
      </c>
      <c r="GP87" s="9">
        <v>7.6130000000000004</v>
      </c>
      <c r="GQ87" s="9">
        <v>4.3419999999999996</v>
      </c>
      <c r="GR87" s="9">
        <v>8.6790000000000003</v>
      </c>
      <c r="GS87" s="9">
        <v>5.8780000000000001</v>
      </c>
      <c r="GT87" s="9">
        <v>2.8010000000000002</v>
      </c>
      <c r="GU87" s="9">
        <v>3.2759999999999998</v>
      </c>
      <c r="GV87" s="9">
        <v>1.7350000000000001</v>
      </c>
      <c r="GW87" s="9">
        <v>1.5409999999999999</v>
      </c>
      <c r="GX87" s="9">
        <v>34.805</v>
      </c>
      <c r="GY87" s="9">
        <v>14.693</v>
      </c>
      <c r="GZ87" s="9">
        <v>20.111999999999998</v>
      </c>
      <c r="HA87" s="9">
        <v>240.78200000000001</v>
      </c>
      <c r="HB87" s="9">
        <v>125.447</v>
      </c>
      <c r="HC87" s="9">
        <v>115.336</v>
      </c>
      <c r="HD87" s="9">
        <v>62.137999999999998</v>
      </c>
      <c r="HE87" s="9">
        <v>43.912999999999997</v>
      </c>
      <c r="HF87" s="9">
        <v>18.225000000000001</v>
      </c>
      <c r="HG87" s="9">
        <v>178.64400000000001</v>
      </c>
      <c r="HH87" s="9">
        <v>81.533000000000001</v>
      </c>
      <c r="HI87" s="9">
        <v>97.111000000000004</v>
      </c>
      <c r="HJ87" s="9">
        <v>70.573999999999998</v>
      </c>
      <c r="HK87" s="9">
        <v>47.981000000000002</v>
      </c>
      <c r="HL87" s="9">
        <v>22.593</v>
      </c>
      <c r="HM87" s="9">
        <v>191.88200000000001</v>
      </c>
      <c r="HN87" s="9">
        <v>86.631</v>
      </c>
      <c r="HO87" s="9">
        <v>105.251</v>
      </c>
      <c r="HP87" s="9">
        <v>187.32300000000001</v>
      </c>
      <c r="HQ87" s="9">
        <v>87.411000000000001</v>
      </c>
      <c r="HR87" s="9">
        <v>99.912000000000006</v>
      </c>
      <c r="HS87" s="9">
        <v>2967.4720000000002</v>
      </c>
      <c r="HT87" s="9">
        <v>1572.2829999999999</v>
      </c>
      <c r="HU87" s="9">
        <v>1395.1890000000001</v>
      </c>
      <c r="HV87" s="9">
        <v>2242.23</v>
      </c>
      <c r="HW87" s="9">
        <v>1345.192</v>
      </c>
      <c r="HX87" s="9">
        <v>897.03800000000001</v>
      </c>
      <c r="HY87" s="9">
        <v>725.24199999999996</v>
      </c>
      <c r="HZ87" s="9">
        <v>227.09100000000001</v>
      </c>
      <c r="IA87" s="9">
        <v>498.15199999999999</v>
      </c>
      <c r="IB87" s="9">
        <v>479.13200000000001</v>
      </c>
      <c r="IC87" s="9">
        <v>281.56400000000002</v>
      </c>
      <c r="ID87" s="9">
        <v>197.56800000000001</v>
      </c>
      <c r="IE87" s="9">
        <v>117.488</v>
      </c>
      <c r="IF87" s="9">
        <v>73.709999999999994</v>
      </c>
      <c r="IG87" s="9">
        <v>43.777999999999999</v>
      </c>
      <c r="IH87" s="9">
        <v>68.742999999999995</v>
      </c>
      <c r="II87" s="9">
        <v>51.991999999999997</v>
      </c>
      <c r="IJ87" s="9">
        <v>16.751000000000001</v>
      </c>
      <c r="IK87" s="9">
        <v>51.009</v>
      </c>
      <c r="IL87" s="9">
        <v>39.237000000000002</v>
      </c>
      <c r="IM87" s="9">
        <v>11.772</v>
      </c>
      <c r="IN87" s="9">
        <v>17.734000000000002</v>
      </c>
      <c r="IO87" s="9">
        <v>12.755000000000001</v>
      </c>
      <c r="IP87" s="9">
        <v>4.9790000000000001</v>
      </c>
      <c r="IQ87" s="9">
        <v>48.744999999999997</v>
      </c>
    </row>
    <row r="88" spans="1:251">
      <c r="A88" s="10">
        <v>44166</v>
      </c>
      <c r="B88" s="9">
        <v>12908.767</v>
      </c>
      <c r="C88" s="9">
        <v>6786.0870000000004</v>
      </c>
      <c r="D88" s="9">
        <v>6122.68</v>
      </c>
      <c r="E88" s="9">
        <v>8833.8819999999996</v>
      </c>
      <c r="F88" s="9">
        <v>5480.7920000000004</v>
      </c>
      <c r="G88" s="9">
        <v>3353.09</v>
      </c>
      <c r="H88" s="9">
        <v>4074.8850000000002</v>
      </c>
      <c r="I88" s="9">
        <v>1305.2950000000001</v>
      </c>
      <c r="J88" s="9">
        <v>2769.59</v>
      </c>
      <c r="K88" s="9">
        <v>1944.3910000000001</v>
      </c>
      <c r="L88" s="9">
        <v>1029.4670000000001</v>
      </c>
      <c r="M88" s="9">
        <v>914.92399999999998</v>
      </c>
      <c r="N88" s="9">
        <v>456.09500000000003</v>
      </c>
      <c r="O88" s="9">
        <v>257.07299999999998</v>
      </c>
      <c r="P88" s="9">
        <v>199.02199999999999</v>
      </c>
      <c r="Q88" s="9">
        <v>222.21299999999999</v>
      </c>
      <c r="R88" s="9">
        <v>162.89500000000001</v>
      </c>
      <c r="S88" s="9">
        <v>59.317999999999998</v>
      </c>
      <c r="T88" s="9">
        <v>153.93700000000001</v>
      </c>
      <c r="U88" s="9">
        <v>109.66</v>
      </c>
      <c r="V88" s="9">
        <v>44.276000000000003</v>
      </c>
      <c r="W88" s="9">
        <v>68.277000000000001</v>
      </c>
      <c r="X88" s="9">
        <v>53.234000000000002</v>
      </c>
      <c r="Y88" s="9">
        <v>15.042</v>
      </c>
      <c r="Z88" s="9">
        <v>233.88200000000001</v>
      </c>
      <c r="AA88" s="9">
        <v>94.179000000000002</v>
      </c>
      <c r="AB88" s="9">
        <v>139.703</v>
      </c>
      <c r="AC88" s="9">
        <v>1664.6479999999999</v>
      </c>
      <c r="AD88" s="9">
        <v>875.25800000000004</v>
      </c>
      <c r="AE88" s="9">
        <v>789.39099999999996</v>
      </c>
      <c r="AF88" s="9">
        <v>587.66499999999996</v>
      </c>
      <c r="AG88" s="9">
        <v>448.358</v>
      </c>
      <c r="AH88" s="9">
        <v>139.30699999999999</v>
      </c>
      <c r="AI88" s="9">
        <v>1076.9839999999999</v>
      </c>
      <c r="AJ88" s="9">
        <v>426.9</v>
      </c>
      <c r="AK88" s="9">
        <v>650.08399999999995</v>
      </c>
      <c r="AL88" s="9">
        <v>751.91</v>
      </c>
      <c r="AM88" s="9">
        <v>562.69200000000001</v>
      </c>
      <c r="AN88" s="9">
        <v>189.21700000000001</v>
      </c>
      <c r="AO88" s="9">
        <v>1192.481</v>
      </c>
      <c r="AP88" s="9">
        <v>466.77499999999998</v>
      </c>
      <c r="AQ88" s="9">
        <v>725.70600000000002</v>
      </c>
      <c r="AR88" s="9">
        <v>1230.92</v>
      </c>
      <c r="AS88" s="9">
        <v>536.55999999999995</v>
      </c>
      <c r="AT88" s="9">
        <v>694.36</v>
      </c>
      <c r="AU88" s="9">
        <v>12282.822</v>
      </c>
      <c r="AV88" s="9">
        <v>6409.2160000000003</v>
      </c>
      <c r="AW88" s="9">
        <v>5873.6059999999998</v>
      </c>
      <c r="AX88" s="9">
        <v>8550.0290000000005</v>
      </c>
      <c r="AY88" s="9">
        <v>5275.326</v>
      </c>
      <c r="AZ88" s="9">
        <v>3274.703</v>
      </c>
      <c r="BA88" s="9">
        <v>3732.7930000000001</v>
      </c>
      <c r="BB88" s="9">
        <v>1133.8889999999999</v>
      </c>
      <c r="BC88" s="9">
        <v>2598.9029999999998</v>
      </c>
      <c r="BD88" s="9">
        <v>1882.982</v>
      </c>
      <c r="BE88" s="9">
        <v>991.48800000000006</v>
      </c>
      <c r="BF88" s="9">
        <v>891.49300000000005</v>
      </c>
      <c r="BG88" s="9">
        <v>424.39100000000002</v>
      </c>
      <c r="BH88" s="9">
        <v>237.44499999999999</v>
      </c>
      <c r="BI88" s="9">
        <v>186.946</v>
      </c>
      <c r="BJ88" s="9">
        <v>212.61799999999999</v>
      </c>
      <c r="BK88" s="9">
        <v>154.988</v>
      </c>
      <c r="BL88" s="9">
        <v>57.631</v>
      </c>
      <c r="BM88" s="9">
        <v>146.97399999999999</v>
      </c>
      <c r="BN88" s="9">
        <v>104.36799999999999</v>
      </c>
      <c r="BO88" s="9">
        <v>42.606000000000002</v>
      </c>
      <c r="BP88" s="9">
        <v>65.644999999999996</v>
      </c>
      <c r="BQ88" s="9">
        <v>50.62</v>
      </c>
      <c r="BR88" s="9">
        <v>15.025</v>
      </c>
      <c r="BS88" s="9">
        <v>211.773</v>
      </c>
      <c r="BT88" s="9">
        <v>82.457999999999998</v>
      </c>
      <c r="BU88" s="9">
        <v>129.315</v>
      </c>
      <c r="BV88" s="9">
        <v>1628.32</v>
      </c>
      <c r="BW88" s="9">
        <v>851.61400000000003</v>
      </c>
      <c r="BX88" s="9">
        <v>776.70600000000002</v>
      </c>
      <c r="BY88" s="9">
        <v>579.26199999999994</v>
      </c>
      <c r="BZ88" s="9">
        <v>441.05700000000002</v>
      </c>
      <c r="CA88" s="9">
        <v>138.20400000000001</v>
      </c>
      <c r="CB88" s="9">
        <v>1049.058</v>
      </c>
      <c r="CC88" s="9">
        <v>410.55700000000002</v>
      </c>
      <c r="CD88" s="9">
        <v>638.50199999999995</v>
      </c>
      <c r="CE88" s="9">
        <v>737.54600000000005</v>
      </c>
      <c r="CF88" s="9">
        <v>550.62099999999998</v>
      </c>
      <c r="CG88" s="9">
        <v>186.92599999999999</v>
      </c>
      <c r="CH88" s="9">
        <v>1145.4349999999999</v>
      </c>
      <c r="CI88" s="9">
        <v>440.86700000000002</v>
      </c>
      <c r="CJ88" s="9">
        <v>704.56799999999998</v>
      </c>
      <c r="CK88" s="9">
        <v>1196.0319999999999</v>
      </c>
      <c r="CL88" s="9">
        <v>514.92499999999995</v>
      </c>
      <c r="CM88" s="9">
        <v>681.10699999999997</v>
      </c>
      <c r="CN88" s="9">
        <v>1876.1130000000001</v>
      </c>
      <c r="CO88" s="9">
        <v>945.22199999999998</v>
      </c>
      <c r="CP88" s="9">
        <v>930.89099999999996</v>
      </c>
      <c r="CQ88" s="9">
        <v>820.07399999999996</v>
      </c>
      <c r="CR88" s="9">
        <v>479.65499999999997</v>
      </c>
      <c r="CS88" s="9">
        <v>340.41899999999998</v>
      </c>
      <c r="CT88" s="9">
        <v>1056.039</v>
      </c>
      <c r="CU88" s="9">
        <v>465.56700000000001</v>
      </c>
      <c r="CV88" s="9">
        <v>590.47199999999998</v>
      </c>
      <c r="CW88" s="9">
        <v>509.91</v>
      </c>
      <c r="CX88" s="9">
        <v>253.57400000000001</v>
      </c>
      <c r="CY88" s="9">
        <v>256.33699999999999</v>
      </c>
      <c r="CZ88" s="9">
        <v>71.700999999999993</v>
      </c>
      <c r="DA88" s="9">
        <v>33.619</v>
      </c>
      <c r="DB88" s="9">
        <v>38.082999999999998</v>
      </c>
      <c r="DC88" s="9">
        <v>11.442</v>
      </c>
      <c r="DD88" s="9">
        <v>9.1859999999999999</v>
      </c>
      <c r="DE88" s="9">
        <v>2.2559999999999998</v>
      </c>
      <c r="DF88" s="9">
        <v>8.8989999999999991</v>
      </c>
      <c r="DG88" s="9">
        <v>6.7</v>
      </c>
      <c r="DH88" s="9">
        <v>2.1989999999999998</v>
      </c>
      <c r="DI88" s="9">
        <v>2.5430000000000001</v>
      </c>
      <c r="DJ88" s="9">
        <v>2.4860000000000002</v>
      </c>
      <c r="DK88" s="9">
        <v>5.7000000000000002E-2</v>
      </c>
      <c r="DL88" s="9">
        <v>60.26</v>
      </c>
      <c r="DM88" s="9">
        <v>24.433</v>
      </c>
      <c r="DN88" s="9">
        <v>35.826999999999998</v>
      </c>
      <c r="DO88" s="9">
        <v>477.899</v>
      </c>
      <c r="DP88" s="9">
        <v>238.703</v>
      </c>
      <c r="DQ88" s="9">
        <v>239.196</v>
      </c>
      <c r="DR88" s="9">
        <v>84.728999999999999</v>
      </c>
      <c r="DS88" s="9">
        <v>60.494</v>
      </c>
      <c r="DT88" s="9">
        <v>24.234999999999999</v>
      </c>
      <c r="DU88" s="9">
        <v>393.17</v>
      </c>
      <c r="DV88" s="9">
        <v>178.209</v>
      </c>
      <c r="DW88" s="9">
        <v>214.96100000000001</v>
      </c>
      <c r="DX88" s="9">
        <v>91.105000000000004</v>
      </c>
      <c r="DY88" s="9">
        <v>65.090999999999994</v>
      </c>
      <c r="DZ88" s="9">
        <v>26.013999999999999</v>
      </c>
      <c r="EA88" s="9">
        <v>418.80599999999998</v>
      </c>
      <c r="EB88" s="9">
        <v>188.483</v>
      </c>
      <c r="EC88" s="9">
        <v>230.322</v>
      </c>
      <c r="ED88" s="9">
        <v>402.06799999999998</v>
      </c>
      <c r="EE88" s="9">
        <v>184.90799999999999</v>
      </c>
      <c r="EF88" s="9">
        <v>217.16</v>
      </c>
      <c r="EG88" s="9">
        <v>690.15899999999999</v>
      </c>
      <c r="EH88" s="9">
        <v>328.35899999999998</v>
      </c>
      <c r="EI88" s="9">
        <v>361.8</v>
      </c>
      <c r="EJ88" s="9">
        <v>169.32</v>
      </c>
      <c r="EK88" s="9">
        <v>106.616</v>
      </c>
      <c r="EL88" s="9">
        <v>62.704000000000001</v>
      </c>
      <c r="EM88" s="9">
        <v>520.83900000000006</v>
      </c>
      <c r="EN88" s="9">
        <v>221.74199999999999</v>
      </c>
      <c r="EO88" s="9">
        <v>299.09699999999998</v>
      </c>
      <c r="EP88" s="9">
        <v>232.95599999999999</v>
      </c>
      <c r="EQ88" s="9">
        <v>107.003</v>
      </c>
      <c r="ER88" s="9">
        <v>125.953</v>
      </c>
      <c r="ES88" s="9">
        <v>29.524999999999999</v>
      </c>
      <c r="ET88" s="9">
        <v>10.993</v>
      </c>
      <c r="EU88" s="9">
        <v>18.532</v>
      </c>
      <c r="EV88" s="9">
        <v>1.272</v>
      </c>
      <c r="EW88" s="9">
        <v>1.2470000000000001</v>
      </c>
      <c r="EX88" s="9">
        <v>2.5999999999999999E-2</v>
      </c>
      <c r="EY88" s="9">
        <v>1.1200000000000001</v>
      </c>
      <c r="EZ88" s="9">
        <v>1.111</v>
      </c>
      <c r="FA88" s="9">
        <v>8.0000000000000002E-3</v>
      </c>
      <c r="FB88" s="9">
        <v>0.153</v>
      </c>
      <c r="FC88" s="9">
        <v>0.13600000000000001</v>
      </c>
      <c r="FD88" s="9">
        <v>1.7000000000000001E-2</v>
      </c>
      <c r="FE88" s="9">
        <v>28.253</v>
      </c>
      <c r="FF88" s="9">
        <v>9.7460000000000004</v>
      </c>
      <c r="FG88" s="9">
        <v>18.507000000000001</v>
      </c>
      <c r="FH88" s="9">
        <v>219.61199999999999</v>
      </c>
      <c r="FI88" s="9">
        <v>101.645</v>
      </c>
      <c r="FJ88" s="9">
        <v>117.96599999999999</v>
      </c>
      <c r="FK88" s="9">
        <v>14.949</v>
      </c>
      <c r="FL88" s="9">
        <v>11.013</v>
      </c>
      <c r="FM88" s="9">
        <v>3.9359999999999999</v>
      </c>
      <c r="FN88" s="9">
        <v>204.66200000000001</v>
      </c>
      <c r="FO88" s="9">
        <v>90.632000000000005</v>
      </c>
      <c r="FP88" s="9">
        <v>114.03100000000001</v>
      </c>
      <c r="FQ88" s="9">
        <v>15.603999999999999</v>
      </c>
      <c r="FR88" s="9">
        <v>11.613</v>
      </c>
      <c r="FS88" s="9">
        <v>3.99</v>
      </c>
      <c r="FT88" s="9">
        <v>217.352</v>
      </c>
      <c r="FU88" s="9">
        <v>95.388999999999996</v>
      </c>
      <c r="FV88" s="9">
        <v>121.96299999999999</v>
      </c>
      <c r="FW88" s="9">
        <v>205.78200000000001</v>
      </c>
      <c r="FX88" s="9">
        <v>91.742999999999995</v>
      </c>
      <c r="FY88" s="9">
        <v>114.039</v>
      </c>
      <c r="FZ88" s="9">
        <v>1185.9549999999999</v>
      </c>
      <c r="GA88" s="9">
        <v>616.86400000000003</v>
      </c>
      <c r="GB88" s="9">
        <v>569.09100000000001</v>
      </c>
      <c r="GC88" s="9">
        <v>650.75400000000002</v>
      </c>
      <c r="GD88" s="9">
        <v>373.03899999999999</v>
      </c>
      <c r="GE88" s="9">
        <v>277.71600000000001</v>
      </c>
      <c r="GF88" s="9">
        <v>535.20000000000005</v>
      </c>
      <c r="GG88" s="9">
        <v>243.82499999999999</v>
      </c>
      <c r="GH88" s="9">
        <v>291.375</v>
      </c>
      <c r="GI88" s="9">
        <v>276.95400000000001</v>
      </c>
      <c r="GJ88" s="9">
        <v>146.571</v>
      </c>
      <c r="GK88" s="9">
        <v>130.38300000000001</v>
      </c>
      <c r="GL88" s="9">
        <v>42.176000000000002</v>
      </c>
      <c r="GM88" s="9">
        <v>22.626000000000001</v>
      </c>
      <c r="GN88" s="9">
        <v>19.55</v>
      </c>
      <c r="GO88" s="9">
        <v>10.169</v>
      </c>
      <c r="GP88" s="9">
        <v>7.9390000000000001</v>
      </c>
      <c r="GQ88" s="9">
        <v>2.23</v>
      </c>
      <c r="GR88" s="9">
        <v>7.7789999999999999</v>
      </c>
      <c r="GS88" s="9">
        <v>5.5880000000000001</v>
      </c>
      <c r="GT88" s="9">
        <v>2.1909999999999998</v>
      </c>
      <c r="GU88" s="9">
        <v>2.39</v>
      </c>
      <c r="GV88" s="9">
        <v>2.351</v>
      </c>
      <c r="GW88" s="9">
        <v>3.9E-2</v>
      </c>
      <c r="GX88" s="9">
        <v>32.006999999999998</v>
      </c>
      <c r="GY88" s="9">
        <v>14.686</v>
      </c>
      <c r="GZ88" s="9">
        <v>17.32</v>
      </c>
      <c r="HA88" s="9">
        <v>258.28699999999998</v>
      </c>
      <c r="HB88" s="9">
        <v>137.05799999999999</v>
      </c>
      <c r="HC88" s="9">
        <v>121.23</v>
      </c>
      <c r="HD88" s="9">
        <v>69.78</v>
      </c>
      <c r="HE88" s="9">
        <v>49.481000000000002</v>
      </c>
      <c r="HF88" s="9">
        <v>20.298999999999999</v>
      </c>
      <c r="HG88" s="9">
        <v>188.50700000000001</v>
      </c>
      <c r="HH88" s="9">
        <v>87.576999999999998</v>
      </c>
      <c r="HI88" s="9">
        <v>100.93</v>
      </c>
      <c r="HJ88" s="9">
        <v>75.501000000000005</v>
      </c>
      <c r="HK88" s="9">
        <v>53.476999999999997</v>
      </c>
      <c r="HL88" s="9">
        <v>22.024000000000001</v>
      </c>
      <c r="HM88" s="9">
        <v>201.453</v>
      </c>
      <c r="HN88" s="9">
        <v>93.093999999999994</v>
      </c>
      <c r="HO88" s="9">
        <v>108.35899999999999</v>
      </c>
      <c r="HP88" s="9">
        <v>196.286</v>
      </c>
      <c r="HQ88" s="9">
        <v>93.165000000000006</v>
      </c>
      <c r="HR88" s="9">
        <v>103.121</v>
      </c>
      <c r="HS88" s="9">
        <v>2980.306</v>
      </c>
      <c r="HT88" s="9">
        <v>1574.07</v>
      </c>
      <c r="HU88" s="9">
        <v>1406.2360000000001</v>
      </c>
      <c r="HV88" s="9">
        <v>2281.7049999999999</v>
      </c>
      <c r="HW88" s="9">
        <v>1364.16</v>
      </c>
      <c r="HX88" s="9">
        <v>917.54499999999996</v>
      </c>
      <c r="HY88" s="9">
        <v>698.601</v>
      </c>
      <c r="HZ88" s="9">
        <v>209.91</v>
      </c>
      <c r="IA88" s="9">
        <v>488.69099999999997</v>
      </c>
      <c r="IB88" s="9">
        <v>433.14299999999997</v>
      </c>
      <c r="IC88" s="9">
        <v>241.87799999999999</v>
      </c>
      <c r="ID88" s="9">
        <v>191.26400000000001</v>
      </c>
      <c r="IE88" s="9">
        <v>90.161000000000001</v>
      </c>
      <c r="IF88" s="9">
        <v>50.438000000000002</v>
      </c>
      <c r="IG88" s="9">
        <v>39.722999999999999</v>
      </c>
      <c r="IH88" s="9">
        <v>50.125999999999998</v>
      </c>
      <c r="II88" s="9">
        <v>36.738</v>
      </c>
      <c r="IJ88" s="9">
        <v>13.388</v>
      </c>
      <c r="IK88" s="9">
        <v>37.558</v>
      </c>
      <c r="IL88" s="9">
        <v>26.46</v>
      </c>
      <c r="IM88" s="9">
        <v>11.098000000000001</v>
      </c>
      <c r="IN88" s="9">
        <v>12.568</v>
      </c>
      <c r="IO88" s="9">
        <v>10.278</v>
      </c>
      <c r="IP88" s="9">
        <v>2.29</v>
      </c>
      <c r="IQ88" s="9">
        <v>40.034999999999997</v>
      </c>
    </row>
    <row r="89" spans="1:251">
      <c r="A89" s="10">
        <v>44197</v>
      </c>
      <c r="B89" s="9">
        <v>12647.566999999999</v>
      </c>
      <c r="C89" s="9">
        <v>6690.0410000000002</v>
      </c>
      <c r="D89" s="9">
        <v>5957.5259999999998</v>
      </c>
      <c r="E89" s="9">
        <v>8704.6380000000008</v>
      </c>
      <c r="F89" s="9">
        <v>5406.6710000000003</v>
      </c>
      <c r="G89" s="9">
        <v>3297.9670000000001</v>
      </c>
      <c r="H89" s="9">
        <v>3942.9290000000001</v>
      </c>
      <c r="I89" s="9">
        <v>1283.3699999999999</v>
      </c>
      <c r="J89" s="9">
        <v>2659.5590000000002</v>
      </c>
      <c r="K89" s="9">
        <v>1905.7840000000001</v>
      </c>
      <c r="L89" s="9">
        <v>1034.1220000000001</v>
      </c>
      <c r="M89" s="9">
        <v>871.66200000000003</v>
      </c>
      <c r="N89" s="9">
        <v>508.20100000000002</v>
      </c>
      <c r="O89" s="9">
        <v>293.625</v>
      </c>
      <c r="P89" s="9">
        <v>214.57599999999999</v>
      </c>
      <c r="Q89" s="9">
        <v>245.167</v>
      </c>
      <c r="R89" s="9">
        <v>179.03200000000001</v>
      </c>
      <c r="S89" s="9">
        <v>66.134</v>
      </c>
      <c r="T89" s="9">
        <v>155.595</v>
      </c>
      <c r="U89" s="9">
        <v>109.586</v>
      </c>
      <c r="V89" s="9">
        <v>46.008000000000003</v>
      </c>
      <c r="W89" s="9">
        <v>89.572000000000003</v>
      </c>
      <c r="X89" s="9">
        <v>69.445999999999998</v>
      </c>
      <c r="Y89" s="9">
        <v>20.126000000000001</v>
      </c>
      <c r="Z89" s="9">
        <v>263.03399999999999</v>
      </c>
      <c r="AA89" s="9">
        <v>114.593</v>
      </c>
      <c r="AB89" s="9">
        <v>148.441</v>
      </c>
      <c r="AC89" s="9">
        <v>1597.038</v>
      </c>
      <c r="AD89" s="9">
        <v>852.93799999999999</v>
      </c>
      <c r="AE89" s="9">
        <v>744.101</v>
      </c>
      <c r="AF89" s="9">
        <v>599.65499999999997</v>
      </c>
      <c r="AG89" s="9">
        <v>442.22699999999998</v>
      </c>
      <c r="AH89" s="9">
        <v>157.428</v>
      </c>
      <c r="AI89" s="9">
        <v>997.38300000000004</v>
      </c>
      <c r="AJ89" s="9">
        <v>410.71</v>
      </c>
      <c r="AK89" s="9">
        <v>586.673</v>
      </c>
      <c r="AL89" s="9">
        <v>783.51199999999994</v>
      </c>
      <c r="AM89" s="9">
        <v>574.17499999999995</v>
      </c>
      <c r="AN89" s="9">
        <v>209.33699999999999</v>
      </c>
      <c r="AO89" s="9">
        <v>1122.2719999999999</v>
      </c>
      <c r="AP89" s="9">
        <v>459.947</v>
      </c>
      <c r="AQ89" s="9">
        <v>662.32500000000005</v>
      </c>
      <c r="AR89" s="9">
        <v>1152.9780000000001</v>
      </c>
      <c r="AS89" s="9">
        <v>520.29600000000005</v>
      </c>
      <c r="AT89" s="9">
        <v>632.68100000000004</v>
      </c>
      <c r="AU89" s="9">
        <v>12043.96</v>
      </c>
      <c r="AV89" s="9">
        <v>6321.8950000000004</v>
      </c>
      <c r="AW89" s="9">
        <v>5722.0649999999996</v>
      </c>
      <c r="AX89" s="9">
        <v>8424.8709999999992</v>
      </c>
      <c r="AY89" s="9">
        <v>5202.0079999999998</v>
      </c>
      <c r="AZ89" s="9">
        <v>3222.8629999999998</v>
      </c>
      <c r="BA89" s="9">
        <v>3619.0889999999999</v>
      </c>
      <c r="BB89" s="9">
        <v>1119.8869999999999</v>
      </c>
      <c r="BC89" s="9">
        <v>2499.2020000000002</v>
      </c>
      <c r="BD89" s="9">
        <v>1840.585</v>
      </c>
      <c r="BE89" s="9">
        <v>988.625</v>
      </c>
      <c r="BF89" s="9">
        <v>851.96100000000001</v>
      </c>
      <c r="BG89" s="9">
        <v>473.89299999999997</v>
      </c>
      <c r="BH89" s="9">
        <v>267.01799999999997</v>
      </c>
      <c r="BI89" s="9">
        <v>206.874</v>
      </c>
      <c r="BJ89" s="9">
        <v>233.739</v>
      </c>
      <c r="BK89" s="9">
        <v>169.191</v>
      </c>
      <c r="BL89" s="9">
        <v>64.548000000000002</v>
      </c>
      <c r="BM89" s="9">
        <v>148.61600000000001</v>
      </c>
      <c r="BN89" s="9">
        <v>103.11199999999999</v>
      </c>
      <c r="BO89" s="9">
        <v>45.503999999999998</v>
      </c>
      <c r="BP89" s="9">
        <v>85.123000000000005</v>
      </c>
      <c r="BQ89" s="9">
        <v>66.078999999999994</v>
      </c>
      <c r="BR89" s="9">
        <v>19.044</v>
      </c>
      <c r="BS89" s="9">
        <v>240.154</v>
      </c>
      <c r="BT89" s="9">
        <v>97.826999999999998</v>
      </c>
      <c r="BU89" s="9">
        <v>142.32599999999999</v>
      </c>
      <c r="BV89" s="9">
        <v>1560.606</v>
      </c>
      <c r="BW89" s="9">
        <v>829.61800000000005</v>
      </c>
      <c r="BX89" s="9">
        <v>730.98900000000003</v>
      </c>
      <c r="BY89" s="9">
        <v>589.64099999999996</v>
      </c>
      <c r="BZ89" s="9">
        <v>433.589</v>
      </c>
      <c r="CA89" s="9">
        <v>156.05099999999999</v>
      </c>
      <c r="CB89" s="9">
        <v>970.96600000000001</v>
      </c>
      <c r="CC89" s="9">
        <v>396.02800000000002</v>
      </c>
      <c r="CD89" s="9">
        <v>574.93700000000001</v>
      </c>
      <c r="CE89" s="9">
        <v>763.92899999999997</v>
      </c>
      <c r="CF89" s="9">
        <v>557.55100000000004</v>
      </c>
      <c r="CG89" s="9">
        <v>206.37799999999999</v>
      </c>
      <c r="CH89" s="9">
        <v>1076.6569999999999</v>
      </c>
      <c r="CI89" s="9">
        <v>431.07400000000001</v>
      </c>
      <c r="CJ89" s="9">
        <v>645.58299999999997</v>
      </c>
      <c r="CK89" s="9">
        <v>1119.5820000000001</v>
      </c>
      <c r="CL89" s="9">
        <v>499.14</v>
      </c>
      <c r="CM89" s="9">
        <v>620.44100000000003</v>
      </c>
      <c r="CN89" s="9">
        <v>1827.722</v>
      </c>
      <c r="CO89" s="9">
        <v>926.21799999999996</v>
      </c>
      <c r="CP89" s="9">
        <v>901.50400000000002</v>
      </c>
      <c r="CQ89" s="9">
        <v>799.375</v>
      </c>
      <c r="CR89" s="9">
        <v>471.56700000000001</v>
      </c>
      <c r="CS89" s="9">
        <v>327.80700000000002</v>
      </c>
      <c r="CT89" s="9">
        <v>1028.347</v>
      </c>
      <c r="CU89" s="9">
        <v>454.65100000000001</v>
      </c>
      <c r="CV89" s="9">
        <v>573.69600000000003</v>
      </c>
      <c r="CW89" s="9">
        <v>481.46600000000001</v>
      </c>
      <c r="CX89" s="9">
        <v>234.40799999999999</v>
      </c>
      <c r="CY89" s="9">
        <v>247.05799999999999</v>
      </c>
      <c r="CZ89" s="9">
        <v>104.986</v>
      </c>
      <c r="DA89" s="9">
        <v>49.932000000000002</v>
      </c>
      <c r="DB89" s="9">
        <v>55.054000000000002</v>
      </c>
      <c r="DC89" s="9">
        <v>20.591999999999999</v>
      </c>
      <c r="DD89" s="9">
        <v>12.492000000000001</v>
      </c>
      <c r="DE89" s="9">
        <v>8.1</v>
      </c>
      <c r="DF89" s="9">
        <v>11.198</v>
      </c>
      <c r="DG89" s="9">
        <v>6.9320000000000004</v>
      </c>
      <c r="DH89" s="9">
        <v>4.266</v>
      </c>
      <c r="DI89" s="9">
        <v>9.3940000000000001</v>
      </c>
      <c r="DJ89" s="9">
        <v>5.56</v>
      </c>
      <c r="DK89" s="9">
        <v>3.835</v>
      </c>
      <c r="DL89" s="9">
        <v>84.394000000000005</v>
      </c>
      <c r="DM89" s="9">
        <v>37.441000000000003</v>
      </c>
      <c r="DN89" s="9">
        <v>46.954000000000001</v>
      </c>
      <c r="DO89" s="9">
        <v>435.94200000000001</v>
      </c>
      <c r="DP89" s="9">
        <v>214.31800000000001</v>
      </c>
      <c r="DQ89" s="9">
        <v>221.62299999999999</v>
      </c>
      <c r="DR89" s="9">
        <v>78.183000000000007</v>
      </c>
      <c r="DS89" s="9">
        <v>52.470999999999997</v>
      </c>
      <c r="DT89" s="9">
        <v>25.712</v>
      </c>
      <c r="DU89" s="9">
        <v>357.75799999999998</v>
      </c>
      <c r="DV89" s="9">
        <v>161.84700000000001</v>
      </c>
      <c r="DW89" s="9">
        <v>195.911</v>
      </c>
      <c r="DX89" s="9">
        <v>93.212999999999994</v>
      </c>
      <c r="DY89" s="9">
        <v>61.295000000000002</v>
      </c>
      <c r="DZ89" s="9">
        <v>31.919</v>
      </c>
      <c r="EA89" s="9">
        <v>388.25299999999999</v>
      </c>
      <c r="EB89" s="9">
        <v>173.113</v>
      </c>
      <c r="EC89" s="9">
        <v>215.14</v>
      </c>
      <c r="ED89" s="9">
        <v>368.95600000000002</v>
      </c>
      <c r="EE89" s="9">
        <v>168.78</v>
      </c>
      <c r="EF89" s="9">
        <v>200.17699999999999</v>
      </c>
      <c r="EG89" s="9">
        <v>689.53</v>
      </c>
      <c r="EH89" s="9">
        <v>329.48200000000003</v>
      </c>
      <c r="EI89" s="9">
        <v>360.048</v>
      </c>
      <c r="EJ89" s="9">
        <v>165.99199999999999</v>
      </c>
      <c r="EK89" s="9">
        <v>107.27200000000001</v>
      </c>
      <c r="EL89" s="9">
        <v>58.72</v>
      </c>
      <c r="EM89" s="9">
        <v>523.53800000000001</v>
      </c>
      <c r="EN89" s="9">
        <v>222.209</v>
      </c>
      <c r="EO89" s="9">
        <v>301.32799999999997</v>
      </c>
      <c r="EP89" s="9">
        <v>222.203</v>
      </c>
      <c r="EQ89" s="9">
        <v>99.450999999999993</v>
      </c>
      <c r="ER89" s="9">
        <v>122.752</v>
      </c>
      <c r="ES89" s="9">
        <v>45.411999999999999</v>
      </c>
      <c r="ET89" s="9">
        <v>17.829999999999998</v>
      </c>
      <c r="EU89" s="9">
        <v>27.582000000000001</v>
      </c>
      <c r="EV89" s="9">
        <v>4.3220000000000001</v>
      </c>
      <c r="EW89" s="9">
        <v>1.9750000000000001</v>
      </c>
      <c r="EX89" s="9">
        <v>2.3460000000000001</v>
      </c>
      <c r="EY89" s="9">
        <v>3.105</v>
      </c>
      <c r="EZ89" s="9">
        <v>1.1499999999999999</v>
      </c>
      <c r="FA89" s="9">
        <v>1.954</v>
      </c>
      <c r="FB89" s="9">
        <v>1.2170000000000001</v>
      </c>
      <c r="FC89" s="9">
        <v>0.82499999999999996</v>
      </c>
      <c r="FD89" s="9">
        <v>0.39200000000000002</v>
      </c>
      <c r="FE89" s="9">
        <v>41.09</v>
      </c>
      <c r="FF89" s="9">
        <v>15.855</v>
      </c>
      <c r="FG89" s="9">
        <v>25.236000000000001</v>
      </c>
      <c r="FH89" s="9">
        <v>203.56399999999999</v>
      </c>
      <c r="FI89" s="9">
        <v>93.43</v>
      </c>
      <c r="FJ89" s="9">
        <v>110.134</v>
      </c>
      <c r="FK89" s="9">
        <v>18.899000000000001</v>
      </c>
      <c r="FL89" s="9">
        <v>14.835000000000001</v>
      </c>
      <c r="FM89" s="9">
        <v>4.0629999999999997</v>
      </c>
      <c r="FN89" s="9">
        <v>184.66499999999999</v>
      </c>
      <c r="FO89" s="9">
        <v>78.594999999999999</v>
      </c>
      <c r="FP89" s="9">
        <v>106.07</v>
      </c>
      <c r="FQ89" s="9">
        <v>21.670999999999999</v>
      </c>
      <c r="FR89" s="9">
        <v>16.170999999999999</v>
      </c>
      <c r="FS89" s="9">
        <v>5.5</v>
      </c>
      <c r="FT89" s="9">
        <v>200.53299999999999</v>
      </c>
      <c r="FU89" s="9">
        <v>83.281000000000006</v>
      </c>
      <c r="FV89" s="9">
        <v>117.252</v>
      </c>
      <c r="FW89" s="9">
        <v>187.77</v>
      </c>
      <c r="FX89" s="9">
        <v>79.745000000000005</v>
      </c>
      <c r="FY89" s="9">
        <v>108.02500000000001</v>
      </c>
      <c r="FZ89" s="9">
        <v>1138.192</v>
      </c>
      <c r="GA89" s="9">
        <v>596.73599999999999</v>
      </c>
      <c r="GB89" s="9">
        <v>541.45600000000002</v>
      </c>
      <c r="GC89" s="9">
        <v>633.38300000000004</v>
      </c>
      <c r="GD89" s="9">
        <v>364.29500000000002</v>
      </c>
      <c r="GE89" s="9">
        <v>269.08699999999999</v>
      </c>
      <c r="GF89" s="9">
        <v>504.80900000000003</v>
      </c>
      <c r="GG89" s="9">
        <v>232.441</v>
      </c>
      <c r="GH89" s="9">
        <v>272.36799999999999</v>
      </c>
      <c r="GI89" s="9">
        <v>259.26299999999998</v>
      </c>
      <c r="GJ89" s="9">
        <v>134.95599999999999</v>
      </c>
      <c r="GK89" s="9">
        <v>124.306</v>
      </c>
      <c r="GL89" s="9">
        <v>59.573999999999998</v>
      </c>
      <c r="GM89" s="9">
        <v>32.101999999999997</v>
      </c>
      <c r="GN89" s="9">
        <v>27.472000000000001</v>
      </c>
      <c r="GO89" s="9">
        <v>16.271000000000001</v>
      </c>
      <c r="GP89" s="9">
        <v>10.516</v>
      </c>
      <c r="GQ89" s="9">
        <v>5.7539999999999996</v>
      </c>
      <c r="GR89" s="9">
        <v>8.093</v>
      </c>
      <c r="GS89" s="9">
        <v>5.782</v>
      </c>
      <c r="GT89" s="9">
        <v>2.3109999999999999</v>
      </c>
      <c r="GU89" s="9">
        <v>8.1780000000000008</v>
      </c>
      <c r="GV89" s="9">
        <v>4.7350000000000003</v>
      </c>
      <c r="GW89" s="9">
        <v>3.4430000000000001</v>
      </c>
      <c r="GX89" s="9">
        <v>43.304000000000002</v>
      </c>
      <c r="GY89" s="9">
        <v>21.585999999999999</v>
      </c>
      <c r="GZ89" s="9">
        <v>21.718</v>
      </c>
      <c r="HA89" s="9">
        <v>232.37799999999999</v>
      </c>
      <c r="HB89" s="9">
        <v>120.88800000000001</v>
      </c>
      <c r="HC89" s="9">
        <v>111.49</v>
      </c>
      <c r="HD89" s="9">
        <v>59.283999999999999</v>
      </c>
      <c r="HE89" s="9">
        <v>37.634999999999998</v>
      </c>
      <c r="HF89" s="9">
        <v>21.649000000000001</v>
      </c>
      <c r="HG89" s="9">
        <v>173.09299999999999</v>
      </c>
      <c r="HH89" s="9">
        <v>83.253</v>
      </c>
      <c r="HI89" s="9">
        <v>89.840999999999994</v>
      </c>
      <c r="HJ89" s="9">
        <v>71.542000000000002</v>
      </c>
      <c r="HK89" s="9">
        <v>45.124000000000002</v>
      </c>
      <c r="HL89" s="9">
        <v>26.417999999999999</v>
      </c>
      <c r="HM89" s="9">
        <v>187.721</v>
      </c>
      <c r="HN89" s="9">
        <v>89.831999999999994</v>
      </c>
      <c r="HO89" s="9">
        <v>97.888000000000005</v>
      </c>
      <c r="HP89" s="9">
        <v>181.18600000000001</v>
      </c>
      <c r="HQ89" s="9">
        <v>89.034999999999997</v>
      </c>
      <c r="HR89" s="9">
        <v>92.152000000000001</v>
      </c>
      <c r="HS89" s="9">
        <v>2928.5949999999998</v>
      </c>
      <c r="HT89" s="9">
        <v>1550.6179999999999</v>
      </c>
      <c r="HU89" s="9">
        <v>1377.9770000000001</v>
      </c>
      <c r="HV89" s="9">
        <v>2248.1689999999999</v>
      </c>
      <c r="HW89" s="9">
        <v>1340.942</v>
      </c>
      <c r="HX89" s="9">
        <v>907.22699999999998</v>
      </c>
      <c r="HY89" s="9">
        <v>680.42600000000004</v>
      </c>
      <c r="HZ89" s="9">
        <v>209.67599999999999</v>
      </c>
      <c r="IA89" s="9">
        <v>470.75</v>
      </c>
      <c r="IB89" s="9">
        <v>442.08100000000002</v>
      </c>
      <c r="IC89" s="9">
        <v>255.67599999999999</v>
      </c>
      <c r="ID89" s="9">
        <v>186.405</v>
      </c>
      <c r="IE89" s="9">
        <v>101.642</v>
      </c>
      <c r="IF89" s="9">
        <v>53.497999999999998</v>
      </c>
      <c r="IG89" s="9">
        <v>48.143999999999998</v>
      </c>
      <c r="IH89" s="9">
        <v>58.073999999999998</v>
      </c>
      <c r="II89" s="9">
        <v>39.225000000000001</v>
      </c>
      <c r="IJ89" s="9">
        <v>18.847999999999999</v>
      </c>
      <c r="IK89" s="9">
        <v>41.191000000000003</v>
      </c>
      <c r="IL89" s="9">
        <v>27.747</v>
      </c>
      <c r="IM89" s="9">
        <v>13.444000000000001</v>
      </c>
      <c r="IN89" s="9">
        <v>16.882999999999999</v>
      </c>
      <c r="IO89" s="9">
        <v>11.478</v>
      </c>
      <c r="IP89" s="9">
        <v>5.4050000000000002</v>
      </c>
      <c r="IQ89" s="9">
        <v>43.567999999999998</v>
      </c>
    </row>
    <row r="90" spans="1:251">
      <c r="A90" s="10">
        <v>44228</v>
      </c>
      <c r="B90" s="9">
        <v>12949.554</v>
      </c>
      <c r="C90" s="9">
        <v>6812.6750000000002</v>
      </c>
      <c r="D90" s="9">
        <v>6136.8779999999997</v>
      </c>
      <c r="E90" s="9">
        <v>8920.2839999999997</v>
      </c>
      <c r="F90" s="9">
        <v>5512.5</v>
      </c>
      <c r="G90" s="9">
        <v>3407.7840000000001</v>
      </c>
      <c r="H90" s="9">
        <v>4029.27</v>
      </c>
      <c r="I90" s="9">
        <v>1300.175</v>
      </c>
      <c r="J90" s="9">
        <v>2729.0940000000001</v>
      </c>
      <c r="K90" s="9">
        <v>1893.2819999999999</v>
      </c>
      <c r="L90" s="9">
        <v>1030.972</v>
      </c>
      <c r="M90" s="9">
        <v>862.31</v>
      </c>
      <c r="N90" s="9">
        <v>547.29700000000003</v>
      </c>
      <c r="O90" s="9">
        <v>303.79899999999998</v>
      </c>
      <c r="P90" s="9">
        <v>243.49799999999999</v>
      </c>
      <c r="Q90" s="9">
        <v>238.316</v>
      </c>
      <c r="R90" s="9">
        <v>171.77</v>
      </c>
      <c r="S90" s="9">
        <v>66.546999999999997</v>
      </c>
      <c r="T90" s="9">
        <v>158.77099999999999</v>
      </c>
      <c r="U90" s="9">
        <v>112.976</v>
      </c>
      <c r="V90" s="9">
        <v>45.793999999999997</v>
      </c>
      <c r="W90" s="9">
        <v>79.546000000000006</v>
      </c>
      <c r="X90" s="9">
        <v>58.792999999999999</v>
      </c>
      <c r="Y90" s="9">
        <v>20.751999999999999</v>
      </c>
      <c r="Z90" s="9">
        <v>308.98</v>
      </c>
      <c r="AA90" s="9">
        <v>132.029</v>
      </c>
      <c r="AB90" s="9">
        <v>176.95099999999999</v>
      </c>
      <c r="AC90" s="9">
        <v>1558.6020000000001</v>
      </c>
      <c r="AD90" s="9">
        <v>845.22199999999998</v>
      </c>
      <c r="AE90" s="9">
        <v>713.38</v>
      </c>
      <c r="AF90" s="9">
        <v>586.18799999999999</v>
      </c>
      <c r="AG90" s="9">
        <v>437.85899999999998</v>
      </c>
      <c r="AH90" s="9">
        <v>148.328</v>
      </c>
      <c r="AI90" s="9">
        <v>972.41499999999996</v>
      </c>
      <c r="AJ90" s="9">
        <v>407.363</v>
      </c>
      <c r="AK90" s="9">
        <v>565.05200000000002</v>
      </c>
      <c r="AL90" s="9">
        <v>762.44799999999998</v>
      </c>
      <c r="AM90" s="9">
        <v>563.80399999999997</v>
      </c>
      <c r="AN90" s="9">
        <v>198.64400000000001</v>
      </c>
      <c r="AO90" s="9">
        <v>1130.8340000000001</v>
      </c>
      <c r="AP90" s="9">
        <v>467.16800000000001</v>
      </c>
      <c r="AQ90" s="9">
        <v>663.66600000000005</v>
      </c>
      <c r="AR90" s="9">
        <v>1131.1849999999999</v>
      </c>
      <c r="AS90" s="9">
        <v>520.33900000000006</v>
      </c>
      <c r="AT90" s="9">
        <v>610.846</v>
      </c>
      <c r="AU90" s="9">
        <v>12301.706</v>
      </c>
      <c r="AV90" s="9">
        <v>6416.8339999999998</v>
      </c>
      <c r="AW90" s="9">
        <v>5884.8720000000003</v>
      </c>
      <c r="AX90" s="9">
        <v>8624.0990000000002</v>
      </c>
      <c r="AY90" s="9">
        <v>5294.7</v>
      </c>
      <c r="AZ90" s="9">
        <v>3329.3989999999999</v>
      </c>
      <c r="BA90" s="9">
        <v>3677.607</v>
      </c>
      <c r="BB90" s="9">
        <v>1122.133</v>
      </c>
      <c r="BC90" s="9">
        <v>2555.4740000000002</v>
      </c>
      <c r="BD90" s="9">
        <v>1812.961</v>
      </c>
      <c r="BE90" s="9">
        <v>986.57899999999995</v>
      </c>
      <c r="BF90" s="9">
        <v>826.38199999999995</v>
      </c>
      <c r="BG90" s="9">
        <v>501.94600000000003</v>
      </c>
      <c r="BH90" s="9">
        <v>279.11200000000002</v>
      </c>
      <c r="BI90" s="9">
        <v>222.834</v>
      </c>
      <c r="BJ90" s="9">
        <v>227.827</v>
      </c>
      <c r="BK90" s="9">
        <v>164.37</v>
      </c>
      <c r="BL90" s="9">
        <v>63.456000000000003</v>
      </c>
      <c r="BM90" s="9">
        <v>151.83099999999999</v>
      </c>
      <c r="BN90" s="9">
        <v>106.98099999999999</v>
      </c>
      <c r="BO90" s="9">
        <v>44.848999999999997</v>
      </c>
      <c r="BP90" s="9">
        <v>75.995999999999995</v>
      </c>
      <c r="BQ90" s="9">
        <v>57.389000000000003</v>
      </c>
      <c r="BR90" s="9">
        <v>18.606999999999999</v>
      </c>
      <c r="BS90" s="9">
        <v>274.12</v>
      </c>
      <c r="BT90" s="9">
        <v>114.742</v>
      </c>
      <c r="BU90" s="9">
        <v>159.37700000000001</v>
      </c>
      <c r="BV90" s="9">
        <v>1512.3140000000001</v>
      </c>
      <c r="BW90" s="9">
        <v>817.846</v>
      </c>
      <c r="BX90" s="9">
        <v>694.46699999999998</v>
      </c>
      <c r="BY90" s="9">
        <v>574.50300000000004</v>
      </c>
      <c r="BZ90" s="9">
        <v>428.589</v>
      </c>
      <c r="CA90" s="9">
        <v>145.91399999999999</v>
      </c>
      <c r="CB90" s="9">
        <v>937.81100000000004</v>
      </c>
      <c r="CC90" s="9">
        <v>389.25799999999998</v>
      </c>
      <c r="CD90" s="9">
        <v>548.553</v>
      </c>
      <c r="CE90" s="9">
        <v>742.74599999999998</v>
      </c>
      <c r="CF90" s="9">
        <v>549.16300000000001</v>
      </c>
      <c r="CG90" s="9">
        <v>193.58199999999999</v>
      </c>
      <c r="CH90" s="9">
        <v>1070.2149999999999</v>
      </c>
      <c r="CI90" s="9">
        <v>437.416</v>
      </c>
      <c r="CJ90" s="9">
        <v>632.79999999999995</v>
      </c>
      <c r="CK90" s="9">
        <v>1089.6410000000001</v>
      </c>
      <c r="CL90" s="9">
        <v>496.23899999999998</v>
      </c>
      <c r="CM90" s="9">
        <v>593.40300000000002</v>
      </c>
      <c r="CN90" s="9">
        <v>1859.2190000000001</v>
      </c>
      <c r="CO90" s="9">
        <v>928.63</v>
      </c>
      <c r="CP90" s="9">
        <v>930.59</v>
      </c>
      <c r="CQ90" s="9">
        <v>822.39300000000003</v>
      </c>
      <c r="CR90" s="9">
        <v>475.16800000000001</v>
      </c>
      <c r="CS90" s="9">
        <v>347.22500000000002</v>
      </c>
      <c r="CT90" s="9">
        <v>1036.826</v>
      </c>
      <c r="CU90" s="9">
        <v>453.46199999999999</v>
      </c>
      <c r="CV90" s="9">
        <v>583.36400000000003</v>
      </c>
      <c r="CW90" s="9">
        <v>459.815</v>
      </c>
      <c r="CX90" s="9">
        <v>236.59200000000001</v>
      </c>
      <c r="CY90" s="9">
        <v>223.22300000000001</v>
      </c>
      <c r="CZ90" s="9">
        <v>105.93</v>
      </c>
      <c r="DA90" s="9">
        <v>52.704999999999998</v>
      </c>
      <c r="DB90" s="9">
        <v>53.225999999999999</v>
      </c>
      <c r="DC90" s="9">
        <v>18.957000000000001</v>
      </c>
      <c r="DD90" s="9">
        <v>12.625999999999999</v>
      </c>
      <c r="DE90" s="9">
        <v>6.3310000000000004</v>
      </c>
      <c r="DF90" s="9">
        <v>13.765000000000001</v>
      </c>
      <c r="DG90" s="9">
        <v>9.2929999999999993</v>
      </c>
      <c r="DH90" s="9">
        <v>4.4720000000000004</v>
      </c>
      <c r="DI90" s="9">
        <v>5.1909999999999998</v>
      </c>
      <c r="DJ90" s="9">
        <v>3.3330000000000002</v>
      </c>
      <c r="DK90" s="9">
        <v>1.859</v>
      </c>
      <c r="DL90" s="9">
        <v>86.974000000000004</v>
      </c>
      <c r="DM90" s="9">
        <v>40.079000000000001</v>
      </c>
      <c r="DN90" s="9">
        <v>46.893999999999998</v>
      </c>
      <c r="DO90" s="9">
        <v>405.05700000000002</v>
      </c>
      <c r="DP90" s="9">
        <v>207.494</v>
      </c>
      <c r="DQ90" s="9">
        <v>197.56299999999999</v>
      </c>
      <c r="DR90" s="9">
        <v>78.783000000000001</v>
      </c>
      <c r="DS90" s="9">
        <v>53.329000000000001</v>
      </c>
      <c r="DT90" s="9">
        <v>25.454000000000001</v>
      </c>
      <c r="DU90" s="9">
        <v>326.274</v>
      </c>
      <c r="DV90" s="9">
        <v>154.16499999999999</v>
      </c>
      <c r="DW90" s="9">
        <v>172.10900000000001</v>
      </c>
      <c r="DX90" s="9">
        <v>92.787000000000006</v>
      </c>
      <c r="DY90" s="9">
        <v>63.466999999999999</v>
      </c>
      <c r="DZ90" s="9">
        <v>29.32</v>
      </c>
      <c r="EA90" s="9">
        <v>367.02800000000002</v>
      </c>
      <c r="EB90" s="9">
        <v>173.125</v>
      </c>
      <c r="EC90" s="9">
        <v>193.90299999999999</v>
      </c>
      <c r="ED90" s="9">
        <v>340.03899999999999</v>
      </c>
      <c r="EE90" s="9">
        <v>163.458</v>
      </c>
      <c r="EF90" s="9">
        <v>176.58099999999999</v>
      </c>
      <c r="EG90" s="9">
        <v>688.428</v>
      </c>
      <c r="EH90" s="9">
        <v>328.63299999999998</v>
      </c>
      <c r="EI90" s="9">
        <v>359.79500000000002</v>
      </c>
      <c r="EJ90" s="9">
        <v>169.446</v>
      </c>
      <c r="EK90" s="9">
        <v>111.444</v>
      </c>
      <c r="EL90" s="9">
        <v>58.002000000000002</v>
      </c>
      <c r="EM90" s="9">
        <v>518.98199999999997</v>
      </c>
      <c r="EN90" s="9">
        <v>217.18899999999999</v>
      </c>
      <c r="EO90" s="9">
        <v>301.79300000000001</v>
      </c>
      <c r="EP90" s="9">
        <v>192.73500000000001</v>
      </c>
      <c r="EQ90" s="9">
        <v>87.909000000000006</v>
      </c>
      <c r="ER90" s="9">
        <v>104.82599999999999</v>
      </c>
      <c r="ES90" s="9">
        <v>51.343000000000004</v>
      </c>
      <c r="ET90" s="9">
        <v>19.613</v>
      </c>
      <c r="EU90" s="9">
        <v>31.731000000000002</v>
      </c>
      <c r="EV90" s="9">
        <v>6.3310000000000004</v>
      </c>
      <c r="EW90" s="9">
        <v>4.1180000000000003</v>
      </c>
      <c r="EX90" s="9">
        <v>2.2130000000000001</v>
      </c>
      <c r="EY90" s="9">
        <v>5.5940000000000003</v>
      </c>
      <c r="EZ90" s="9">
        <v>3.7170000000000001</v>
      </c>
      <c r="FA90" s="9">
        <v>1.877</v>
      </c>
      <c r="FB90" s="9">
        <v>0.73699999999999999</v>
      </c>
      <c r="FC90" s="9">
        <v>0.40100000000000002</v>
      </c>
      <c r="FD90" s="9">
        <v>0.33600000000000002</v>
      </c>
      <c r="FE90" s="9">
        <v>45.012999999999998</v>
      </c>
      <c r="FF90" s="9">
        <v>15.494999999999999</v>
      </c>
      <c r="FG90" s="9">
        <v>29.518000000000001</v>
      </c>
      <c r="FH90" s="9">
        <v>164.85400000000001</v>
      </c>
      <c r="FI90" s="9">
        <v>75.626000000000005</v>
      </c>
      <c r="FJ90" s="9">
        <v>89.227000000000004</v>
      </c>
      <c r="FK90" s="9">
        <v>15.565</v>
      </c>
      <c r="FL90" s="9">
        <v>12.048999999999999</v>
      </c>
      <c r="FM90" s="9">
        <v>3.516</v>
      </c>
      <c r="FN90" s="9">
        <v>149.28899999999999</v>
      </c>
      <c r="FO90" s="9">
        <v>63.576999999999998</v>
      </c>
      <c r="FP90" s="9">
        <v>85.710999999999999</v>
      </c>
      <c r="FQ90" s="9">
        <v>20.151</v>
      </c>
      <c r="FR90" s="9">
        <v>14.907</v>
      </c>
      <c r="FS90" s="9">
        <v>5.2430000000000003</v>
      </c>
      <c r="FT90" s="9">
        <v>172.58500000000001</v>
      </c>
      <c r="FU90" s="9">
        <v>73.001999999999995</v>
      </c>
      <c r="FV90" s="9">
        <v>99.582999999999998</v>
      </c>
      <c r="FW90" s="9">
        <v>154.88200000000001</v>
      </c>
      <c r="FX90" s="9">
        <v>67.293999999999997</v>
      </c>
      <c r="FY90" s="9">
        <v>87.587999999999994</v>
      </c>
      <c r="FZ90" s="9">
        <v>1170.7919999999999</v>
      </c>
      <c r="GA90" s="9">
        <v>599.99699999999996</v>
      </c>
      <c r="GB90" s="9">
        <v>570.79499999999996</v>
      </c>
      <c r="GC90" s="9">
        <v>652.94799999999998</v>
      </c>
      <c r="GD90" s="9">
        <v>363.72399999999999</v>
      </c>
      <c r="GE90" s="9">
        <v>289.22300000000001</v>
      </c>
      <c r="GF90" s="9">
        <v>517.84400000000005</v>
      </c>
      <c r="GG90" s="9">
        <v>236.273</v>
      </c>
      <c r="GH90" s="9">
        <v>281.572</v>
      </c>
      <c r="GI90" s="9">
        <v>267.08</v>
      </c>
      <c r="GJ90" s="9">
        <v>148.68299999999999</v>
      </c>
      <c r="GK90" s="9">
        <v>118.39700000000001</v>
      </c>
      <c r="GL90" s="9">
        <v>54.587000000000003</v>
      </c>
      <c r="GM90" s="9">
        <v>33.091999999999999</v>
      </c>
      <c r="GN90" s="9">
        <v>21.495000000000001</v>
      </c>
      <c r="GO90" s="9">
        <v>12.625999999999999</v>
      </c>
      <c r="GP90" s="9">
        <v>8.5079999999999991</v>
      </c>
      <c r="GQ90" s="9">
        <v>4.1180000000000003</v>
      </c>
      <c r="GR90" s="9">
        <v>8.1709999999999994</v>
      </c>
      <c r="GS90" s="9">
        <v>5.5759999999999996</v>
      </c>
      <c r="GT90" s="9">
        <v>2.5950000000000002</v>
      </c>
      <c r="GU90" s="9">
        <v>4.4539999999999997</v>
      </c>
      <c r="GV90" s="9">
        <v>2.9319999999999999</v>
      </c>
      <c r="GW90" s="9">
        <v>1.522</v>
      </c>
      <c r="GX90" s="9">
        <v>41.960999999999999</v>
      </c>
      <c r="GY90" s="9">
        <v>24.584</v>
      </c>
      <c r="GZ90" s="9">
        <v>17.376999999999999</v>
      </c>
      <c r="HA90" s="9">
        <v>240.203</v>
      </c>
      <c r="HB90" s="9">
        <v>131.86799999999999</v>
      </c>
      <c r="HC90" s="9">
        <v>108.336</v>
      </c>
      <c r="HD90" s="9">
        <v>63.218000000000004</v>
      </c>
      <c r="HE90" s="9">
        <v>41.28</v>
      </c>
      <c r="HF90" s="9">
        <v>21.937999999999999</v>
      </c>
      <c r="HG90" s="9">
        <v>176.98599999999999</v>
      </c>
      <c r="HH90" s="9">
        <v>90.587999999999994</v>
      </c>
      <c r="HI90" s="9">
        <v>86.397999999999996</v>
      </c>
      <c r="HJ90" s="9">
        <v>72.635999999999996</v>
      </c>
      <c r="HK90" s="9">
        <v>48.558999999999997</v>
      </c>
      <c r="HL90" s="9">
        <v>24.077000000000002</v>
      </c>
      <c r="HM90" s="9">
        <v>194.44300000000001</v>
      </c>
      <c r="HN90" s="9">
        <v>100.123</v>
      </c>
      <c r="HO90" s="9">
        <v>94.32</v>
      </c>
      <c r="HP90" s="9">
        <v>185.15700000000001</v>
      </c>
      <c r="HQ90" s="9">
        <v>96.164000000000001</v>
      </c>
      <c r="HR90" s="9">
        <v>88.992999999999995</v>
      </c>
      <c r="HS90" s="9">
        <v>2979.5070000000001</v>
      </c>
      <c r="HT90" s="9">
        <v>1575.171</v>
      </c>
      <c r="HU90" s="9">
        <v>1404.336</v>
      </c>
      <c r="HV90" s="9">
        <v>2278.73</v>
      </c>
      <c r="HW90" s="9">
        <v>1360.048</v>
      </c>
      <c r="HX90" s="9">
        <v>918.68200000000002</v>
      </c>
      <c r="HY90" s="9">
        <v>700.77700000000004</v>
      </c>
      <c r="HZ90" s="9">
        <v>215.12299999999999</v>
      </c>
      <c r="IA90" s="9">
        <v>485.654</v>
      </c>
      <c r="IB90" s="9">
        <v>434.08100000000002</v>
      </c>
      <c r="IC90" s="9">
        <v>257.48</v>
      </c>
      <c r="ID90" s="9">
        <v>176.6</v>
      </c>
      <c r="IE90" s="9">
        <v>110.998</v>
      </c>
      <c r="IF90" s="9">
        <v>71.539000000000001</v>
      </c>
      <c r="IG90" s="9">
        <v>39.459000000000003</v>
      </c>
      <c r="IH90" s="9">
        <v>57.603999999999999</v>
      </c>
      <c r="II90" s="9">
        <v>42.61</v>
      </c>
      <c r="IJ90" s="9">
        <v>14.994</v>
      </c>
      <c r="IK90" s="9">
        <v>41.597999999999999</v>
      </c>
      <c r="IL90" s="9">
        <v>29.577999999999999</v>
      </c>
      <c r="IM90" s="9">
        <v>12.021000000000001</v>
      </c>
      <c r="IN90" s="9">
        <v>16.006</v>
      </c>
      <c r="IO90" s="9">
        <v>13.032999999999999</v>
      </c>
      <c r="IP90" s="9">
        <v>2.9729999999999999</v>
      </c>
      <c r="IQ90" s="9">
        <v>53.393999999999998</v>
      </c>
    </row>
    <row r="91" spans="1:251">
      <c r="A91" s="10">
        <v>44256</v>
      </c>
      <c r="B91" s="9">
        <v>12970.55</v>
      </c>
      <c r="C91" s="9">
        <v>6805.9009999999998</v>
      </c>
      <c r="D91" s="9">
        <v>6164.6490000000003</v>
      </c>
      <c r="E91" s="9">
        <v>8779.3520000000008</v>
      </c>
      <c r="F91" s="9">
        <v>5447.4579999999996</v>
      </c>
      <c r="G91" s="9">
        <v>3331.8939999999998</v>
      </c>
      <c r="H91" s="9">
        <v>4191.1980000000003</v>
      </c>
      <c r="I91" s="9">
        <v>1358.443</v>
      </c>
      <c r="J91" s="9">
        <v>2832.7550000000001</v>
      </c>
      <c r="K91" s="9">
        <v>1770.0740000000001</v>
      </c>
      <c r="L91" s="9">
        <v>960.50699999999995</v>
      </c>
      <c r="M91" s="9">
        <v>809.56700000000001</v>
      </c>
      <c r="N91" s="9">
        <v>387.27600000000001</v>
      </c>
      <c r="O91" s="9">
        <v>218.596</v>
      </c>
      <c r="P91" s="9">
        <v>168.68</v>
      </c>
      <c r="Q91" s="9">
        <v>158.39099999999999</v>
      </c>
      <c r="R91" s="9">
        <v>122.46</v>
      </c>
      <c r="S91" s="9">
        <v>35.930999999999997</v>
      </c>
      <c r="T91" s="9">
        <v>97.837999999999994</v>
      </c>
      <c r="U91" s="9">
        <v>76.673000000000002</v>
      </c>
      <c r="V91" s="9">
        <v>21.166</v>
      </c>
      <c r="W91" s="9">
        <v>60.552</v>
      </c>
      <c r="X91" s="9">
        <v>45.786999999999999</v>
      </c>
      <c r="Y91" s="9">
        <v>14.765000000000001</v>
      </c>
      <c r="Z91" s="9">
        <v>228.886</v>
      </c>
      <c r="AA91" s="9">
        <v>96.137</v>
      </c>
      <c r="AB91" s="9">
        <v>132.749</v>
      </c>
      <c r="AC91" s="9">
        <v>1545.8969999999999</v>
      </c>
      <c r="AD91" s="9">
        <v>828.05100000000004</v>
      </c>
      <c r="AE91" s="9">
        <v>717.846</v>
      </c>
      <c r="AF91" s="9">
        <v>578.06899999999996</v>
      </c>
      <c r="AG91" s="9">
        <v>437.17599999999999</v>
      </c>
      <c r="AH91" s="9">
        <v>140.893</v>
      </c>
      <c r="AI91" s="9">
        <v>967.827</v>
      </c>
      <c r="AJ91" s="9">
        <v>390.875</v>
      </c>
      <c r="AK91" s="9">
        <v>576.95299999999997</v>
      </c>
      <c r="AL91" s="9">
        <v>690.24599999999998</v>
      </c>
      <c r="AM91" s="9">
        <v>524.36500000000001</v>
      </c>
      <c r="AN91" s="9">
        <v>165.88</v>
      </c>
      <c r="AO91" s="9">
        <v>1079.829</v>
      </c>
      <c r="AP91" s="9">
        <v>436.142</v>
      </c>
      <c r="AQ91" s="9">
        <v>643.68700000000001</v>
      </c>
      <c r="AR91" s="9">
        <v>1065.6659999999999</v>
      </c>
      <c r="AS91" s="9">
        <v>467.54700000000003</v>
      </c>
      <c r="AT91" s="9">
        <v>598.11800000000005</v>
      </c>
      <c r="AU91" s="9">
        <v>12328.826999999999</v>
      </c>
      <c r="AV91" s="9">
        <v>6416.42</v>
      </c>
      <c r="AW91" s="9">
        <v>5912.4059999999999</v>
      </c>
      <c r="AX91" s="9">
        <v>8486.5450000000001</v>
      </c>
      <c r="AY91" s="9">
        <v>5234.0280000000002</v>
      </c>
      <c r="AZ91" s="9">
        <v>3252.5169999999998</v>
      </c>
      <c r="BA91" s="9">
        <v>3842.2820000000002</v>
      </c>
      <c r="BB91" s="9">
        <v>1182.3920000000001</v>
      </c>
      <c r="BC91" s="9">
        <v>2659.89</v>
      </c>
      <c r="BD91" s="9">
        <v>1697.93</v>
      </c>
      <c r="BE91" s="9">
        <v>915.76499999999999</v>
      </c>
      <c r="BF91" s="9">
        <v>782.16499999999996</v>
      </c>
      <c r="BG91" s="9">
        <v>354.97800000000001</v>
      </c>
      <c r="BH91" s="9">
        <v>197.39099999999999</v>
      </c>
      <c r="BI91" s="9">
        <v>157.58699999999999</v>
      </c>
      <c r="BJ91" s="9">
        <v>149.191</v>
      </c>
      <c r="BK91" s="9">
        <v>113.834</v>
      </c>
      <c r="BL91" s="9">
        <v>35.356999999999999</v>
      </c>
      <c r="BM91" s="9">
        <v>91.808999999999997</v>
      </c>
      <c r="BN91" s="9">
        <v>70.649000000000001</v>
      </c>
      <c r="BO91" s="9">
        <v>21.16</v>
      </c>
      <c r="BP91" s="9">
        <v>57.381</v>
      </c>
      <c r="BQ91" s="9">
        <v>43.185000000000002</v>
      </c>
      <c r="BR91" s="9">
        <v>14.196999999999999</v>
      </c>
      <c r="BS91" s="9">
        <v>205.78700000000001</v>
      </c>
      <c r="BT91" s="9">
        <v>83.557000000000002</v>
      </c>
      <c r="BU91" s="9">
        <v>122.23</v>
      </c>
      <c r="BV91" s="9">
        <v>1499.508</v>
      </c>
      <c r="BW91" s="9">
        <v>800.06500000000005</v>
      </c>
      <c r="BX91" s="9">
        <v>699.44299999999998</v>
      </c>
      <c r="BY91" s="9">
        <v>565.33900000000006</v>
      </c>
      <c r="BZ91" s="9">
        <v>425.67700000000002</v>
      </c>
      <c r="CA91" s="9">
        <v>139.661</v>
      </c>
      <c r="CB91" s="9">
        <v>934.16899999999998</v>
      </c>
      <c r="CC91" s="9">
        <v>374.38799999999998</v>
      </c>
      <c r="CD91" s="9">
        <v>559.78099999999995</v>
      </c>
      <c r="CE91" s="9">
        <v>671.23099999999999</v>
      </c>
      <c r="CF91" s="9">
        <v>507.15300000000002</v>
      </c>
      <c r="CG91" s="9">
        <v>164.078</v>
      </c>
      <c r="CH91" s="9">
        <v>1026.6990000000001</v>
      </c>
      <c r="CI91" s="9">
        <v>408.61200000000002</v>
      </c>
      <c r="CJ91" s="9">
        <v>618.08600000000001</v>
      </c>
      <c r="CK91" s="9">
        <v>1025.979</v>
      </c>
      <c r="CL91" s="9">
        <v>445.03699999999998</v>
      </c>
      <c r="CM91" s="9">
        <v>580.94200000000001</v>
      </c>
      <c r="CN91" s="9">
        <v>1874.271</v>
      </c>
      <c r="CO91" s="9">
        <v>930.6</v>
      </c>
      <c r="CP91" s="9">
        <v>943.67100000000005</v>
      </c>
      <c r="CQ91" s="9">
        <v>787.08299999999997</v>
      </c>
      <c r="CR91" s="9">
        <v>458.70699999999999</v>
      </c>
      <c r="CS91" s="9">
        <v>328.37599999999998</v>
      </c>
      <c r="CT91" s="9">
        <v>1087.1869999999999</v>
      </c>
      <c r="CU91" s="9">
        <v>471.89299999999997</v>
      </c>
      <c r="CV91" s="9">
        <v>615.29399999999998</v>
      </c>
      <c r="CW91" s="9">
        <v>438.53699999999998</v>
      </c>
      <c r="CX91" s="9">
        <v>215.63399999999999</v>
      </c>
      <c r="CY91" s="9">
        <v>222.90299999999999</v>
      </c>
      <c r="CZ91" s="9">
        <v>79.504000000000005</v>
      </c>
      <c r="DA91" s="9">
        <v>37.28</v>
      </c>
      <c r="DB91" s="9">
        <v>42.223999999999997</v>
      </c>
      <c r="DC91" s="9">
        <v>16.306999999999999</v>
      </c>
      <c r="DD91" s="9">
        <v>10.680999999999999</v>
      </c>
      <c r="DE91" s="9">
        <v>5.6260000000000003</v>
      </c>
      <c r="DF91" s="9">
        <v>7.8849999999999998</v>
      </c>
      <c r="DG91" s="9">
        <v>5.8570000000000002</v>
      </c>
      <c r="DH91" s="9">
        <v>2.028</v>
      </c>
      <c r="DI91" s="9">
        <v>8.4209999999999994</v>
      </c>
      <c r="DJ91" s="9">
        <v>4.8239999999999998</v>
      </c>
      <c r="DK91" s="9">
        <v>3.597</v>
      </c>
      <c r="DL91" s="9">
        <v>63.198</v>
      </c>
      <c r="DM91" s="9">
        <v>26.599</v>
      </c>
      <c r="DN91" s="9">
        <v>36.597999999999999</v>
      </c>
      <c r="DO91" s="9">
        <v>401.15300000000002</v>
      </c>
      <c r="DP91" s="9">
        <v>198.00800000000001</v>
      </c>
      <c r="DQ91" s="9">
        <v>203.14500000000001</v>
      </c>
      <c r="DR91" s="9">
        <v>78.688000000000002</v>
      </c>
      <c r="DS91" s="9">
        <v>54.777999999999999</v>
      </c>
      <c r="DT91" s="9">
        <v>23.908999999999999</v>
      </c>
      <c r="DU91" s="9">
        <v>322.46499999999997</v>
      </c>
      <c r="DV91" s="9">
        <v>143.22900000000001</v>
      </c>
      <c r="DW91" s="9">
        <v>179.23599999999999</v>
      </c>
      <c r="DX91" s="9">
        <v>88.453999999999994</v>
      </c>
      <c r="DY91" s="9">
        <v>60.988</v>
      </c>
      <c r="DZ91" s="9">
        <v>27.465</v>
      </c>
      <c r="EA91" s="9">
        <v>350.08300000000003</v>
      </c>
      <c r="EB91" s="9">
        <v>154.64599999999999</v>
      </c>
      <c r="EC91" s="9">
        <v>195.43799999999999</v>
      </c>
      <c r="ED91" s="9">
        <v>330.35</v>
      </c>
      <c r="EE91" s="9">
        <v>149.08600000000001</v>
      </c>
      <c r="EF91" s="9">
        <v>181.26400000000001</v>
      </c>
      <c r="EG91" s="9">
        <v>684.08399999999995</v>
      </c>
      <c r="EH91" s="9">
        <v>322.92899999999997</v>
      </c>
      <c r="EI91" s="9">
        <v>361.15499999999997</v>
      </c>
      <c r="EJ91" s="9">
        <v>153.58000000000001</v>
      </c>
      <c r="EK91" s="9">
        <v>95.858000000000004</v>
      </c>
      <c r="EL91" s="9">
        <v>57.722000000000001</v>
      </c>
      <c r="EM91" s="9">
        <v>530.50400000000002</v>
      </c>
      <c r="EN91" s="9">
        <v>227.071</v>
      </c>
      <c r="EO91" s="9">
        <v>303.43299999999999</v>
      </c>
      <c r="EP91" s="9">
        <v>187.30799999999999</v>
      </c>
      <c r="EQ91" s="9">
        <v>88.617000000000004</v>
      </c>
      <c r="ER91" s="9">
        <v>98.69</v>
      </c>
      <c r="ES91" s="9">
        <v>36.354999999999997</v>
      </c>
      <c r="ET91" s="9">
        <v>17.027000000000001</v>
      </c>
      <c r="EU91" s="9">
        <v>19.329000000000001</v>
      </c>
      <c r="EV91" s="9">
        <v>3.98</v>
      </c>
      <c r="EW91" s="9">
        <v>2.4329999999999998</v>
      </c>
      <c r="EX91" s="9">
        <v>1.5469999999999999</v>
      </c>
      <c r="EY91" s="9">
        <v>1.794</v>
      </c>
      <c r="EZ91" s="9">
        <v>1.786</v>
      </c>
      <c r="FA91" s="9">
        <v>8.0000000000000002E-3</v>
      </c>
      <c r="FB91" s="9">
        <v>2.1850000000000001</v>
      </c>
      <c r="FC91" s="9">
        <v>0.64700000000000002</v>
      </c>
      <c r="FD91" s="9">
        <v>1.538</v>
      </c>
      <c r="FE91" s="9">
        <v>32.375999999999998</v>
      </c>
      <c r="FF91" s="9">
        <v>14.593999999999999</v>
      </c>
      <c r="FG91" s="9">
        <v>17.782</v>
      </c>
      <c r="FH91" s="9">
        <v>169.637</v>
      </c>
      <c r="FI91" s="9">
        <v>79.67</v>
      </c>
      <c r="FJ91" s="9">
        <v>89.966999999999999</v>
      </c>
      <c r="FK91" s="9">
        <v>18.806999999999999</v>
      </c>
      <c r="FL91" s="9">
        <v>12.106</v>
      </c>
      <c r="FM91" s="9">
        <v>6.7009999999999996</v>
      </c>
      <c r="FN91" s="9">
        <v>150.83000000000001</v>
      </c>
      <c r="FO91" s="9">
        <v>67.563999999999993</v>
      </c>
      <c r="FP91" s="9">
        <v>83.266000000000005</v>
      </c>
      <c r="FQ91" s="9">
        <v>21.452000000000002</v>
      </c>
      <c r="FR91" s="9">
        <v>14.182</v>
      </c>
      <c r="FS91" s="9">
        <v>7.27</v>
      </c>
      <c r="FT91" s="9">
        <v>165.85599999999999</v>
      </c>
      <c r="FU91" s="9">
        <v>74.435000000000002</v>
      </c>
      <c r="FV91" s="9">
        <v>91.42</v>
      </c>
      <c r="FW91" s="9">
        <v>152.624</v>
      </c>
      <c r="FX91" s="9">
        <v>69.349999999999994</v>
      </c>
      <c r="FY91" s="9">
        <v>83.274000000000001</v>
      </c>
      <c r="FZ91" s="9">
        <v>1190.1859999999999</v>
      </c>
      <c r="GA91" s="9">
        <v>607.67100000000005</v>
      </c>
      <c r="GB91" s="9">
        <v>582.51599999999996</v>
      </c>
      <c r="GC91" s="9">
        <v>633.50300000000004</v>
      </c>
      <c r="GD91" s="9">
        <v>362.84899999999999</v>
      </c>
      <c r="GE91" s="9">
        <v>270.654</v>
      </c>
      <c r="GF91" s="9">
        <v>556.68299999999999</v>
      </c>
      <c r="GG91" s="9">
        <v>244.821</v>
      </c>
      <c r="GH91" s="9">
        <v>311.86200000000002</v>
      </c>
      <c r="GI91" s="9">
        <v>251.22900000000001</v>
      </c>
      <c r="GJ91" s="9">
        <v>127.017</v>
      </c>
      <c r="GK91" s="9">
        <v>124.212</v>
      </c>
      <c r="GL91" s="9">
        <v>43.149000000000001</v>
      </c>
      <c r="GM91" s="9">
        <v>20.254000000000001</v>
      </c>
      <c r="GN91" s="9">
        <v>22.895</v>
      </c>
      <c r="GO91" s="9">
        <v>12.327</v>
      </c>
      <c r="GP91" s="9">
        <v>8.2479999999999993</v>
      </c>
      <c r="GQ91" s="9">
        <v>4.0789999999999997</v>
      </c>
      <c r="GR91" s="9">
        <v>6.0910000000000002</v>
      </c>
      <c r="GS91" s="9">
        <v>4.0709999999999997</v>
      </c>
      <c r="GT91" s="9">
        <v>2.02</v>
      </c>
      <c r="GU91" s="9">
        <v>6.2359999999999998</v>
      </c>
      <c r="GV91" s="9">
        <v>4.1769999999999996</v>
      </c>
      <c r="GW91" s="9">
        <v>2.0590000000000002</v>
      </c>
      <c r="GX91" s="9">
        <v>30.821999999999999</v>
      </c>
      <c r="GY91" s="9">
        <v>12.006</v>
      </c>
      <c r="GZ91" s="9">
        <v>18.815999999999999</v>
      </c>
      <c r="HA91" s="9">
        <v>231.51599999999999</v>
      </c>
      <c r="HB91" s="9">
        <v>118.337</v>
      </c>
      <c r="HC91" s="9">
        <v>113.179</v>
      </c>
      <c r="HD91" s="9">
        <v>59.881</v>
      </c>
      <c r="HE91" s="9">
        <v>42.671999999999997</v>
      </c>
      <c r="HF91" s="9">
        <v>17.207999999999998</v>
      </c>
      <c r="HG91" s="9">
        <v>171.63499999999999</v>
      </c>
      <c r="HH91" s="9">
        <v>75.665000000000006</v>
      </c>
      <c r="HI91" s="9">
        <v>95.97</v>
      </c>
      <c r="HJ91" s="9">
        <v>67.001999999999995</v>
      </c>
      <c r="HK91" s="9">
        <v>46.807000000000002</v>
      </c>
      <c r="HL91" s="9">
        <v>20.195</v>
      </c>
      <c r="HM91" s="9">
        <v>184.22800000000001</v>
      </c>
      <c r="HN91" s="9">
        <v>80.209999999999994</v>
      </c>
      <c r="HO91" s="9">
        <v>104.017</v>
      </c>
      <c r="HP91" s="9">
        <v>177.726</v>
      </c>
      <c r="HQ91" s="9">
        <v>79.736000000000004</v>
      </c>
      <c r="HR91" s="9">
        <v>97.99</v>
      </c>
      <c r="HS91" s="9">
        <v>2977.3919999999998</v>
      </c>
      <c r="HT91" s="9">
        <v>1572.162</v>
      </c>
      <c r="HU91" s="9">
        <v>1405.229</v>
      </c>
      <c r="HV91" s="9">
        <v>2232.585</v>
      </c>
      <c r="HW91" s="9">
        <v>1328.8420000000001</v>
      </c>
      <c r="HX91" s="9">
        <v>903.74199999999996</v>
      </c>
      <c r="HY91" s="9">
        <v>744.80700000000002</v>
      </c>
      <c r="HZ91" s="9">
        <v>243.32</v>
      </c>
      <c r="IA91" s="9">
        <v>501.48700000000002</v>
      </c>
      <c r="IB91" s="9">
        <v>417.892</v>
      </c>
      <c r="IC91" s="9">
        <v>247.97499999999999</v>
      </c>
      <c r="ID91" s="9">
        <v>169.917</v>
      </c>
      <c r="IE91" s="9">
        <v>77.126999999999995</v>
      </c>
      <c r="IF91" s="9">
        <v>43.819000000000003</v>
      </c>
      <c r="IG91" s="9">
        <v>33.308</v>
      </c>
      <c r="IH91" s="9">
        <v>33.511000000000003</v>
      </c>
      <c r="II91" s="9">
        <v>27.303999999999998</v>
      </c>
      <c r="IJ91" s="9">
        <v>6.2069999999999999</v>
      </c>
      <c r="IK91" s="9">
        <v>21.526</v>
      </c>
      <c r="IL91" s="9">
        <v>17.486000000000001</v>
      </c>
      <c r="IM91" s="9">
        <v>4.04</v>
      </c>
      <c r="IN91" s="9">
        <v>11.984</v>
      </c>
      <c r="IO91" s="9">
        <v>9.8170000000000002</v>
      </c>
      <c r="IP91" s="9">
        <v>2.1669999999999998</v>
      </c>
      <c r="IQ91" s="9">
        <v>43.616999999999997</v>
      </c>
    </row>
    <row r="92" spans="1:251">
      <c r="A92" s="10">
        <v>44287</v>
      </c>
      <c r="B92" s="9">
        <v>12947.466</v>
      </c>
      <c r="C92" s="9">
        <v>6813.7349999999997</v>
      </c>
      <c r="D92" s="9">
        <v>6133.7309999999998</v>
      </c>
      <c r="E92" s="9">
        <v>8785.4439999999995</v>
      </c>
      <c r="F92" s="9">
        <v>5451.6959999999999</v>
      </c>
      <c r="G92" s="9">
        <v>3333.748</v>
      </c>
      <c r="H92" s="9">
        <v>4162.0219999999999</v>
      </c>
      <c r="I92" s="9">
        <v>1362.039</v>
      </c>
      <c r="J92" s="9">
        <v>2799.9830000000002</v>
      </c>
      <c r="K92" s="9">
        <v>1691.127</v>
      </c>
      <c r="L92" s="9">
        <v>924.24699999999996</v>
      </c>
      <c r="M92" s="9">
        <v>766.88099999999997</v>
      </c>
      <c r="N92" s="9">
        <v>361.65</v>
      </c>
      <c r="O92" s="9">
        <v>214.292</v>
      </c>
      <c r="P92" s="9">
        <v>147.358</v>
      </c>
      <c r="Q92" s="9">
        <v>143.364</v>
      </c>
      <c r="R92" s="9">
        <v>106.694</v>
      </c>
      <c r="S92" s="9">
        <v>36.670999999999999</v>
      </c>
      <c r="T92" s="9">
        <v>97.924000000000007</v>
      </c>
      <c r="U92" s="9">
        <v>67.293000000000006</v>
      </c>
      <c r="V92" s="9">
        <v>30.631</v>
      </c>
      <c r="W92" s="9">
        <v>45.44</v>
      </c>
      <c r="X92" s="9">
        <v>39.401000000000003</v>
      </c>
      <c r="Y92" s="9">
        <v>6.0389999999999997</v>
      </c>
      <c r="Z92" s="9">
        <v>218.286</v>
      </c>
      <c r="AA92" s="9">
        <v>107.598</v>
      </c>
      <c r="AB92" s="9">
        <v>110.687</v>
      </c>
      <c r="AC92" s="9">
        <v>1492.4659999999999</v>
      </c>
      <c r="AD92" s="9">
        <v>802.95100000000002</v>
      </c>
      <c r="AE92" s="9">
        <v>689.51599999999996</v>
      </c>
      <c r="AF92" s="9">
        <v>533.66099999999994</v>
      </c>
      <c r="AG92" s="9">
        <v>404.63900000000001</v>
      </c>
      <c r="AH92" s="9">
        <v>129.02099999999999</v>
      </c>
      <c r="AI92" s="9">
        <v>958.80600000000004</v>
      </c>
      <c r="AJ92" s="9">
        <v>398.31099999999998</v>
      </c>
      <c r="AK92" s="9">
        <v>560.49400000000003</v>
      </c>
      <c r="AL92" s="9">
        <v>634.90899999999999</v>
      </c>
      <c r="AM92" s="9">
        <v>481.61500000000001</v>
      </c>
      <c r="AN92" s="9">
        <v>153.29400000000001</v>
      </c>
      <c r="AO92" s="9">
        <v>1056.2190000000001</v>
      </c>
      <c r="AP92" s="9">
        <v>442.63200000000001</v>
      </c>
      <c r="AQ92" s="9">
        <v>613.58699999999999</v>
      </c>
      <c r="AR92" s="9">
        <v>1056.73</v>
      </c>
      <c r="AS92" s="9">
        <v>465.60399999999998</v>
      </c>
      <c r="AT92" s="9">
        <v>591.12599999999998</v>
      </c>
      <c r="AU92" s="9">
        <v>12331.494000000001</v>
      </c>
      <c r="AV92" s="9">
        <v>6441.299</v>
      </c>
      <c r="AW92" s="9">
        <v>5890.1949999999997</v>
      </c>
      <c r="AX92" s="9">
        <v>8486.15</v>
      </c>
      <c r="AY92" s="9">
        <v>5236.2690000000002</v>
      </c>
      <c r="AZ92" s="9">
        <v>3249.8809999999999</v>
      </c>
      <c r="BA92" s="9">
        <v>3845.3440000000001</v>
      </c>
      <c r="BB92" s="9">
        <v>1205.03</v>
      </c>
      <c r="BC92" s="9">
        <v>2640.3139999999999</v>
      </c>
      <c r="BD92" s="9">
        <v>1628.09</v>
      </c>
      <c r="BE92" s="9">
        <v>883.95100000000002</v>
      </c>
      <c r="BF92" s="9">
        <v>744.13800000000003</v>
      </c>
      <c r="BG92" s="9">
        <v>331.07400000000001</v>
      </c>
      <c r="BH92" s="9">
        <v>191.08199999999999</v>
      </c>
      <c r="BI92" s="9">
        <v>139.99299999999999</v>
      </c>
      <c r="BJ92" s="9">
        <v>135.803</v>
      </c>
      <c r="BK92" s="9">
        <v>100.239</v>
      </c>
      <c r="BL92" s="9">
        <v>35.563000000000002</v>
      </c>
      <c r="BM92" s="9">
        <v>92.888999999999996</v>
      </c>
      <c r="BN92" s="9">
        <v>62.651000000000003</v>
      </c>
      <c r="BO92" s="9">
        <v>30.238</v>
      </c>
      <c r="BP92" s="9">
        <v>42.914000000000001</v>
      </c>
      <c r="BQ92" s="9">
        <v>37.588000000000001</v>
      </c>
      <c r="BR92" s="9">
        <v>5.3259999999999996</v>
      </c>
      <c r="BS92" s="9">
        <v>195.27199999999999</v>
      </c>
      <c r="BT92" s="9">
        <v>90.841999999999999</v>
      </c>
      <c r="BU92" s="9">
        <v>104.429</v>
      </c>
      <c r="BV92" s="9">
        <v>1452.1949999999999</v>
      </c>
      <c r="BW92" s="9">
        <v>779.58199999999999</v>
      </c>
      <c r="BX92" s="9">
        <v>672.61300000000006</v>
      </c>
      <c r="BY92" s="9">
        <v>525.61800000000005</v>
      </c>
      <c r="BZ92" s="9">
        <v>397.52699999999999</v>
      </c>
      <c r="CA92" s="9">
        <v>128.09100000000001</v>
      </c>
      <c r="CB92" s="9">
        <v>926.577</v>
      </c>
      <c r="CC92" s="9">
        <v>382.05399999999997</v>
      </c>
      <c r="CD92" s="9">
        <v>544.52300000000002</v>
      </c>
      <c r="CE92" s="9">
        <v>620.75400000000002</v>
      </c>
      <c r="CF92" s="9">
        <v>469.49400000000003</v>
      </c>
      <c r="CG92" s="9">
        <v>151.25899999999999</v>
      </c>
      <c r="CH92" s="9">
        <v>1007.336</v>
      </c>
      <c r="CI92" s="9">
        <v>414.45699999999999</v>
      </c>
      <c r="CJ92" s="9">
        <v>592.87900000000002</v>
      </c>
      <c r="CK92" s="9">
        <v>1019.466</v>
      </c>
      <c r="CL92" s="9">
        <v>444.70499999999998</v>
      </c>
      <c r="CM92" s="9">
        <v>574.76</v>
      </c>
      <c r="CN92" s="9">
        <v>1902.5119999999999</v>
      </c>
      <c r="CO92" s="9">
        <v>955.46199999999999</v>
      </c>
      <c r="CP92" s="9">
        <v>947.05</v>
      </c>
      <c r="CQ92" s="9">
        <v>798.77599999999995</v>
      </c>
      <c r="CR92" s="9">
        <v>467.24</v>
      </c>
      <c r="CS92" s="9">
        <v>331.536</v>
      </c>
      <c r="CT92" s="9">
        <v>1103.7349999999999</v>
      </c>
      <c r="CU92" s="9">
        <v>488.221</v>
      </c>
      <c r="CV92" s="9">
        <v>615.51400000000001</v>
      </c>
      <c r="CW92" s="9">
        <v>450.12</v>
      </c>
      <c r="CX92" s="9">
        <v>234.82400000000001</v>
      </c>
      <c r="CY92" s="9">
        <v>215.297</v>
      </c>
      <c r="CZ92" s="9">
        <v>90.381</v>
      </c>
      <c r="DA92" s="9">
        <v>49.67</v>
      </c>
      <c r="DB92" s="9">
        <v>40.710999999999999</v>
      </c>
      <c r="DC92" s="9">
        <v>17.62</v>
      </c>
      <c r="DD92" s="9">
        <v>13.398</v>
      </c>
      <c r="DE92" s="9">
        <v>4.2220000000000004</v>
      </c>
      <c r="DF92" s="9">
        <v>14.276999999999999</v>
      </c>
      <c r="DG92" s="9">
        <v>10.987</v>
      </c>
      <c r="DH92" s="9">
        <v>3.29</v>
      </c>
      <c r="DI92" s="9">
        <v>3.343</v>
      </c>
      <c r="DJ92" s="9">
        <v>2.411</v>
      </c>
      <c r="DK92" s="9">
        <v>0.93200000000000005</v>
      </c>
      <c r="DL92" s="9">
        <v>72.760999999999996</v>
      </c>
      <c r="DM92" s="9">
        <v>36.271999999999998</v>
      </c>
      <c r="DN92" s="9">
        <v>36.488</v>
      </c>
      <c r="DO92" s="9">
        <v>409.596</v>
      </c>
      <c r="DP92" s="9">
        <v>213.56200000000001</v>
      </c>
      <c r="DQ92" s="9">
        <v>196.035</v>
      </c>
      <c r="DR92" s="9">
        <v>74.519000000000005</v>
      </c>
      <c r="DS92" s="9">
        <v>51.005000000000003</v>
      </c>
      <c r="DT92" s="9">
        <v>23.513000000000002</v>
      </c>
      <c r="DU92" s="9">
        <v>335.07799999999997</v>
      </c>
      <c r="DV92" s="9">
        <v>162.55600000000001</v>
      </c>
      <c r="DW92" s="9">
        <v>172.52199999999999</v>
      </c>
      <c r="DX92" s="9">
        <v>84.525000000000006</v>
      </c>
      <c r="DY92" s="9">
        <v>59.177999999999997</v>
      </c>
      <c r="DZ92" s="9">
        <v>25.347000000000001</v>
      </c>
      <c r="EA92" s="9">
        <v>365.59500000000003</v>
      </c>
      <c r="EB92" s="9">
        <v>175.64500000000001</v>
      </c>
      <c r="EC92" s="9">
        <v>189.95</v>
      </c>
      <c r="ED92" s="9">
        <v>349.35500000000002</v>
      </c>
      <c r="EE92" s="9">
        <v>173.54300000000001</v>
      </c>
      <c r="EF92" s="9">
        <v>175.81200000000001</v>
      </c>
      <c r="EG92" s="9">
        <v>708.13900000000001</v>
      </c>
      <c r="EH92" s="9">
        <v>338.59500000000003</v>
      </c>
      <c r="EI92" s="9">
        <v>369.54300000000001</v>
      </c>
      <c r="EJ92" s="9">
        <v>163.185</v>
      </c>
      <c r="EK92" s="9">
        <v>104.554</v>
      </c>
      <c r="EL92" s="9">
        <v>58.631</v>
      </c>
      <c r="EM92" s="9">
        <v>544.95399999999995</v>
      </c>
      <c r="EN92" s="9">
        <v>234.042</v>
      </c>
      <c r="EO92" s="9">
        <v>310.91199999999998</v>
      </c>
      <c r="EP92" s="9">
        <v>193.738</v>
      </c>
      <c r="EQ92" s="9">
        <v>93.509</v>
      </c>
      <c r="ER92" s="9">
        <v>100.229</v>
      </c>
      <c r="ES92" s="9">
        <v>44.902999999999999</v>
      </c>
      <c r="ET92" s="9">
        <v>21.616</v>
      </c>
      <c r="EU92" s="9">
        <v>23.286999999999999</v>
      </c>
      <c r="EV92" s="9">
        <v>6.4039999999999999</v>
      </c>
      <c r="EW92" s="9">
        <v>3.7410000000000001</v>
      </c>
      <c r="EX92" s="9">
        <v>2.6619999999999999</v>
      </c>
      <c r="EY92" s="9">
        <v>5.782</v>
      </c>
      <c r="EZ92" s="9">
        <v>3.6059999999999999</v>
      </c>
      <c r="FA92" s="9">
        <v>2.1760000000000002</v>
      </c>
      <c r="FB92" s="9">
        <v>0.621</v>
      </c>
      <c r="FC92" s="9">
        <v>0.13500000000000001</v>
      </c>
      <c r="FD92" s="9">
        <v>0.48599999999999999</v>
      </c>
      <c r="FE92" s="9">
        <v>38.5</v>
      </c>
      <c r="FF92" s="9">
        <v>17.875</v>
      </c>
      <c r="FG92" s="9">
        <v>20.625</v>
      </c>
      <c r="FH92" s="9">
        <v>174.04599999999999</v>
      </c>
      <c r="FI92" s="9">
        <v>85.965999999999994</v>
      </c>
      <c r="FJ92" s="9">
        <v>88.08</v>
      </c>
      <c r="FK92" s="9">
        <v>15.615</v>
      </c>
      <c r="FL92" s="9">
        <v>10.653</v>
      </c>
      <c r="FM92" s="9">
        <v>4.9619999999999997</v>
      </c>
      <c r="FN92" s="9">
        <v>158.43100000000001</v>
      </c>
      <c r="FO92" s="9">
        <v>75.313000000000002</v>
      </c>
      <c r="FP92" s="9">
        <v>83.117999999999995</v>
      </c>
      <c r="FQ92" s="9">
        <v>19.163</v>
      </c>
      <c r="FR92" s="9">
        <v>13.387</v>
      </c>
      <c r="FS92" s="9">
        <v>5.7759999999999998</v>
      </c>
      <c r="FT92" s="9">
        <v>174.57499999999999</v>
      </c>
      <c r="FU92" s="9">
        <v>80.122</v>
      </c>
      <c r="FV92" s="9">
        <v>94.453000000000003</v>
      </c>
      <c r="FW92" s="9">
        <v>164.21299999999999</v>
      </c>
      <c r="FX92" s="9">
        <v>78.918999999999997</v>
      </c>
      <c r="FY92" s="9">
        <v>85.293999999999997</v>
      </c>
      <c r="FZ92" s="9">
        <v>1194.373</v>
      </c>
      <c r="GA92" s="9">
        <v>616.86699999999996</v>
      </c>
      <c r="GB92" s="9">
        <v>577.50599999999997</v>
      </c>
      <c r="GC92" s="9">
        <v>635.59199999999998</v>
      </c>
      <c r="GD92" s="9">
        <v>362.68700000000001</v>
      </c>
      <c r="GE92" s="9">
        <v>272.90499999999997</v>
      </c>
      <c r="GF92" s="9">
        <v>558.78099999999995</v>
      </c>
      <c r="GG92" s="9">
        <v>254.18</v>
      </c>
      <c r="GH92" s="9">
        <v>304.60199999999998</v>
      </c>
      <c r="GI92" s="9">
        <v>256.38299999999998</v>
      </c>
      <c r="GJ92" s="9">
        <v>141.315</v>
      </c>
      <c r="GK92" s="9">
        <v>115.068</v>
      </c>
      <c r="GL92" s="9">
        <v>45.478000000000002</v>
      </c>
      <c r="GM92" s="9">
        <v>28.053999999999998</v>
      </c>
      <c r="GN92" s="9">
        <v>17.423999999999999</v>
      </c>
      <c r="GO92" s="9">
        <v>11.217000000000001</v>
      </c>
      <c r="GP92" s="9">
        <v>9.6560000000000006</v>
      </c>
      <c r="GQ92" s="9">
        <v>1.56</v>
      </c>
      <c r="GR92" s="9">
        <v>8.4949999999999992</v>
      </c>
      <c r="GS92" s="9">
        <v>7.38</v>
      </c>
      <c r="GT92" s="9">
        <v>1.1140000000000001</v>
      </c>
      <c r="GU92" s="9">
        <v>2.722</v>
      </c>
      <c r="GV92" s="9">
        <v>2.2759999999999998</v>
      </c>
      <c r="GW92" s="9">
        <v>0.44600000000000001</v>
      </c>
      <c r="GX92" s="9">
        <v>34.261000000000003</v>
      </c>
      <c r="GY92" s="9">
        <v>18.398</v>
      </c>
      <c r="GZ92" s="9">
        <v>15.863</v>
      </c>
      <c r="HA92" s="9">
        <v>235.55</v>
      </c>
      <c r="HB92" s="9">
        <v>127.595</v>
      </c>
      <c r="HC92" s="9">
        <v>107.955</v>
      </c>
      <c r="HD92" s="9">
        <v>58.904000000000003</v>
      </c>
      <c r="HE92" s="9">
        <v>40.351999999999997</v>
      </c>
      <c r="HF92" s="9">
        <v>18.552</v>
      </c>
      <c r="HG92" s="9">
        <v>176.64699999999999</v>
      </c>
      <c r="HH92" s="9">
        <v>87.242999999999995</v>
      </c>
      <c r="HI92" s="9">
        <v>89.403000000000006</v>
      </c>
      <c r="HJ92" s="9">
        <v>65.363</v>
      </c>
      <c r="HK92" s="9">
        <v>45.790999999999997</v>
      </c>
      <c r="HL92" s="9">
        <v>19.571999999999999</v>
      </c>
      <c r="HM92" s="9">
        <v>191.02</v>
      </c>
      <c r="HN92" s="9">
        <v>95.524000000000001</v>
      </c>
      <c r="HO92" s="9">
        <v>95.495999999999995</v>
      </c>
      <c r="HP92" s="9">
        <v>185.14099999999999</v>
      </c>
      <c r="HQ92" s="9">
        <v>94.623999999999995</v>
      </c>
      <c r="HR92" s="9">
        <v>90.518000000000001</v>
      </c>
      <c r="HS92" s="9">
        <v>2975.2449999999999</v>
      </c>
      <c r="HT92" s="9">
        <v>1565.8510000000001</v>
      </c>
      <c r="HU92" s="9">
        <v>1409.394</v>
      </c>
      <c r="HV92" s="9">
        <v>2250.8580000000002</v>
      </c>
      <c r="HW92" s="9">
        <v>1331.019</v>
      </c>
      <c r="HX92" s="9">
        <v>919.84</v>
      </c>
      <c r="HY92" s="9">
        <v>724.38699999999994</v>
      </c>
      <c r="HZ92" s="9">
        <v>234.833</v>
      </c>
      <c r="IA92" s="9">
        <v>489.55399999999997</v>
      </c>
      <c r="IB92" s="9">
        <v>388.47500000000002</v>
      </c>
      <c r="IC92" s="9">
        <v>227.94300000000001</v>
      </c>
      <c r="ID92" s="9">
        <v>160.53299999999999</v>
      </c>
      <c r="IE92" s="9">
        <v>65.19</v>
      </c>
      <c r="IF92" s="9">
        <v>41.122</v>
      </c>
      <c r="IG92" s="9">
        <v>24.068999999999999</v>
      </c>
      <c r="IH92" s="9">
        <v>32.808999999999997</v>
      </c>
      <c r="II92" s="9">
        <v>26.57</v>
      </c>
      <c r="IJ92" s="9">
        <v>6.2389999999999999</v>
      </c>
      <c r="IK92" s="9">
        <v>19.777999999999999</v>
      </c>
      <c r="IL92" s="9">
        <v>14.319000000000001</v>
      </c>
      <c r="IM92" s="9">
        <v>5.4589999999999996</v>
      </c>
      <c r="IN92" s="9">
        <v>13.031000000000001</v>
      </c>
      <c r="IO92" s="9">
        <v>12.250999999999999</v>
      </c>
      <c r="IP92" s="9">
        <v>0.77900000000000003</v>
      </c>
      <c r="IQ92" s="9">
        <v>32.381999999999998</v>
      </c>
    </row>
    <row r="93" spans="1:251">
      <c r="A93" s="10">
        <v>44317</v>
      </c>
      <c r="B93" s="9">
        <v>13123.762000000001</v>
      </c>
      <c r="C93" s="9">
        <v>6865.1639999999998</v>
      </c>
      <c r="D93" s="9">
        <v>6258.598</v>
      </c>
      <c r="E93" s="9">
        <v>8905.1640000000007</v>
      </c>
      <c r="F93" s="9">
        <v>5490.7169999999996</v>
      </c>
      <c r="G93" s="9">
        <v>3414.4479999999999</v>
      </c>
      <c r="H93" s="9">
        <v>4218.598</v>
      </c>
      <c r="I93" s="9">
        <v>1374.4480000000001</v>
      </c>
      <c r="J93" s="9">
        <v>2844.1509999999998</v>
      </c>
      <c r="K93" s="9">
        <v>1678.306</v>
      </c>
      <c r="L93" s="9">
        <v>909.12</v>
      </c>
      <c r="M93" s="9">
        <v>769.18600000000004</v>
      </c>
      <c r="N93" s="9">
        <v>341.92899999999997</v>
      </c>
      <c r="O93" s="9">
        <v>191.94200000000001</v>
      </c>
      <c r="P93" s="9">
        <v>149.98699999999999</v>
      </c>
      <c r="Q93" s="9">
        <v>126.482</v>
      </c>
      <c r="R93" s="9">
        <v>92.391000000000005</v>
      </c>
      <c r="S93" s="9">
        <v>34.091999999999999</v>
      </c>
      <c r="T93" s="9">
        <v>81.533000000000001</v>
      </c>
      <c r="U93" s="9">
        <v>58.41</v>
      </c>
      <c r="V93" s="9">
        <v>23.123000000000001</v>
      </c>
      <c r="W93" s="9">
        <v>44.948999999999998</v>
      </c>
      <c r="X93" s="9">
        <v>33.981000000000002</v>
      </c>
      <c r="Y93" s="9">
        <v>10.968</v>
      </c>
      <c r="Z93" s="9">
        <v>215.447</v>
      </c>
      <c r="AA93" s="9">
        <v>99.552000000000007</v>
      </c>
      <c r="AB93" s="9">
        <v>115.895</v>
      </c>
      <c r="AC93" s="9">
        <v>1487.88</v>
      </c>
      <c r="AD93" s="9">
        <v>797.79100000000005</v>
      </c>
      <c r="AE93" s="9">
        <v>690.08900000000006</v>
      </c>
      <c r="AF93" s="9">
        <v>548.29600000000005</v>
      </c>
      <c r="AG93" s="9">
        <v>397.21600000000001</v>
      </c>
      <c r="AH93" s="9">
        <v>151.07900000000001</v>
      </c>
      <c r="AI93" s="9">
        <v>939.58399999999995</v>
      </c>
      <c r="AJ93" s="9">
        <v>400.57499999999999</v>
      </c>
      <c r="AK93" s="9">
        <v>539.00900000000001</v>
      </c>
      <c r="AL93" s="9">
        <v>642.33199999999999</v>
      </c>
      <c r="AM93" s="9">
        <v>465.65100000000001</v>
      </c>
      <c r="AN93" s="9">
        <v>176.68</v>
      </c>
      <c r="AO93" s="9">
        <v>1035.9749999999999</v>
      </c>
      <c r="AP93" s="9">
        <v>443.46800000000002</v>
      </c>
      <c r="AQ93" s="9">
        <v>592.50599999999997</v>
      </c>
      <c r="AR93" s="9">
        <v>1021.1180000000001</v>
      </c>
      <c r="AS93" s="9">
        <v>458.98500000000001</v>
      </c>
      <c r="AT93" s="9">
        <v>562.13300000000004</v>
      </c>
      <c r="AU93" s="9">
        <v>12486.611000000001</v>
      </c>
      <c r="AV93" s="9">
        <v>6484.0940000000001</v>
      </c>
      <c r="AW93" s="9">
        <v>6002.5169999999998</v>
      </c>
      <c r="AX93" s="9">
        <v>8620.0419999999995</v>
      </c>
      <c r="AY93" s="9">
        <v>5283.46</v>
      </c>
      <c r="AZ93" s="9">
        <v>3336.5819999999999</v>
      </c>
      <c r="BA93" s="9">
        <v>3866.569</v>
      </c>
      <c r="BB93" s="9">
        <v>1200.634</v>
      </c>
      <c r="BC93" s="9">
        <v>2665.9349999999999</v>
      </c>
      <c r="BD93" s="9">
        <v>1618.9480000000001</v>
      </c>
      <c r="BE93" s="9">
        <v>869.13900000000001</v>
      </c>
      <c r="BF93" s="9">
        <v>749.81</v>
      </c>
      <c r="BG93" s="9">
        <v>315.24299999999999</v>
      </c>
      <c r="BH93" s="9">
        <v>174.14099999999999</v>
      </c>
      <c r="BI93" s="9">
        <v>141.102</v>
      </c>
      <c r="BJ93" s="9">
        <v>121.223</v>
      </c>
      <c r="BK93" s="9">
        <v>87.546999999999997</v>
      </c>
      <c r="BL93" s="9">
        <v>33.676000000000002</v>
      </c>
      <c r="BM93" s="9">
        <v>77.48</v>
      </c>
      <c r="BN93" s="9">
        <v>54.755000000000003</v>
      </c>
      <c r="BO93" s="9">
        <v>22.724</v>
      </c>
      <c r="BP93" s="9">
        <v>43.743000000000002</v>
      </c>
      <c r="BQ93" s="9">
        <v>32.792000000000002</v>
      </c>
      <c r="BR93" s="9">
        <v>10.951000000000001</v>
      </c>
      <c r="BS93" s="9">
        <v>194.02</v>
      </c>
      <c r="BT93" s="9">
        <v>86.593000000000004</v>
      </c>
      <c r="BU93" s="9">
        <v>107.426</v>
      </c>
      <c r="BV93" s="9">
        <v>1448.799</v>
      </c>
      <c r="BW93" s="9">
        <v>770.74800000000005</v>
      </c>
      <c r="BX93" s="9">
        <v>678.05100000000004</v>
      </c>
      <c r="BY93" s="9">
        <v>537.79600000000005</v>
      </c>
      <c r="BZ93" s="9">
        <v>388.452</v>
      </c>
      <c r="CA93" s="9">
        <v>149.34399999999999</v>
      </c>
      <c r="CB93" s="9">
        <v>911.00300000000004</v>
      </c>
      <c r="CC93" s="9">
        <v>382.29700000000003</v>
      </c>
      <c r="CD93" s="9">
        <v>528.70699999999999</v>
      </c>
      <c r="CE93" s="9">
        <v>627.79</v>
      </c>
      <c r="CF93" s="9">
        <v>452.86399999999998</v>
      </c>
      <c r="CG93" s="9">
        <v>174.92599999999999</v>
      </c>
      <c r="CH93" s="9">
        <v>991.15899999999999</v>
      </c>
      <c r="CI93" s="9">
        <v>416.27499999999998</v>
      </c>
      <c r="CJ93" s="9">
        <v>574.88400000000001</v>
      </c>
      <c r="CK93" s="9">
        <v>988.48299999999995</v>
      </c>
      <c r="CL93" s="9">
        <v>437.05200000000002</v>
      </c>
      <c r="CM93" s="9">
        <v>551.43100000000004</v>
      </c>
      <c r="CN93" s="9">
        <v>1916.6320000000001</v>
      </c>
      <c r="CO93" s="9">
        <v>948.08600000000001</v>
      </c>
      <c r="CP93" s="9">
        <v>968.54600000000005</v>
      </c>
      <c r="CQ93" s="9">
        <v>789.31899999999996</v>
      </c>
      <c r="CR93" s="9">
        <v>459.44600000000003</v>
      </c>
      <c r="CS93" s="9">
        <v>329.87299999999999</v>
      </c>
      <c r="CT93" s="9">
        <v>1127.3119999999999</v>
      </c>
      <c r="CU93" s="9">
        <v>488.63900000000001</v>
      </c>
      <c r="CV93" s="9">
        <v>638.673</v>
      </c>
      <c r="CW93" s="9">
        <v>435.92599999999999</v>
      </c>
      <c r="CX93" s="9">
        <v>230.19900000000001</v>
      </c>
      <c r="CY93" s="9">
        <v>205.72800000000001</v>
      </c>
      <c r="CZ93" s="9">
        <v>84.364999999999995</v>
      </c>
      <c r="DA93" s="9">
        <v>43.55</v>
      </c>
      <c r="DB93" s="9">
        <v>40.814999999999998</v>
      </c>
      <c r="DC93" s="9">
        <v>14.65</v>
      </c>
      <c r="DD93" s="9">
        <v>11.263</v>
      </c>
      <c r="DE93" s="9">
        <v>3.387</v>
      </c>
      <c r="DF93" s="9">
        <v>12.566000000000001</v>
      </c>
      <c r="DG93" s="9">
        <v>9.9049999999999994</v>
      </c>
      <c r="DH93" s="9">
        <v>2.6619999999999999</v>
      </c>
      <c r="DI93" s="9">
        <v>2.0840000000000001</v>
      </c>
      <c r="DJ93" s="9">
        <v>1.359</v>
      </c>
      <c r="DK93" s="9">
        <v>0.72499999999999998</v>
      </c>
      <c r="DL93" s="9">
        <v>69.715000000000003</v>
      </c>
      <c r="DM93" s="9">
        <v>32.286999999999999</v>
      </c>
      <c r="DN93" s="9">
        <v>37.427999999999997</v>
      </c>
      <c r="DO93" s="9">
        <v>395.13099999999997</v>
      </c>
      <c r="DP93" s="9">
        <v>207.90199999999999</v>
      </c>
      <c r="DQ93" s="9">
        <v>187.23</v>
      </c>
      <c r="DR93" s="9">
        <v>82.792000000000002</v>
      </c>
      <c r="DS93" s="9">
        <v>57.706000000000003</v>
      </c>
      <c r="DT93" s="9">
        <v>25.085999999999999</v>
      </c>
      <c r="DU93" s="9">
        <v>312.339</v>
      </c>
      <c r="DV93" s="9">
        <v>150.19499999999999</v>
      </c>
      <c r="DW93" s="9">
        <v>162.14400000000001</v>
      </c>
      <c r="DX93" s="9">
        <v>93.899000000000001</v>
      </c>
      <c r="DY93" s="9">
        <v>65.774000000000001</v>
      </c>
      <c r="DZ93" s="9">
        <v>28.125</v>
      </c>
      <c r="EA93" s="9">
        <v>342.02800000000002</v>
      </c>
      <c r="EB93" s="9">
        <v>164.42500000000001</v>
      </c>
      <c r="EC93" s="9">
        <v>177.60300000000001</v>
      </c>
      <c r="ED93" s="9">
        <v>324.90499999999997</v>
      </c>
      <c r="EE93" s="9">
        <v>160.1</v>
      </c>
      <c r="EF93" s="9">
        <v>164.80600000000001</v>
      </c>
      <c r="EG93" s="9">
        <v>713.26499999999999</v>
      </c>
      <c r="EH93" s="9">
        <v>333.16699999999997</v>
      </c>
      <c r="EI93" s="9">
        <v>380.09800000000001</v>
      </c>
      <c r="EJ93" s="9">
        <v>151.62100000000001</v>
      </c>
      <c r="EK93" s="9">
        <v>98.707999999999998</v>
      </c>
      <c r="EL93" s="9">
        <v>52.912999999999997</v>
      </c>
      <c r="EM93" s="9">
        <v>561.64300000000003</v>
      </c>
      <c r="EN93" s="9">
        <v>234.458</v>
      </c>
      <c r="EO93" s="9">
        <v>327.185</v>
      </c>
      <c r="EP93" s="9">
        <v>182.80799999999999</v>
      </c>
      <c r="EQ93" s="9">
        <v>93.070999999999998</v>
      </c>
      <c r="ER93" s="9">
        <v>89.736999999999995</v>
      </c>
      <c r="ES93" s="9">
        <v>41.706000000000003</v>
      </c>
      <c r="ET93" s="9">
        <v>22.427</v>
      </c>
      <c r="EU93" s="9">
        <v>19.279</v>
      </c>
      <c r="EV93" s="9">
        <v>2.5750000000000002</v>
      </c>
      <c r="EW93" s="9">
        <v>2.5489999999999999</v>
      </c>
      <c r="EX93" s="9">
        <v>2.5999999999999999E-2</v>
      </c>
      <c r="EY93" s="9">
        <v>2.4220000000000002</v>
      </c>
      <c r="EZ93" s="9">
        <v>2.4140000000000001</v>
      </c>
      <c r="FA93" s="9">
        <v>8.0000000000000002E-3</v>
      </c>
      <c r="FB93" s="9">
        <v>0.152</v>
      </c>
      <c r="FC93" s="9">
        <v>0.13500000000000001</v>
      </c>
      <c r="FD93" s="9">
        <v>1.7000000000000001E-2</v>
      </c>
      <c r="FE93" s="9">
        <v>39.131</v>
      </c>
      <c r="FF93" s="9">
        <v>19.878</v>
      </c>
      <c r="FG93" s="9">
        <v>19.253</v>
      </c>
      <c r="FH93" s="9">
        <v>161.87799999999999</v>
      </c>
      <c r="FI93" s="9">
        <v>82.14</v>
      </c>
      <c r="FJ93" s="9">
        <v>79.738</v>
      </c>
      <c r="FK93" s="9">
        <v>13.811999999999999</v>
      </c>
      <c r="FL93" s="9">
        <v>11.952999999999999</v>
      </c>
      <c r="FM93" s="9">
        <v>1.859</v>
      </c>
      <c r="FN93" s="9">
        <v>148.066</v>
      </c>
      <c r="FO93" s="9">
        <v>70.186999999999998</v>
      </c>
      <c r="FP93" s="9">
        <v>77.878</v>
      </c>
      <c r="FQ93" s="9">
        <v>15.768000000000001</v>
      </c>
      <c r="FR93" s="9">
        <v>13.853999999999999</v>
      </c>
      <c r="FS93" s="9">
        <v>1.9139999999999999</v>
      </c>
      <c r="FT93" s="9">
        <v>167.04</v>
      </c>
      <c r="FU93" s="9">
        <v>79.216999999999999</v>
      </c>
      <c r="FV93" s="9">
        <v>87.822999999999993</v>
      </c>
      <c r="FW93" s="9">
        <v>150.488</v>
      </c>
      <c r="FX93" s="9">
        <v>72.600999999999999</v>
      </c>
      <c r="FY93" s="9">
        <v>77.887</v>
      </c>
      <c r="FZ93" s="9">
        <v>1203.367</v>
      </c>
      <c r="GA93" s="9">
        <v>614.91899999999998</v>
      </c>
      <c r="GB93" s="9">
        <v>588.44799999999998</v>
      </c>
      <c r="GC93" s="9">
        <v>637.69799999999998</v>
      </c>
      <c r="GD93" s="9">
        <v>360.738</v>
      </c>
      <c r="GE93" s="9">
        <v>276.95999999999998</v>
      </c>
      <c r="GF93" s="9">
        <v>565.66899999999998</v>
      </c>
      <c r="GG93" s="9">
        <v>254.18100000000001</v>
      </c>
      <c r="GH93" s="9">
        <v>311.488</v>
      </c>
      <c r="GI93" s="9">
        <v>253.119</v>
      </c>
      <c r="GJ93" s="9">
        <v>137.12799999999999</v>
      </c>
      <c r="GK93" s="9">
        <v>115.991</v>
      </c>
      <c r="GL93" s="9">
        <v>42.658999999999999</v>
      </c>
      <c r="GM93" s="9">
        <v>21.123000000000001</v>
      </c>
      <c r="GN93" s="9">
        <v>21.536999999999999</v>
      </c>
      <c r="GO93" s="9">
        <v>12.076000000000001</v>
      </c>
      <c r="GP93" s="9">
        <v>8.7140000000000004</v>
      </c>
      <c r="GQ93" s="9">
        <v>3.3610000000000002</v>
      </c>
      <c r="GR93" s="9">
        <v>10.144</v>
      </c>
      <c r="GS93" s="9">
        <v>7.4909999999999997</v>
      </c>
      <c r="GT93" s="9">
        <v>2.653</v>
      </c>
      <c r="GU93" s="9">
        <v>1.931</v>
      </c>
      <c r="GV93" s="9">
        <v>1.224</v>
      </c>
      <c r="GW93" s="9">
        <v>0.70799999999999996</v>
      </c>
      <c r="GX93" s="9">
        <v>30.584</v>
      </c>
      <c r="GY93" s="9">
        <v>12.407999999999999</v>
      </c>
      <c r="GZ93" s="9">
        <v>18.175999999999998</v>
      </c>
      <c r="HA93" s="9">
        <v>233.25299999999999</v>
      </c>
      <c r="HB93" s="9">
        <v>125.761</v>
      </c>
      <c r="HC93" s="9">
        <v>107.492</v>
      </c>
      <c r="HD93" s="9">
        <v>68.98</v>
      </c>
      <c r="HE93" s="9">
        <v>45.753</v>
      </c>
      <c r="HF93" s="9">
        <v>23.227</v>
      </c>
      <c r="HG93" s="9">
        <v>164.274</v>
      </c>
      <c r="HH93" s="9">
        <v>80.007999999999996</v>
      </c>
      <c r="HI93" s="9">
        <v>84.265000000000001</v>
      </c>
      <c r="HJ93" s="9">
        <v>78.131</v>
      </c>
      <c r="HK93" s="9">
        <v>51.92</v>
      </c>
      <c r="HL93" s="9">
        <v>26.210999999999999</v>
      </c>
      <c r="HM93" s="9">
        <v>174.988</v>
      </c>
      <c r="HN93" s="9">
        <v>85.207999999999998</v>
      </c>
      <c r="HO93" s="9">
        <v>89.778999999999996</v>
      </c>
      <c r="HP93" s="9">
        <v>174.41800000000001</v>
      </c>
      <c r="HQ93" s="9">
        <v>87.498999999999995</v>
      </c>
      <c r="HR93" s="9">
        <v>86.918999999999997</v>
      </c>
      <c r="HS93" s="9">
        <v>3014.35</v>
      </c>
      <c r="HT93" s="9">
        <v>1590.34</v>
      </c>
      <c r="HU93" s="9">
        <v>1424.01</v>
      </c>
      <c r="HV93" s="9">
        <v>2285.1129999999998</v>
      </c>
      <c r="HW93" s="9">
        <v>1351.57</v>
      </c>
      <c r="HX93" s="9">
        <v>933.54300000000001</v>
      </c>
      <c r="HY93" s="9">
        <v>729.23699999999997</v>
      </c>
      <c r="HZ93" s="9">
        <v>238.77</v>
      </c>
      <c r="IA93" s="9">
        <v>490.46699999999998</v>
      </c>
      <c r="IB93" s="9">
        <v>371.51400000000001</v>
      </c>
      <c r="IC93" s="9">
        <v>216.238</v>
      </c>
      <c r="ID93" s="9">
        <v>155.27699999999999</v>
      </c>
      <c r="IE93" s="9">
        <v>56.917000000000002</v>
      </c>
      <c r="IF93" s="9">
        <v>30.914999999999999</v>
      </c>
      <c r="IG93" s="9">
        <v>26.001999999999999</v>
      </c>
      <c r="IH93" s="9">
        <v>26.388000000000002</v>
      </c>
      <c r="II93" s="9">
        <v>17.25</v>
      </c>
      <c r="IJ93" s="9">
        <v>9.1379999999999999</v>
      </c>
      <c r="IK93" s="9">
        <v>15.47</v>
      </c>
      <c r="IL93" s="9">
        <v>10.769</v>
      </c>
      <c r="IM93" s="9">
        <v>4.7</v>
      </c>
      <c r="IN93" s="9">
        <v>10.919</v>
      </c>
      <c r="IO93" s="9">
        <v>6.4809999999999999</v>
      </c>
      <c r="IP93" s="9">
        <v>4.4379999999999997</v>
      </c>
      <c r="IQ93" s="9">
        <v>30.527999999999999</v>
      </c>
    </row>
    <row r="94" spans="1:251">
      <c r="A94" s="10">
        <v>44348</v>
      </c>
      <c r="B94" s="9">
        <v>13103.822</v>
      </c>
      <c r="C94" s="9">
        <v>6876.9229999999998</v>
      </c>
      <c r="D94" s="9">
        <v>6226.8990000000003</v>
      </c>
      <c r="E94" s="9">
        <v>8942.8040000000001</v>
      </c>
      <c r="F94" s="9">
        <v>5538.3609999999999</v>
      </c>
      <c r="G94" s="9">
        <v>3404.444</v>
      </c>
      <c r="H94" s="9">
        <v>4161.0169999999998</v>
      </c>
      <c r="I94" s="9">
        <v>1338.5619999999999</v>
      </c>
      <c r="J94" s="9">
        <v>2822.4549999999999</v>
      </c>
      <c r="K94" s="9">
        <v>1850.367</v>
      </c>
      <c r="L94" s="9">
        <v>1004.413</v>
      </c>
      <c r="M94" s="9">
        <v>845.95399999999995</v>
      </c>
      <c r="N94" s="9">
        <v>510.86700000000002</v>
      </c>
      <c r="O94" s="9">
        <v>278.34500000000003</v>
      </c>
      <c r="P94" s="9">
        <v>232.52199999999999</v>
      </c>
      <c r="Q94" s="9">
        <v>220.76499999999999</v>
      </c>
      <c r="R94" s="9">
        <v>151.405</v>
      </c>
      <c r="S94" s="9">
        <v>69.36</v>
      </c>
      <c r="T94" s="9">
        <v>141.459</v>
      </c>
      <c r="U94" s="9">
        <v>87.100999999999999</v>
      </c>
      <c r="V94" s="9">
        <v>54.357999999999997</v>
      </c>
      <c r="W94" s="9">
        <v>79.305999999999997</v>
      </c>
      <c r="X94" s="9">
        <v>64.304000000000002</v>
      </c>
      <c r="Y94" s="9">
        <v>15.002000000000001</v>
      </c>
      <c r="Z94" s="9">
        <v>290.10199999999998</v>
      </c>
      <c r="AA94" s="9">
        <v>126.94</v>
      </c>
      <c r="AB94" s="9">
        <v>163.16300000000001</v>
      </c>
      <c r="AC94" s="9">
        <v>1514.4549999999999</v>
      </c>
      <c r="AD94" s="9">
        <v>823.35699999999997</v>
      </c>
      <c r="AE94" s="9">
        <v>691.09799999999996</v>
      </c>
      <c r="AF94" s="9">
        <v>576.69500000000005</v>
      </c>
      <c r="AG94" s="9">
        <v>423.63099999999997</v>
      </c>
      <c r="AH94" s="9">
        <v>153.06399999999999</v>
      </c>
      <c r="AI94" s="9">
        <v>937.76</v>
      </c>
      <c r="AJ94" s="9">
        <v>399.726</v>
      </c>
      <c r="AK94" s="9">
        <v>538.03399999999999</v>
      </c>
      <c r="AL94" s="9">
        <v>752.83</v>
      </c>
      <c r="AM94" s="9">
        <v>540.40800000000002</v>
      </c>
      <c r="AN94" s="9">
        <v>212.422</v>
      </c>
      <c r="AO94" s="9">
        <v>1097.537</v>
      </c>
      <c r="AP94" s="9">
        <v>464.005</v>
      </c>
      <c r="AQ94" s="9">
        <v>633.53200000000004</v>
      </c>
      <c r="AR94" s="9">
        <v>1079.2190000000001</v>
      </c>
      <c r="AS94" s="9">
        <v>486.827</v>
      </c>
      <c r="AT94" s="9">
        <v>592.39200000000005</v>
      </c>
      <c r="AU94" s="9">
        <v>12468.304</v>
      </c>
      <c r="AV94" s="9">
        <v>6486.9430000000002</v>
      </c>
      <c r="AW94" s="9">
        <v>5981.3609999999999</v>
      </c>
      <c r="AX94" s="9">
        <v>8648.5689999999995</v>
      </c>
      <c r="AY94" s="9">
        <v>5327.0749999999998</v>
      </c>
      <c r="AZ94" s="9">
        <v>3321.4940000000001</v>
      </c>
      <c r="BA94" s="9">
        <v>3819.7350000000001</v>
      </c>
      <c r="BB94" s="9">
        <v>1159.8679999999999</v>
      </c>
      <c r="BC94" s="9">
        <v>2659.8670000000002</v>
      </c>
      <c r="BD94" s="9">
        <v>1786.2919999999999</v>
      </c>
      <c r="BE94" s="9">
        <v>959.774</v>
      </c>
      <c r="BF94" s="9">
        <v>826.51800000000003</v>
      </c>
      <c r="BG94" s="9">
        <v>480.24099999999999</v>
      </c>
      <c r="BH94" s="9">
        <v>255.89400000000001</v>
      </c>
      <c r="BI94" s="9">
        <v>224.34800000000001</v>
      </c>
      <c r="BJ94" s="9">
        <v>211.85499999999999</v>
      </c>
      <c r="BK94" s="9">
        <v>143.87100000000001</v>
      </c>
      <c r="BL94" s="9">
        <v>67.984999999999999</v>
      </c>
      <c r="BM94" s="9">
        <v>135.631</v>
      </c>
      <c r="BN94" s="9">
        <v>82.631</v>
      </c>
      <c r="BO94" s="9">
        <v>53</v>
      </c>
      <c r="BP94" s="9">
        <v>76.224999999999994</v>
      </c>
      <c r="BQ94" s="9">
        <v>61.24</v>
      </c>
      <c r="BR94" s="9">
        <v>14.984999999999999</v>
      </c>
      <c r="BS94" s="9">
        <v>268.38600000000002</v>
      </c>
      <c r="BT94" s="9">
        <v>112.023</v>
      </c>
      <c r="BU94" s="9">
        <v>156.363</v>
      </c>
      <c r="BV94" s="9">
        <v>1473.44</v>
      </c>
      <c r="BW94" s="9">
        <v>795.178</v>
      </c>
      <c r="BX94" s="9">
        <v>678.26199999999994</v>
      </c>
      <c r="BY94" s="9">
        <v>565.34100000000001</v>
      </c>
      <c r="BZ94" s="9">
        <v>414.04</v>
      </c>
      <c r="CA94" s="9">
        <v>151.30099999999999</v>
      </c>
      <c r="CB94" s="9">
        <v>908.09900000000005</v>
      </c>
      <c r="CC94" s="9">
        <v>381.13799999999998</v>
      </c>
      <c r="CD94" s="9">
        <v>526.96100000000001</v>
      </c>
      <c r="CE94" s="9">
        <v>735.34100000000001</v>
      </c>
      <c r="CF94" s="9">
        <v>525.66899999999998</v>
      </c>
      <c r="CG94" s="9">
        <v>209.672</v>
      </c>
      <c r="CH94" s="9">
        <v>1050.951</v>
      </c>
      <c r="CI94" s="9">
        <v>434.10500000000002</v>
      </c>
      <c r="CJ94" s="9">
        <v>616.846</v>
      </c>
      <c r="CK94" s="9">
        <v>1043.73</v>
      </c>
      <c r="CL94" s="9">
        <v>463.76900000000001</v>
      </c>
      <c r="CM94" s="9">
        <v>579.96100000000001</v>
      </c>
      <c r="CN94" s="9">
        <v>1904.386</v>
      </c>
      <c r="CO94" s="9">
        <v>951.71500000000003</v>
      </c>
      <c r="CP94" s="9">
        <v>952.67100000000005</v>
      </c>
      <c r="CQ94" s="9">
        <v>804.83900000000006</v>
      </c>
      <c r="CR94" s="9">
        <v>469.02300000000002</v>
      </c>
      <c r="CS94" s="9">
        <v>335.81599999999997</v>
      </c>
      <c r="CT94" s="9">
        <v>1099.548</v>
      </c>
      <c r="CU94" s="9">
        <v>482.69200000000001</v>
      </c>
      <c r="CV94" s="9">
        <v>616.85500000000002</v>
      </c>
      <c r="CW94" s="9">
        <v>462.81099999999998</v>
      </c>
      <c r="CX94" s="9">
        <v>239.85599999999999</v>
      </c>
      <c r="CY94" s="9">
        <v>222.95400000000001</v>
      </c>
      <c r="CZ94" s="9">
        <v>127.089</v>
      </c>
      <c r="DA94" s="9">
        <v>61.819000000000003</v>
      </c>
      <c r="DB94" s="9">
        <v>65.27</v>
      </c>
      <c r="DC94" s="9">
        <v>22.742999999999999</v>
      </c>
      <c r="DD94" s="9">
        <v>10.628</v>
      </c>
      <c r="DE94" s="9">
        <v>12.116</v>
      </c>
      <c r="DF94" s="9">
        <v>17.506</v>
      </c>
      <c r="DG94" s="9">
        <v>6.8040000000000003</v>
      </c>
      <c r="DH94" s="9">
        <v>10.702</v>
      </c>
      <c r="DI94" s="9">
        <v>5.2370000000000001</v>
      </c>
      <c r="DJ94" s="9">
        <v>3.823</v>
      </c>
      <c r="DK94" s="9">
        <v>1.4139999999999999</v>
      </c>
      <c r="DL94" s="9">
        <v>104.345</v>
      </c>
      <c r="DM94" s="9">
        <v>51.191000000000003</v>
      </c>
      <c r="DN94" s="9">
        <v>53.154000000000003</v>
      </c>
      <c r="DO94" s="9">
        <v>388.30599999999998</v>
      </c>
      <c r="DP94" s="9">
        <v>207.56700000000001</v>
      </c>
      <c r="DQ94" s="9">
        <v>180.739</v>
      </c>
      <c r="DR94" s="9">
        <v>74.796000000000006</v>
      </c>
      <c r="DS94" s="9">
        <v>52.43</v>
      </c>
      <c r="DT94" s="9">
        <v>22.364999999999998</v>
      </c>
      <c r="DU94" s="9">
        <v>313.51</v>
      </c>
      <c r="DV94" s="9">
        <v>155.137</v>
      </c>
      <c r="DW94" s="9">
        <v>158.37299999999999</v>
      </c>
      <c r="DX94" s="9">
        <v>92.867999999999995</v>
      </c>
      <c r="DY94" s="9">
        <v>60.963999999999999</v>
      </c>
      <c r="DZ94" s="9">
        <v>31.904</v>
      </c>
      <c r="EA94" s="9">
        <v>369.94200000000001</v>
      </c>
      <c r="EB94" s="9">
        <v>178.892</v>
      </c>
      <c r="EC94" s="9">
        <v>191.05</v>
      </c>
      <c r="ED94" s="9">
        <v>331.01600000000002</v>
      </c>
      <c r="EE94" s="9">
        <v>161.941</v>
      </c>
      <c r="EF94" s="9">
        <v>169.07499999999999</v>
      </c>
      <c r="EG94" s="9">
        <v>691.005</v>
      </c>
      <c r="EH94" s="9">
        <v>328.07</v>
      </c>
      <c r="EI94" s="9">
        <v>362.935</v>
      </c>
      <c r="EJ94" s="9">
        <v>147.59</v>
      </c>
      <c r="EK94" s="9">
        <v>90.468999999999994</v>
      </c>
      <c r="EL94" s="9">
        <v>57.121000000000002</v>
      </c>
      <c r="EM94" s="9">
        <v>543.41499999999996</v>
      </c>
      <c r="EN94" s="9">
        <v>237.601</v>
      </c>
      <c r="EO94" s="9">
        <v>305.81400000000002</v>
      </c>
      <c r="EP94" s="9">
        <v>199.172</v>
      </c>
      <c r="EQ94" s="9">
        <v>99.268000000000001</v>
      </c>
      <c r="ER94" s="9">
        <v>99.903999999999996</v>
      </c>
      <c r="ES94" s="9">
        <v>53.694000000000003</v>
      </c>
      <c r="ET94" s="9">
        <v>29.096</v>
      </c>
      <c r="EU94" s="9">
        <v>24.599</v>
      </c>
      <c r="EV94" s="9">
        <v>3.819</v>
      </c>
      <c r="EW94" s="9">
        <v>2.2879999999999998</v>
      </c>
      <c r="EX94" s="9">
        <v>1.532</v>
      </c>
      <c r="EY94" s="9">
        <v>2.2519999999999998</v>
      </c>
      <c r="EZ94" s="9">
        <v>1.5149999999999999</v>
      </c>
      <c r="FA94" s="9">
        <v>0.73699999999999999</v>
      </c>
      <c r="FB94" s="9">
        <v>1.5680000000000001</v>
      </c>
      <c r="FC94" s="9">
        <v>0.77300000000000002</v>
      </c>
      <c r="FD94" s="9">
        <v>0.79400000000000004</v>
      </c>
      <c r="FE94" s="9">
        <v>49.875</v>
      </c>
      <c r="FF94" s="9">
        <v>26.808</v>
      </c>
      <c r="FG94" s="9">
        <v>23.067</v>
      </c>
      <c r="FH94" s="9">
        <v>168.26300000000001</v>
      </c>
      <c r="FI94" s="9">
        <v>84.588999999999999</v>
      </c>
      <c r="FJ94" s="9">
        <v>83.674000000000007</v>
      </c>
      <c r="FK94" s="9">
        <v>15.923999999999999</v>
      </c>
      <c r="FL94" s="9">
        <v>11.375999999999999</v>
      </c>
      <c r="FM94" s="9">
        <v>4.548</v>
      </c>
      <c r="FN94" s="9">
        <v>152.339</v>
      </c>
      <c r="FO94" s="9">
        <v>73.212999999999994</v>
      </c>
      <c r="FP94" s="9">
        <v>79.126999999999995</v>
      </c>
      <c r="FQ94" s="9">
        <v>19.279</v>
      </c>
      <c r="FR94" s="9">
        <v>13.17</v>
      </c>
      <c r="FS94" s="9">
        <v>6.1079999999999997</v>
      </c>
      <c r="FT94" s="9">
        <v>179.893</v>
      </c>
      <c r="FU94" s="9">
        <v>86.096999999999994</v>
      </c>
      <c r="FV94" s="9">
        <v>93.796000000000006</v>
      </c>
      <c r="FW94" s="9">
        <v>154.59100000000001</v>
      </c>
      <c r="FX94" s="9">
        <v>74.727000000000004</v>
      </c>
      <c r="FY94" s="9">
        <v>79.864000000000004</v>
      </c>
      <c r="FZ94" s="9">
        <v>1213.3810000000001</v>
      </c>
      <c r="GA94" s="9">
        <v>623.64499999999998</v>
      </c>
      <c r="GB94" s="9">
        <v>589.73599999999999</v>
      </c>
      <c r="GC94" s="9">
        <v>657.24900000000002</v>
      </c>
      <c r="GD94" s="9">
        <v>378.55399999999997</v>
      </c>
      <c r="GE94" s="9">
        <v>278.69499999999999</v>
      </c>
      <c r="GF94" s="9">
        <v>556.13199999999995</v>
      </c>
      <c r="GG94" s="9">
        <v>245.09100000000001</v>
      </c>
      <c r="GH94" s="9">
        <v>311.041</v>
      </c>
      <c r="GI94" s="9">
        <v>263.63900000000001</v>
      </c>
      <c r="GJ94" s="9">
        <v>140.589</v>
      </c>
      <c r="GK94" s="9">
        <v>123.05</v>
      </c>
      <c r="GL94" s="9">
        <v>73.394000000000005</v>
      </c>
      <c r="GM94" s="9">
        <v>32.722999999999999</v>
      </c>
      <c r="GN94" s="9">
        <v>40.670999999999999</v>
      </c>
      <c r="GO94" s="9">
        <v>18.923999999999999</v>
      </c>
      <c r="GP94" s="9">
        <v>8.34</v>
      </c>
      <c r="GQ94" s="9">
        <v>10.584</v>
      </c>
      <c r="GR94" s="9">
        <v>15.254</v>
      </c>
      <c r="GS94" s="9">
        <v>5.29</v>
      </c>
      <c r="GT94" s="9">
        <v>9.9649999999999999</v>
      </c>
      <c r="GU94" s="9">
        <v>3.67</v>
      </c>
      <c r="GV94" s="9">
        <v>3.05</v>
      </c>
      <c r="GW94" s="9">
        <v>0.61899999999999999</v>
      </c>
      <c r="GX94" s="9">
        <v>54.47</v>
      </c>
      <c r="GY94" s="9">
        <v>24.382999999999999</v>
      </c>
      <c r="GZ94" s="9">
        <v>30.088000000000001</v>
      </c>
      <c r="HA94" s="9">
        <v>220.04300000000001</v>
      </c>
      <c r="HB94" s="9">
        <v>122.979</v>
      </c>
      <c r="HC94" s="9">
        <v>97.063999999999993</v>
      </c>
      <c r="HD94" s="9">
        <v>58.872</v>
      </c>
      <c r="HE94" s="9">
        <v>41.054000000000002</v>
      </c>
      <c r="HF94" s="9">
        <v>17.818000000000001</v>
      </c>
      <c r="HG94" s="9">
        <v>161.17099999999999</v>
      </c>
      <c r="HH94" s="9">
        <v>81.924000000000007</v>
      </c>
      <c r="HI94" s="9">
        <v>79.247</v>
      </c>
      <c r="HJ94" s="9">
        <v>73.59</v>
      </c>
      <c r="HK94" s="9">
        <v>47.793999999999997</v>
      </c>
      <c r="HL94" s="9">
        <v>25.795999999999999</v>
      </c>
      <c r="HM94" s="9">
        <v>190.04900000000001</v>
      </c>
      <c r="HN94" s="9">
        <v>92.795000000000002</v>
      </c>
      <c r="HO94" s="9">
        <v>97.254000000000005</v>
      </c>
      <c r="HP94" s="9">
        <v>176.42500000000001</v>
      </c>
      <c r="HQ94" s="9">
        <v>87.213999999999999</v>
      </c>
      <c r="HR94" s="9">
        <v>89.210999999999999</v>
      </c>
      <c r="HS94" s="9">
        <v>3005.9839999999999</v>
      </c>
      <c r="HT94" s="9">
        <v>1582.009</v>
      </c>
      <c r="HU94" s="9">
        <v>1423.9749999999999</v>
      </c>
      <c r="HV94" s="9">
        <v>2287.203</v>
      </c>
      <c r="HW94" s="9">
        <v>1350.2159999999999</v>
      </c>
      <c r="HX94" s="9">
        <v>936.98699999999997</v>
      </c>
      <c r="HY94" s="9">
        <v>718.78099999999995</v>
      </c>
      <c r="HZ94" s="9">
        <v>231.79300000000001</v>
      </c>
      <c r="IA94" s="9">
        <v>486.988</v>
      </c>
      <c r="IB94" s="9">
        <v>435.76400000000001</v>
      </c>
      <c r="IC94" s="9">
        <v>249.15299999999999</v>
      </c>
      <c r="ID94" s="9">
        <v>186.61199999999999</v>
      </c>
      <c r="IE94" s="9">
        <v>97.819000000000003</v>
      </c>
      <c r="IF94" s="9">
        <v>54.255000000000003</v>
      </c>
      <c r="IG94" s="9">
        <v>43.563000000000002</v>
      </c>
      <c r="IH94" s="9">
        <v>58.26</v>
      </c>
      <c r="II94" s="9">
        <v>38.914000000000001</v>
      </c>
      <c r="IJ94" s="9">
        <v>19.347000000000001</v>
      </c>
      <c r="IK94" s="9">
        <v>36.822000000000003</v>
      </c>
      <c r="IL94" s="9">
        <v>20.238</v>
      </c>
      <c r="IM94" s="9">
        <v>16.582999999999998</v>
      </c>
      <c r="IN94" s="9">
        <v>21.439</v>
      </c>
      <c r="IO94" s="9">
        <v>18.675999999999998</v>
      </c>
      <c r="IP94" s="9">
        <v>2.7629999999999999</v>
      </c>
      <c r="IQ94" s="9">
        <v>39.558</v>
      </c>
    </row>
    <row r="95" spans="1:251">
      <c r="A95" s="10">
        <v>44378</v>
      </c>
      <c r="B95" s="9">
        <v>13079.243</v>
      </c>
      <c r="C95" s="9">
        <v>6882.2579999999998</v>
      </c>
      <c r="D95" s="9">
        <v>6196.9849999999997</v>
      </c>
      <c r="E95" s="9">
        <v>8974.009</v>
      </c>
      <c r="F95" s="9">
        <v>5557.1679999999997</v>
      </c>
      <c r="G95" s="9">
        <v>3416.8409999999999</v>
      </c>
      <c r="H95" s="9">
        <v>4105.2340000000004</v>
      </c>
      <c r="I95" s="9">
        <v>1325.09</v>
      </c>
      <c r="J95" s="9">
        <v>2780.1439999999998</v>
      </c>
      <c r="K95" s="9">
        <v>1952.893</v>
      </c>
      <c r="L95" s="9">
        <v>1044.047</v>
      </c>
      <c r="M95" s="9">
        <v>908.84500000000003</v>
      </c>
      <c r="N95" s="9">
        <v>630.96600000000001</v>
      </c>
      <c r="O95" s="9">
        <v>344.19400000000002</v>
      </c>
      <c r="P95" s="9">
        <v>286.77199999999999</v>
      </c>
      <c r="Q95" s="9">
        <v>273.79000000000002</v>
      </c>
      <c r="R95" s="9">
        <v>186.559</v>
      </c>
      <c r="S95" s="9">
        <v>87.230999999999995</v>
      </c>
      <c r="T95" s="9">
        <v>189.61199999999999</v>
      </c>
      <c r="U95" s="9">
        <v>125.092</v>
      </c>
      <c r="V95" s="9">
        <v>64.519000000000005</v>
      </c>
      <c r="W95" s="9">
        <v>84.177999999999997</v>
      </c>
      <c r="X95" s="9">
        <v>61.466999999999999</v>
      </c>
      <c r="Y95" s="9">
        <v>22.712</v>
      </c>
      <c r="Z95" s="9">
        <v>357.17599999999999</v>
      </c>
      <c r="AA95" s="9">
        <v>157.63499999999999</v>
      </c>
      <c r="AB95" s="9">
        <v>199.541</v>
      </c>
      <c r="AC95" s="9">
        <v>1548.3989999999999</v>
      </c>
      <c r="AD95" s="9">
        <v>830.59100000000001</v>
      </c>
      <c r="AE95" s="9">
        <v>717.80799999999999</v>
      </c>
      <c r="AF95" s="9">
        <v>609.28099999999995</v>
      </c>
      <c r="AG95" s="9">
        <v>447.714</v>
      </c>
      <c r="AH95" s="9">
        <v>161.56700000000001</v>
      </c>
      <c r="AI95" s="9">
        <v>939.11699999999996</v>
      </c>
      <c r="AJ95" s="9">
        <v>382.87700000000001</v>
      </c>
      <c r="AK95" s="9">
        <v>556.24099999999999</v>
      </c>
      <c r="AL95" s="9">
        <v>821.88400000000001</v>
      </c>
      <c r="AM95" s="9">
        <v>587.48199999999997</v>
      </c>
      <c r="AN95" s="9">
        <v>234.40100000000001</v>
      </c>
      <c r="AO95" s="9">
        <v>1131.009</v>
      </c>
      <c r="AP95" s="9">
        <v>456.565</v>
      </c>
      <c r="AQ95" s="9">
        <v>674.44399999999996</v>
      </c>
      <c r="AR95" s="9">
        <v>1128.729</v>
      </c>
      <c r="AS95" s="9">
        <v>507.96899999999999</v>
      </c>
      <c r="AT95" s="9">
        <v>620.76</v>
      </c>
      <c r="AU95" s="9">
        <v>12445.966</v>
      </c>
      <c r="AV95" s="9">
        <v>6490.5940000000001</v>
      </c>
      <c r="AW95" s="9">
        <v>5955.3729999999996</v>
      </c>
      <c r="AX95" s="9">
        <v>8674.6579999999994</v>
      </c>
      <c r="AY95" s="9">
        <v>5341.8130000000001</v>
      </c>
      <c r="AZ95" s="9">
        <v>3332.8440000000001</v>
      </c>
      <c r="BA95" s="9">
        <v>3771.3090000000002</v>
      </c>
      <c r="BB95" s="9">
        <v>1148.78</v>
      </c>
      <c r="BC95" s="9">
        <v>2622.5279999999998</v>
      </c>
      <c r="BD95" s="9">
        <v>1877.731</v>
      </c>
      <c r="BE95" s="9">
        <v>993.33799999999997</v>
      </c>
      <c r="BF95" s="9">
        <v>884.39300000000003</v>
      </c>
      <c r="BG95" s="9">
        <v>589.62900000000002</v>
      </c>
      <c r="BH95" s="9">
        <v>315.90600000000001</v>
      </c>
      <c r="BI95" s="9">
        <v>273.72300000000001</v>
      </c>
      <c r="BJ95" s="9">
        <v>261.97699999999998</v>
      </c>
      <c r="BK95" s="9">
        <v>176.75399999999999</v>
      </c>
      <c r="BL95" s="9">
        <v>85.221999999999994</v>
      </c>
      <c r="BM95" s="9">
        <v>182.24700000000001</v>
      </c>
      <c r="BN95" s="9">
        <v>118.747</v>
      </c>
      <c r="BO95" s="9">
        <v>63.5</v>
      </c>
      <c r="BP95" s="9">
        <v>79.73</v>
      </c>
      <c r="BQ95" s="9">
        <v>58.006999999999998</v>
      </c>
      <c r="BR95" s="9">
        <v>21.722999999999999</v>
      </c>
      <c r="BS95" s="9">
        <v>327.65300000000002</v>
      </c>
      <c r="BT95" s="9">
        <v>139.15199999999999</v>
      </c>
      <c r="BU95" s="9">
        <v>188.501</v>
      </c>
      <c r="BV95" s="9">
        <v>1507.2650000000001</v>
      </c>
      <c r="BW95" s="9">
        <v>802.27800000000002</v>
      </c>
      <c r="BX95" s="9">
        <v>704.98699999999997</v>
      </c>
      <c r="BY95" s="9">
        <v>599.28300000000002</v>
      </c>
      <c r="BZ95" s="9">
        <v>438.36099999999999</v>
      </c>
      <c r="CA95" s="9">
        <v>160.922</v>
      </c>
      <c r="CB95" s="9">
        <v>907.98199999999997</v>
      </c>
      <c r="CC95" s="9">
        <v>363.91699999999997</v>
      </c>
      <c r="CD95" s="9">
        <v>544.06500000000005</v>
      </c>
      <c r="CE95" s="9">
        <v>801.54700000000003</v>
      </c>
      <c r="CF95" s="9">
        <v>569.79600000000005</v>
      </c>
      <c r="CG95" s="9">
        <v>231.751</v>
      </c>
      <c r="CH95" s="9">
        <v>1076.184</v>
      </c>
      <c r="CI95" s="9">
        <v>423.54199999999997</v>
      </c>
      <c r="CJ95" s="9">
        <v>652.64200000000005</v>
      </c>
      <c r="CK95" s="9">
        <v>1090.229</v>
      </c>
      <c r="CL95" s="9">
        <v>482.66399999999999</v>
      </c>
      <c r="CM95" s="9">
        <v>607.56500000000005</v>
      </c>
      <c r="CN95" s="9">
        <v>1898.7460000000001</v>
      </c>
      <c r="CO95" s="9">
        <v>952.10500000000002</v>
      </c>
      <c r="CP95" s="9">
        <v>946.64099999999996</v>
      </c>
      <c r="CQ95" s="9">
        <v>818.11199999999997</v>
      </c>
      <c r="CR95" s="9">
        <v>484.75299999999999</v>
      </c>
      <c r="CS95" s="9">
        <v>333.35899999999998</v>
      </c>
      <c r="CT95" s="9">
        <v>1080.634</v>
      </c>
      <c r="CU95" s="9">
        <v>467.35300000000001</v>
      </c>
      <c r="CV95" s="9">
        <v>613.28099999999995</v>
      </c>
      <c r="CW95" s="9">
        <v>502.36399999999998</v>
      </c>
      <c r="CX95" s="9">
        <v>250.67599999999999</v>
      </c>
      <c r="CY95" s="9">
        <v>251.68700000000001</v>
      </c>
      <c r="CZ95" s="9">
        <v>154.959</v>
      </c>
      <c r="DA95" s="9">
        <v>79.534000000000006</v>
      </c>
      <c r="DB95" s="9">
        <v>75.426000000000002</v>
      </c>
      <c r="DC95" s="9">
        <v>31.294</v>
      </c>
      <c r="DD95" s="9">
        <v>17.923999999999999</v>
      </c>
      <c r="DE95" s="9">
        <v>13.37</v>
      </c>
      <c r="DF95" s="9">
        <v>21.884</v>
      </c>
      <c r="DG95" s="9">
        <v>10.98</v>
      </c>
      <c r="DH95" s="9">
        <v>10.903</v>
      </c>
      <c r="DI95" s="9">
        <v>9.41</v>
      </c>
      <c r="DJ95" s="9">
        <v>6.944</v>
      </c>
      <c r="DK95" s="9">
        <v>2.4660000000000002</v>
      </c>
      <c r="DL95" s="9">
        <v>123.666</v>
      </c>
      <c r="DM95" s="9">
        <v>61.61</v>
      </c>
      <c r="DN95" s="9">
        <v>62.055999999999997</v>
      </c>
      <c r="DO95" s="9">
        <v>418.23</v>
      </c>
      <c r="DP95" s="9">
        <v>210.40100000000001</v>
      </c>
      <c r="DQ95" s="9">
        <v>207.82900000000001</v>
      </c>
      <c r="DR95" s="9">
        <v>85.441000000000003</v>
      </c>
      <c r="DS95" s="9">
        <v>56.246000000000002</v>
      </c>
      <c r="DT95" s="9">
        <v>29.195</v>
      </c>
      <c r="DU95" s="9">
        <v>332.78899999999999</v>
      </c>
      <c r="DV95" s="9">
        <v>154.15600000000001</v>
      </c>
      <c r="DW95" s="9">
        <v>178.63399999999999</v>
      </c>
      <c r="DX95" s="9">
        <v>108.235</v>
      </c>
      <c r="DY95" s="9">
        <v>68.733999999999995</v>
      </c>
      <c r="DZ95" s="9">
        <v>39.502000000000002</v>
      </c>
      <c r="EA95" s="9">
        <v>394.12799999999999</v>
      </c>
      <c r="EB95" s="9">
        <v>181.94300000000001</v>
      </c>
      <c r="EC95" s="9">
        <v>212.18600000000001</v>
      </c>
      <c r="ED95" s="9">
        <v>354.673</v>
      </c>
      <c r="EE95" s="9">
        <v>165.136</v>
      </c>
      <c r="EF95" s="9">
        <v>189.53700000000001</v>
      </c>
      <c r="EG95" s="9">
        <v>693.01</v>
      </c>
      <c r="EH95" s="9">
        <v>331.96600000000001</v>
      </c>
      <c r="EI95" s="9">
        <v>361.04399999999998</v>
      </c>
      <c r="EJ95" s="9">
        <v>141.93700000000001</v>
      </c>
      <c r="EK95" s="9">
        <v>95.369</v>
      </c>
      <c r="EL95" s="9">
        <v>46.567999999999998</v>
      </c>
      <c r="EM95" s="9">
        <v>551.072</v>
      </c>
      <c r="EN95" s="9">
        <v>236.59700000000001</v>
      </c>
      <c r="EO95" s="9">
        <v>314.476</v>
      </c>
      <c r="EP95" s="9">
        <v>219.84</v>
      </c>
      <c r="EQ95" s="9">
        <v>103.521</v>
      </c>
      <c r="ER95" s="9">
        <v>116.32</v>
      </c>
      <c r="ES95" s="9">
        <v>74.063000000000002</v>
      </c>
      <c r="ET95" s="9">
        <v>38.026000000000003</v>
      </c>
      <c r="EU95" s="9">
        <v>36.036999999999999</v>
      </c>
      <c r="EV95" s="9">
        <v>4.4909999999999997</v>
      </c>
      <c r="EW95" s="9">
        <v>1.929</v>
      </c>
      <c r="EX95" s="9">
        <v>2.5619999999999998</v>
      </c>
      <c r="EY95" s="9">
        <v>4.1980000000000004</v>
      </c>
      <c r="EZ95" s="9">
        <v>1.794</v>
      </c>
      <c r="FA95" s="9">
        <v>2.4039999999999999</v>
      </c>
      <c r="FB95" s="9">
        <v>0.29299999999999998</v>
      </c>
      <c r="FC95" s="9">
        <v>0.13500000000000001</v>
      </c>
      <c r="FD95" s="9">
        <v>0.158</v>
      </c>
      <c r="FE95" s="9">
        <v>69.572000000000003</v>
      </c>
      <c r="FF95" s="9">
        <v>36.097000000000001</v>
      </c>
      <c r="FG95" s="9">
        <v>33.475000000000001</v>
      </c>
      <c r="FH95" s="9">
        <v>180.28299999999999</v>
      </c>
      <c r="FI95" s="9">
        <v>86.745999999999995</v>
      </c>
      <c r="FJ95" s="9">
        <v>93.537999999999997</v>
      </c>
      <c r="FK95" s="9">
        <v>16.516999999999999</v>
      </c>
      <c r="FL95" s="9">
        <v>11.625</v>
      </c>
      <c r="FM95" s="9">
        <v>4.891</v>
      </c>
      <c r="FN95" s="9">
        <v>163.767</v>
      </c>
      <c r="FO95" s="9">
        <v>75.120999999999995</v>
      </c>
      <c r="FP95" s="9">
        <v>88.646000000000001</v>
      </c>
      <c r="FQ95" s="9">
        <v>20.436</v>
      </c>
      <c r="FR95" s="9">
        <v>13.472</v>
      </c>
      <c r="FS95" s="9">
        <v>6.9630000000000001</v>
      </c>
      <c r="FT95" s="9">
        <v>199.405</v>
      </c>
      <c r="FU95" s="9">
        <v>90.048000000000002</v>
      </c>
      <c r="FV95" s="9">
        <v>109.35599999999999</v>
      </c>
      <c r="FW95" s="9">
        <v>167.964</v>
      </c>
      <c r="FX95" s="9">
        <v>76.915000000000006</v>
      </c>
      <c r="FY95" s="9">
        <v>91.05</v>
      </c>
      <c r="FZ95" s="9">
        <v>1205.7360000000001</v>
      </c>
      <c r="GA95" s="9">
        <v>620.13900000000001</v>
      </c>
      <c r="GB95" s="9">
        <v>585.59699999999998</v>
      </c>
      <c r="GC95" s="9">
        <v>676.17499999999995</v>
      </c>
      <c r="GD95" s="9">
        <v>389.38299999999998</v>
      </c>
      <c r="GE95" s="9">
        <v>286.791</v>
      </c>
      <c r="GF95" s="9">
        <v>529.56100000000004</v>
      </c>
      <c r="GG95" s="9">
        <v>230.756</v>
      </c>
      <c r="GH95" s="9">
        <v>298.80599999999998</v>
      </c>
      <c r="GI95" s="9">
        <v>282.52300000000002</v>
      </c>
      <c r="GJ95" s="9">
        <v>147.15600000000001</v>
      </c>
      <c r="GK95" s="9">
        <v>135.36699999999999</v>
      </c>
      <c r="GL95" s="9">
        <v>80.897000000000006</v>
      </c>
      <c r="GM95" s="9">
        <v>41.508000000000003</v>
      </c>
      <c r="GN95" s="9">
        <v>39.389000000000003</v>
      </c>
      <c r="GO95" s="9">
        <v>26.803000000000001</v>
      </c>
      <c r="GP95" s="9">
        <v>15.994999999999999</v>
      </c>
      <c r="GQ95" s="9">
        <v>10.808</v>
      </c>
      <c r="GR95" s="9">
        <v>17.686</v>
      </c>
      <c r="GS95" s="9">
        <v>9.1859999999999999</v>
      </c>
      <c r="GT95" s="9">
        <v>8.5</v>
      </c>
      <c r="GU95" s="9">
        <v>9.1170000000000009</v>
      </c>
      <c r="GV95" s="9">
        <v>6.8090000000000002</v>
      </c>
      <c r="GW95" s="9">
        <v>2.3079999999999998</v>
      </c>
      <c r="GX95" s="9">
        <v>54.094000000000001</v>
      </c>
      <c r="GY95" s="9">
        <v>25.512</v>
      </c>
      <c r="GZ95" s="9">
        <v>28.581</v>
      </c>
      <c r="HA95" s="9">
        <v>237.947</v>
      </c>
      <c r="HB95" s="9">
        <v>123.655</v>
      </c>
      <c r="HC95" s="9">
        <v>114.291</v>
      </c>
      <c r="HD95" s="9">
        <v>68.924000000000007</v>
      </c>
      <c r="HE95" s="9">
        <v>44.62</v>
      </c>
      <c r="HF95" s="9">
        <v>24.303999999999998</v>
      </c>
      <c r="HG95" s="9">
        <v>169.02199999999999</v>
      </c>
      <c r="HH95" s="9">
        <v>79.034999999999997</v>
      </c>
      <c r="HI95" s="9">
        <v>89.986999999999995</v>
      </c>
      <c r="HJ95" s="9">
        <v>87.8</v>
      </c>
      <c r="HK95" s="9">
        <v>55.262</v>
      </c>
      <c r="HL95" s="9">
        <v>32.537999999999997</v>
      </c>
      <c r="HM95" s="9">
        <v>194.72300000000001</v>
      </c>
      <c r="HN95" s="9">
        <v>91.894000000000005</v>
      </c>
      <c r="HO95" s="9">
        <v>102.82899999999999</v>
      </c>
      <c r="HP95" s="9">
        <v>186.708</v>
      </c>
      <c r="HQ95" s="9">
        <v>88.221000000000004</v>
      </c>
      <c r="HR95" s="9">
        <v>98.486999999999995</v>
      </c>
      <c r="HS95" s="9">
        <v>2989.7820000000002</v>
      </c>
      <c r="HT95" s="9">
        <v>1578.9559999999999</v>
      </c>
      <c r="HU95" s="9">
        <v>1410.827</v>
      </c>
      <c r="HV95" s="9">
        <v>2284.3870000000002</v>
      </c>
      <c r="HW95" s="9">
        <v>1354.31</v>
      </c>
      <c r="HX95" s="9">
        <v>930.07600000000002</v>
      </c>
      <c r="HY95" s="9">
        <v>705.39599999999996</v>
      </c>
      <c r="HZ95" s="9">
        <v>224.64599999999999</v>
      </c>
      <c r="IA95" s="9">
        <v>480.75</v>
      </c>
      <c r="IB95" s="9">
        <v>461.11200000000002</v>
      </c>
      <c r="IC95" s="9">
        <v>267.30599999999998</v>
      </c>
      <c r="ID95" s="9">
        <v>193.80600000000001</v>
      </c>
      <c r="IE95" s="9">
        <v>137.14599999999999</v>
      </c>
      <c r="IF95" s="9">
        <v>75.02</v>
      </c>
      <c r="IG95" s="9">
        <v>62.125999999999998</v>
      </c>
      <c r="IH95" s="9">
        <v>75.646000000000001</v>
      </c>
      <c r="II95" s="9">
        <v>48.206000000000003</v>
      </c>
      <c r="IJ95" s="9">
        <v>27.44</v>
      </c>
      <c r="IK95" s="9">
        <v>52.423999999999999</v>
      </c>
      <c r="IL95" s="9">
        <v>32.026000000000003</v>
      </c>
      <c r="IM95" s="9">
        <v>20.398</v>
      </c>
      <c r="IN95" s="9">
        <v>23.221</v>
      </c>
      <c r="IO95" s="9">
        <v>16.18</v>
      </c>
      <c r="IP95" s="9">
        <v>7.0419999999999998</v>
      </c>
      <c r="IQ95" s="9">
        <v>61.5</v>
      </c>
    </row>
    <row r="96" spans="1:251">
      <c r="A96" s="10">
        <v>44409</v>
      </c>
      <c r="B96" s="9">
        <v>12895.222</v>
      </c>
      <c r="C96" s="9">
        <v>6781.1909999999998</v>
      </c>
      <c r="D96" s="9">
        <v>6114.0320000000002</v>
      </c>
      <c r="E96" s="9">
        <v>8831.4169999999995</v>
      </c>
      <c r="F96" s="9">
        <v>5476.6679999999997</v>
      </c>
      <c r="G96" s="9">
        <v>3354.7489999999998</v>
      </c>
      <c r="H96" s="9">
        <v>4063.8049999999998</v>
      </c>
      <c r="I96" s="9">
        <v>1304.5229999999999</v>
      </c>
      <c r="J96" s="9">
        <v>2759.2820000000002</v>
      </c>
      <c r="K96" s="9">
        <v>2017.127</v>
      </c>
      <c r="L96" s="9">
        <v>1090.2380000000001</v>
      </c>
      <c r="M96" s="9">
        <v>926.88900000000001</v>
      </c>
      <c r="N96" s="9">
        <v>816.51499999999999</v>
      </c>
      <c r="O96" s="9">
        <v>441.27699999999999</v>
      </c>
      <c r="P96" s="9">
        <v>375.238</v>
      </c>
      <c r="Q96" s="9">
        <v>411.36200000000002</v>
      </c>
      <c r="R96" s="9">
        <v>284.06700000000001</v>
      </c>
      <c r="S96" s="9">
        <v>127.295</v>
      </c>
      <c r="T96" s="9">
        <v>314.10399999999998</v>
      </c>
      <c r="U96" s="9">
        <v>210.803</v>
      </c>
      <c r="V96" s="9">
        <v>103.301</v>
      </c>
      <c r="W96" s="9">
        <v>97.259</v>
      </c>
      <c r="X96" s="9">
        <v>73.263999999999996</v>
      </c>
      <c r="Y96" s="9">
        <v>23.995000000000001</v>
      </c>
      <c r="Z96" s="9">
        <v>405.15300000000002</v>
      </c>
      <c r="AA96" s="9">
        <v>157.21</v>
      </c>
      <c r="AB96" s="9">
        <v>247.94300000000001</v>
      </c>
      <c r="AC96" s="9">
        <v>1446.44</v>
      </c>
      <c r="AD96" s="9">
        <v>773.452</v>
      </c>
      <c r="AE96" s="9">
        <v>672.98800000000006</v>
      </c>
      <c r="AF96" s="9">
        <v>541.46799999999996</v>
      </c>
      <c r="AG96" s="9">
        <v>404.02800000000002</v>
      </c>
      <c r="AH96" s="9">
        <v>137.44</v>
      </c>
      <c r="AI96" s="9">
        <v>904.97299999999996</v>
      </c>
      <c r="AJ96" s="9">
        <v>369.42399999999998</v>
      </c>
      <c r="AK96" s="9">
        <v>535.548</v>
      </c>
      <c r="AL96" s="9">
        <v>878.08199999999999</v>
      </c>
      <c r="AM96" s="9">
        <v>637.44899999999996</v>
      </c>
      <c r="AN96" s="9">
        <v>240.63200000000001</v>
      </c>
      <c r="AO96" s="9">
        <v>1139.0450000000001</v>
      </c>
      <c r="AP96" s="9">
        <v>452.78800000000001</v>
      </c>
      <c r="AQ96" s="9">
        <v>686.25699999999995</v>
      </c>
      <c r="AR96" s="9">
        <v>1219.076</v>
      </c>
      <c r="AS96" s="9">
        <v>580.22699999999998</v>
      </c>
      <c r="AT96" s="9">
        <v>638.84900000000005</v>
      </c>
      <c r="AU96" s="9">
        <v>12267.914000000001</v>
      </c>
      <c r="AV96" s="9">
        <v>6398.3310000000001</v>
      </c>
      <c r="AW96" s="9">
        <v>5869.5829999999996</v>
      </c>
      <c r="AX96" s="9">
        <v>8543.1039999999994</v>
      </c>
      <c r="AY96" s="9">
        <v>5265.8360000000002</v>
      </c>
      <c r="AZ96" s="9">
        <v>3277.268</v>
      </c>
      <c r="BA96" s="9">
        <v>3724.81</v>
      </c>
      <c r="BB96" s="9">
        <v>1132.4949999999999</v>
      </c>
      <c r="BC96" s="9">
        <v>2592.3150000000001</v>
      </c>
      <c r="BD96" s="9">
        <v>1933.6110000000001</v>
      </c>
      <c r="BE96" s="9">
        <v>1037.704</v>
      </c>
      <c r="BF96" s="9">
        <v>895.90700000000004</v>
      </c>
      <c r="BG96" s="9">
        <v>767.14099999999996</v>
      </c>
      <c r="BH96" s="9">
        <v>410.43</v>
      </c>
      <c r="BI96" s="9">
        <v>356.71100000000001</v>
      </c>
      <c r="BJ96" s="9">
        <v>395.81400000000002</v>
      </c>
      <c r="BK96" s="9">
        <v>270.50700000000001</v>
      </c>
      <c r="BL96" s="9">
        <v>125.307</v>
      </c>
      <c r="BM96" s="9">
        <v>302.73099999999999</v>
      </c>
      <c r="BN96" s="9">
        <v>201.01499999999999</v>
      </c>
      <c r="BO96" s="9">
        <v>101.71599999999999</v>
      </c>
      <c r="BP96" s="9">
        <v>93.084000000000003</v>
      </c>
      <c r="BQ96" s="9">
        <v>69.492999999999995</v>
      </c>
      <c r="BR96" s="9">
        <v>23.591000000000001</v>
      </c>
      <c r="BS96" s="9">
        <v>371.327</v>
      </c>
      <c r="BT96" s="9">
        <v>139.923</v>
      </c>
      <c r="BU96" s="9">
        <v>231.404</v>
      </c>
      <c r="BV96" s="9">
        <v>1403.816</v>
      </c>
      <c r="BW96" s="9">
        <v>746.69500000000005</v>
      </c>
      <c r="BX96" s="9">
        <v>657.12199999999996</v>
      </c>
      <c r="BY96" s="9">
        <v>530.72699999999998</v>
      </c>
      <c r="BZ96" s="9">
        <v>393.80700000000002</v>
      </c>
      <c r="CA96" s="9">
        <v>136.91999999999999</v>
      </c>
      <c r="CB96" s="9">
        <v>873.08900000000006</v>
      </c>
      <c r="CC96" s="9">
        <v>352.88799999999998</v>
      </c>
      <c r="CD96" s="9">
        <v>520.20100000000002</v>
      </c>
      <c r="CE96" s="9">
        <v>854.01800000000003</v>
      </c>
      <c r="CF96" s="9">
        <v>615.88900000000001</v>
      </c>
      <c r="CG96" s="9">
        <v>238.12899999999999</v>
      </c>
      <c r="CH96" s="9">
        <v>1079.5920000000001</v>
      </c>
      <c r="CI96" s="9">
        <v>421.815</v>
      </c>
      <c r="CJ96" s="9">
        <v>657.77800000000002</v>
      </c>
      <c r="CK96" s="9">
        <v>1175.82</v>
      </c>
      <c r="CL96" s="9">
        <v>553.90300000000002</v>
      </c>
      <c r="CM96" s="9">
        <v>621.91700000000003</v>
      </c>
      <c r="CN96" s="9">
        <v>1799.0920000000001</v>
      </c>
      <c r="CO96" s="9">
        <v>908.95</v>
      </c>
      <c r="CP96" s="9">
        <v>890.14200000000005</v>
      </c>
      <c r="CQ96" s="9">
        <v>771.34</v>
      </c>
      <c r="CR96" s="9">
        <v>461.44799999999998</v>
      </c>
      <c r="CS96" s="9">
        <v>309.892</v>
      </c>
      <c r="CT96" s="9">
        <v>1027.752</v>
      </c>
      <c r="CU96" s="9">
        <v>447.50200000000001</v>
      </c>
      <c r="CV96" s="9">
        <v>580.25</v>
      </c>
      <c r="CW96" s="9">
        <v>482.81900000000002</v>
      </c>
      <c r="CX96" s="9">
        <v>235.892</v>
      </c>
      <c r="CY96" s="9">
        <v>246.92699999999999</v>
      </c>
      <c r="CZ96" s="9">
        <v>181.369</v>
      </c>
      <c r="DA96" s="9">
        <v>81.894999999999996</v>
      </c>
      <c r="DB96" s="9">
        <v>99.474000000000004</v>
      </c>
      <c r="DC96" s="9">
        <v>41.701999999999998</v>
      </c>
      <c r="DD96" s="9">
        <v>25.405999999999999</v>
      </c>
      <c r="DE96" s="9">
        <v>16.295000000000002</v>
      </c>
      <c r="DF96" s="9">
        <v>35.325000000000003</v>
      </c>
      <c r="DG96" s="9">
        <v>21.565999999999999</v>
      </c>
      <c r="DH96" s="9">
        <v>13.759</v>
      </c>
      <c r="DI96" s="9">
        <v>6.3769999999999998</v>
      </c>
      <c r="DJ96" s="9">
        <v>3.84</v>
      </c>
      <c r="DK96" s="9">
        <v>2.5369999999999999</v>
      </c>
      <c r="DL96" s="9">
        <v>139.667</v>
      </c>
      <c r="DM96" s="9">
        <v>56.488999999999997</v>
      </c>
      <c r="DN96" s="9">
        <v>83.177999999999997</v>
      </c>
      <c r="DO96" s="9">
        <v>367.98399999999998</v>
      </c>
      <c r="DP96" s="9">
        <v>184.333</v>
      </c>
      <c r="DQ96" s="9">
        <v>183.65100000000001</v>
      </c>
      <c r="DR96" s="9">
        <v>72.917000000000002</v>
      </c>
      <c r="DS96" s="9">
        <v>51.392000000000003</v>
      </c>
      <c r="DT96" s="9">
        <v>21.524999999999999</v>
      </c>
      <c r="DU96" s="9">
        <v>295.06700000000001</v>
      </c>
      <c r="DV96" s="9">
        <v>132.941</v>
      </c>
      <c r="DW96" s="9">
        <v>162.126</v>
      </c>
      <c r="DX96" s="9">
        <v>107.363</v>
      </c>
      <c r="DY96" s="9">
        <v>73.162000000000006</v>
      </c>
      <c r="DZ96" s="9">
        <v>34.201000000000001</v>
      </c>
      <c r="EA96" s="9">
        <v>375.45600000000002</v>
      </c>
      <c r="EB96" s="9">
        <v>162.72999999999999</v>
      </c>
      <c r="EC96" s="9">
        <v>212.726</v>
      </c>
      <c r="ED96" s="9">
        <v>330.392</v>
      </c>
      <c r="EE96" s="9">
        <v>154.50700000000001</v>
      </c>
      <c r="EF96" s="9">
        <v>175.88499999999999</v>
      </c>
      <c r="EG96" s="9">
        <v>648.48599999999999</v>
      </c>
      <c r="EH96" s="9">
        <v>307.92200000000003</v>
      </c>
      <c r="EI96" s="9">
        <v>340.56400000000002</v>
      </c>
      <c r="EJ96" s="9">
        <v>140.67400000000001</v>
      </c>
      <c r="EK96" s="9">
        <v>95.771000000000001</v>
      </c>
      <c r="EL96" s="9">
        <v>44.902999999999999</v>
      </c>
      <c r="EM96" s="9">
        <v>507.81099999999998</v>
      </c>
      <c r="EN96" s="9">
        <v>212.15100000000001</v>
      </c>
      <c r="EO96" s="9">
        <v>295.66000000000003</v>
      </c>
      <c r="EP96" s="9">
        <v>202.92699999999999</v>
      </c>
      <c r="EQ96" s="9">
        <v>96.138999999999996</v>
      </c>
      <c r="ER96" s="9">
        <v>106.788</v>
      </c>
      <c r="ES96" s="9">
        <v>75.545000000000002</v>
      </c>
      <c r="ET96" s="9">
        <v>35.387999999999998</v>
      </c>
      <c r="EU96" s="9">
        <v>40.158000000000001</v>
      </c>
      <c r="EV96" s="9">
        <v>4.1929999999999996</v>
      </c>
      <c r="EW96" s="9">
        <v>3.5219999999999998</v>
      </c>
      <c r="EX96" s="9">
        <v>0.67100000000000004</v>
      </c>
      <c r="EY96" s="9">
        <v>3.335</v>
      </c>
      <c r="EZ96" s="9">
        <v>2.6829999999999998</v>
      </c>
      <c r="FA96" s="9">
        <v>0.65200000000000002</v>
      </c>
      <c r="FB96" s="9">
        <v>0.85799999999999998</v>
      </c>
      <c r="FC96" s="9">
        <v>0.83899999999999997</v>
      </c>
      <c r="FD96" s="9">
        <v>0.02</v>
      </c>
      <c r="FE96" s="9">
        <v>71.352000000000004</v>
      </c>
      <c r="FF96" s="9">
        <v>31.864999999999998</v>
      </c>
      <c r="FG96" s="9">
        <v>39.487000000000002</v>
      </c>
      <c r="FH96" s="9">
        <v>160.99799999999999</v>
      </c>
      <c r="FI96" s="9">
        <v>77.828999999999994</v>
      </c>
      <c r="FJ96" s="9">
        <v>83.168999999999997</v>
      </c>
      <c r="FK96" s="9">
        <v>11.795999999999999</v>
      </c>
      <c r="FL96" s="9">
        <v>10.753</v>
      </c>
      <c r="FM96" s="9">
        <v>1.044</v>
      </c>
      <c r="FN96" s="9">
        <v>149.202</v>
      </c>
      <c r="FO96" s="9">
        <v>67.075999999999993</v>
      </c>
      <c r="FP96" s="9">
        <v>82.125</v>
      </c>
      <c r="FQ96" s="9">
        <v>15.662000000000001</v>
      </c>
      <c r="FR96" s="9">
        <v>14.009</v>
      </c>
      <c r="FS96" s="9">
        <v>1.6519999999999999</v>
      </c>
      <c r="FT96" s="9">
        <v>187.26499999999999</v>
      </c>
      <c r="FU96" s="9">
        <v>82.13</v>
      </c>
      <c r="FV96" s="9">
        <v>105.13500000000001</v>
      </c>
      <c r="FW96" s="9">
        <v>152.53700000000001</v>
      </c>
      <c r="FX96" s="9">
        <v>69.760000000000005</v>
      </c>
      <c r="FY96" s="9">
        <v>82.777000000000001</v>
      </c>
      <c r="FZ96" s="9">
        <v>1150.606</v>
      </c>
      <c r="GA96" s="9">
        <v>601.02800000000002</v>
      </c>
      <c r="GB96" s="9">
        <v>549.57799999999997</v>
      </c>
      <c r="GC96" s="9">
        <v>630.66600000000005</v>
      </c>
      <c r="GD96" s="9">
        <v>365.67700000000002</v>
      </c>
      <c r="GE96" s="9">
        <v>264.988</v>
      </c>
      <c r="GF96" s="9">
        <v>519.94000000000005</v>
      </c>
      <c r="GG96" s="9">
        <v>235.351</v>
      </c>
      <c r="GH96" s="9">
        <v>284.58999999999997</v>
      </c>
      <c r="GI96" s="9">
        <v>279.89299999999997</v>
      </c>
      <c r="GJ96" s="9">
        <v>139.75299999999999</v>
      </c>
      <c r="GK96" s="9">
        <v>140.13999999999999</v>
      </c>
      <c r="GL96" s="9">
        <v>105.82299999999999</v>
      </c>
      <c r="GM96" s="9">
        <v>46.506999999999998</v>
      </c>
      <c r="GN96" s="9">
        <v>59.316000000000003</v>
      </c>
      <c r="GO96" s="9">
        <v>37.508000000000003</v>
      </c>
      <c r="GP96" s="9">
        <v>21.884</v>
      </c>
      <c r="GQ96" s="9">
        <v>15.624000000000001</v>
      </c>
      <c r="GR96" s="9">
        <v>31.99</v>
      </c>
      <c r="GS96" s="9">
        <v>18.882999999999999</v>
      </c>
      <c r="GT96" s="9">
        <v>13.106999999999999</v>
      </c>
      <c r="GU96" s="9">
        <v>5.5179999999999998</v>
      </c>
      <c r="GV96" s="9">
        <v>3.0009999999999999</v>
      </c>
      <c r="GW96" s="9">
        <v>2.5169999999999999</v>
      </c>
      <c r="GX96" s="9">
        <v>68.314999999999998</v>
      </c>
      <c r="GY96" s="9">
        <v>24.623000000000001</v>
      </c>
      <c r="GZ96" s="9">
        <v>43.692</v>
      </c>
      <c r="HA96" s="9">
        <v>206.98599999999999</v>
      </c>
      <c r="HB96" s="9">
        <v>106.504</v>
      </c>
      <c r="HC96" s="9">
        <v>100.482</v>
      </c>
      <c r="HD96" s="9">
        <v>61.12</v>
      </c>
      <c r="HE96" s="9">
        <v>40.639000000000003</v>
      </c>
      <c r="HF96" s="9">
        <v>20.481000000000002</v>
      </c>
      <c r="HG96" s="9">
        <v>145.86600000000001</v>
      </c>
      <c r="HH96" s="9">
        <v>65.864999999999995</v>
      </c>
      <c r="HI96" s="9">
        <v>80.001000000000005</v>
      </c>
      <c r="HJ96" s="9">
        <v>91.701999999999998</v>
      </c>
      <c r="HK96" s="9">
        <v>59.152999999999999</v>
      </c>
      <c r="HL96" s="9">
        <v>32.548999999999999</v>
      </c>
      <c r="HM96" s="9">
        <v>188.191</v>
      </c>
      <c r="HN96" s="9">
        <v>80.599999999999994</v>
      </c>
      <c r="HO96" s="9">
        <v>107.59099999999999</v>
      </c>
      <c r="HP96" s="9">
        <v>177.85599999999999</v>
      </c>
      <c r="HQ96" s="9">
        <v>84.748000000000005</v>
      </c>
      <c r="HR96" s="9">
        <v>93.108000000000004</v>
      </c>
      <c r="HS96" s="9">
        <v>2960.9810000000002</v>
      </c>
      <c r="HT96" s="9">
        <v>1549.326</v>
      </c>
      <c r="HU96" s="9">
        <v>1411.655</v>
      </c>
      <c r="HV96" s="9">
        <v>2242.098</v>
      </c>
      <c r="HW96" s="9">
        <v>1326.454</v>
      </c>
      <c r="HX96" s="9">
        <v>915.64499999999998</v>
      </c>
      <c r="HY96" s="9">
        <v>718.88300000000004</v>
      </c>
      <c r="HZ96" s="9">
        <v>222.87200000000001</v>
      </c>
      <c r="IA96" s="9">
        <v>496.01100000000002</v>
      </c>
      <c r="IB96" s="9">
        <v>488.92200000000003</v>
      </c>
      <c r="IC96" s="9">
        <v>277.67099999999999</v>
      </c>
      <c r="ID96" s="9">
        <v>211.251</v>
      </c>
      <c r="IE96" s="9">
        <v>189.22300000000001</v>
      </c>
      <c r="IF96" s="9">
        <v>102.004</v>
      </c>
      <c r="IG96" s="9">
        <v>87.22</v>
      </c>
      <c r="IH96" s="9">
        <v>113.515</v>
      </c>
      <c r="II96" s="9">
        <v>74.971000000000004</v>
      </c>
      <c r="IJ96" s="9">
        <v>38.543999999999997</v>
      </c>
      <c r="IK96" s="9">
        <v>89.938000000000002</v>
      </c>
      <c r="IL96" s="9">
        <v>56.24</v>
      </c>
      <c r="IM96" s="9">
        <v>33.698</v>
      </c>
      <c r="IN96" s="9">
        <v>23.577999999999999</v>
      </c>
      <c r="IO96" s="9">
        <v>18.731999999999999</v>
      </c>
      <c r="IP96" s="9">
        <v>4.8460000000000001</v>
      </c>
      <c r="IQ96" s="9">
        <v>75.707999999999998</v>
      </c>
    </row>
    <row r="97" spans="1:251">
      <c r="A97" s="10">
        <v>44440</v>
      </c>
      <c r="B97" s="9">
        <v>12797.531000000001</v>
      </c>
      <c r="C97" s="9">
        <v>6751.0119999999997</v>
      </c>
      <c r="D97" s="9">
        <v>6046.518</v>
      </c>
      <c r="E97" s="9">
        <v>8880.2999999999993</v>
      </c>
      <c r="F97" s="9">
        <v>5486.5320000000002</v>
      </c>
      <c r="G97" s="9">
        <v>3393.768</v>
      </c>
      <c r="H97" s="9">
        <v>3917.2310000000002</v>
      </c>
      <c r="I97" s="9">
        <v>1264.481</v>
      </c>
      <c r="J97" s="9">
        <v>2652.75</v>
      </c>
      <c r="K97" s="9">
        <v>1961.7629999999999</v>
      </c>
      <c r="L97" s="9">
        <v>1058.558</v>
      </c>
      <c r="M97" s="9">
        <v>903.20500000000004</v>
      </c>
      <c r="N97" s="9">
        <v>810.66399999999999</v>
      </c>
      <c r="O97" s="9">
        <v>436.84199999999998</v>
      </c>
      <c r="P97" s="9">
        <v>373.822</v>
      </c>
      <c r="Q97" s="9">
        <v>426.39</v>
      </c>
      <c r="R97" s="9">
        <v>285.12299999999999</v>
      </c>
      <c r="S97" s="9">
        <v>141.267</v>
      </c>
      <c r="T97" s="9">
        <v>321.08300000000003</v>
      </c>
      <c r="U97" s="9">
        <v>201.63</v>
      </c>
      <c r="V97" s="9">
        <v>119.453</v>
      </c>
      <c r="W97" s="9">
        <v>105.307</v>
      </c>
      <c r="X97" s="9">
        <v>83.492999999999995</v>
      </c>
      <c r="Y97" s="9">
        <v>21.814</v>
      </c>
      <c r="Z97" s="9">
        <v>384.274</v>
      </c>
      <c r="AA97" s="9">
        <v>151.71899999999999</v>
      </c>
      <c r="AB97" s="9">
        <v>232.55600000000001</v>
      </c>
      <c r="AC97" s="9">
        <v>1373.318</v>
      </c>
      <c r="AD97" s="9">
        <v>751.58</v>
      </c>
      <c r="AE97" s="9">
        <v>621.73699999999997</v>
      </c>
      <c r="AF97" s="9">
        <v>521.34199999999998</v>
      </c>
      <c r="AG97" s="9">
        <v>388.65</v>
      </c>
      <c r="AH97" s="9">
        <v>132.691</v>
      </c>
      <c r="AI97" s="9">
        <v>851.976</v>
      </c>
      <c r="AJ97" s="9">
        <v>362.93</v>
      </c>
      <c r="AK97" s="9">
        <v>489.04599999999999</v>
      </c>
      <c r="AL97" s="9">
        <v>879.02700000000004</v>
      </c>
      <c r="AM97" s="9">
        <v>621.053</v>
      </c>
      <c r="AN97" s="9">
        <v>257.97500000000002</v>
      </c>
      <c r="AO97" s="9">
        <v>1082.7360000000001</v>
      </c>
      <c r="AP97" s="9">
        <v>437.50599999999997</v>
      </c>
      <c r="AQ97" s="9">
        <v>645.23</v>
      </c>
      <c r="AR97" s="9">
        <v>1173.059</v>
      </c>
      <c r="AS97" s="9">
        <v>564.55999999999995</v>
      </c>
      <c r="AT97" s="9">
        <v>608.5</v>
      </c>
      <c r="AU97" s="9">
        <v>12163.919</v>
      </c>
      <c r="AV97" s="9">
        <v>6364.2129999999997</v>
      </c>
      <c r="AW97" s="9">
        <v>5799.7060000000001</v>
      </c>
      <c r="AX97" s="9">
        <v>8584.3979999999992</v>
      </c>
      <c r="AY97" s="9">
        <v>5270.3670000000002</v>
      </c>
      <c r="AZ97" s="9">
        <v>3314.03</v>
      </c>
      <c r="BA97" s="9">
        <v>3579.5210000000002</v>
      </c>
      <c r="BB97" s="9">
        <v>1093.846</v>
      </c>
      <c r="BC97" s="9">
        <v>2485.6750000000002</v>
      </c>
      <c r="BD97" s="9">
        <v>1871.473</v>
      </c>
      <c r="BE97" s="9">
        <v>999.49900000000002</v>
      </c>
      <c r="BF97" s="9">
        <v>871.97299999999996</v>
      </c>
      <c r="BG97" s="9">
        <v>748.85199999999998</v>
      </c>
      <c r="BH97" s="9">
        <v>397.18599999999998</v>
      </c>
      <c r="BI97" s="9">
        <v>351.666</v>
      </c>
      <c r="BJ97" s="9">
        <v>405.92099999999999</v>
      </c>
      <c r="BK97" s="9">
        <v>268.06900000000002</v>
      </c>
      <c r="BL97" s="9">
        <v>137.851</v>
      </c>
      <c r="BM97" s="9">
        <v>304.851</v>
      </c>
      <c r="BN97" s="9">
        <v>188.221</v>
      </c>
      <c r="BO97" s="9">
        <v>116.63</v>
      </c>
      <c r="BP97" s="9">
        <v>101.069</v>
      </c>
      <c r="BQ97" s="9">
        <v>79.847999999999999</v>
      </c>
      <c r="BR97" s="9">
        <v>21.221</v>
      </c>
      <c r="BS97" s="9">
        <v>342.93200000000002</v>
      </c>
      <c r="BT97" s="9">
        <v>129.11699999999999</v>
      </c>
      <c r="BU97" s="9">
        <v>213.815</v>
      </c>
      <c r="BV97" s="9">
        <v>1332.7550000000001</v>
      </c>
      <c r="BW97" s="9">
        <v>723.024</v>
      </c>
      <c r="BX97" s="9">
        <v>609.73</v>
      </c>
      <c r="BY97" s="9">
        <v>509.55399999999997</v>
      </c>
      <c r="BZ97" s="9">
        <v>379.084</v>
      </c>
      <c r="CA97" s="9">
        <v>130.47</v>
      </c>
      <c r="CB97" s="9">
        <v>823.2</v>
      </c>
      <c r="CC97" s="9">
        <v>343.94</v>
      </c>
      <c r="CD97" s="9">
        <v>479.26</v>
      </c>
      <c r="CE97" s="9">
        <v>850.44</v>
      </c>
      <c r="CF97" s="9">
        <v>597.52700000000004</v>
      </c>
      <c r="CG97" s="9">
        <v>252.91300000000001</v>
      </c>
      <c r="CH97" s="9">
        <v>1021.033</v>
      </c>
      <c r="CI97" s="9">
        <v>401.97199999999998</v>
      </c>
      <c r="CJ97" s="9">
        <v>619.06100000000004</v>
      </c>
      <c r="CK97" s="9">
        <v>1128.0519999999999</v>
      </c>
      <c r="CL97" s="9">
        <v>532.16099999999994</v>
      </c>
      <c r="CM97" s="9">
        <v>595.89099999999996</v>
      </c>
      <c r="CN97" s="9">
        <v>1737.328</v>
      </c>
      <c r="CO97" s="9">
        <v>893.36699999999996</v>
      </c>
      <c r="CP97" s="9">
        <v>843.96100000000001</v>
      </c>
      <c r="CQ97" s="9">
        <v>774.31200000000001</v>
      </c>
      <c r="CR97" s="9">
        <v>468.755</v>
      </c>
      <c r="CS97" s="9">
        <v>305.55700000000002</v>
      </c>
      <c r="CT97" s="9">
        <v>963.01599999999996</v>
      </c>
      <c r="CU97" s="9">
        <v>424.61200000000002</v>
      </c>
      <c r="CV97" s="9">
        <v>538.404</v>
      </c>
      <c r="CW97" s="9">
        <v>452.52800000000002</v>
      </c>
      <c r="CX97" s="9">
        <v>225.98400000000001</v>
      </c>
      <c r="CY97" s="9">
        <v>226.54499999999999</v>
      </c>
      <c r="CZ97" s="9">
        <v>148.017</v>
      </c>
      <c r="DA97" s="9">
        <v>72.131</v>
      </c>
      <c r="DB97" s="9">
        <v>75.885999999999996</v>
      </c>
      <c r="DC97" s="9">
        <v>38.494</v>
      </c>
      <c r="DD97" s="9">
        <v>21.321999999999999</v>
      </c>
      <c r="DE97" s="9">
        <v>17.172000000000001</v>
      </c>
      <c r="DF97" s="9">
        <v>33.311999999999998</v>
      </c>
      <c r="DG97" s="9">
        <v>16.568999999999999</v>
      </c>
      <c r="DH97" s="9">
        <v>16.742999999999999</v>
      </c>
      <c r="DI97" s="9">
        <v>5.1829999999999998</v>
      </c>
      <c r="DJ97" s="9">
        <v>4.7530000000000001</v>
      </c>
      <c r="DK97" s="9">
        <v>0.42899999999999999</v>
      </c>
      <c r="DL97" s="9">
        <v>109.523</v>
      </c>
      <c r="DM97" s="9">
        <v>50.808999999999997</v>
      </c>
      <c r="DN97" s="9">
        <v>58.713999999999999</v>
      </c>
      <c r="DO97" s="9">
        <v>361.93299999999999</v>
      </c>
      <c r="DP97" s="9">
        <v>184.768</v>
      </c>
      <c r="DQ97" s="9">
        <v>177.16499999999999</v>
      </c>
      <c r="DR97" s="9">
        <v>68.165000000000006</v>
      </c>
      <c r="DS97" s="9">
        <v>47.298000000000002</v>
      </c>
      <c r="DT97" s="9">
        <v>20.867000000000001</v>
      </c>
      <c r="DU97" s="9">
        <v>293.76900000000001</v>
      </c>
      <c r="DV97" s="9">
        <v>137.47</v>
      </c>
      <c r="DW97" s="9">
        <v>156.298</v>
      </c>
      <c r="DX97" s="9">
        <v>99.754999999999995</v>
      </c>
      <c r="DY97" s="9">
        <v>65.495000000000005</v>
      </c>
      <c r="DZ97" s="9">
        <v>34.259</v>
      </c>
      <c r="EA97" s="9">
        <v>352.774</v>
      </c>
      <c r="EB97" s="9">
        <v>160.489</v>
      </c>
      <c r="EC97" s="9">
        <v>192.285</v>
      </c>
      <c r="ED97" s="9">
        <v>327.08</v>
      </c>
      <c r="EE97" s="9">
        <v>154.03899999999999</v>
      </c>
      <c r="EF97" s="9">
        <v>173.041</v>
      </c>
      <c r="EG97" s="9">
        <v>624.33900000000006</v>
      </c>
      <c r="EH97" s="9">
        <v>307.27199999999999</v>
      </c>
      <c r="EI97" s="9">
        <v>317.06700000000001</v>
      </c>
      <c r="EJ97" s="9">
        <v>145.03</v>
      </c>
      <c r="EK97" s="9">
        <v>102.6</v>
      </c>
      <c r="EL97" s="9">
        <v>42.43</v>
      </c>
      <c r="EM97" s="9">
        <v>479.30900000000003</v>
      </c>
      <c r="EN97" s="9">
        <v>204.672</v>
      </c>
      <c r="EO97" s="9">
        <v>274.637</v>
      </c>
      <c r="EP97" s="9">
        <v>193.292</v>
      </c>
      <c r="EQ97" s="9">
        <v>93.421000000000006</v>
      </c>
      <c r="ER97" s="9">
        <v>99.870999999999995</v>
      </c>
      <c r="ES97" s="9">
        <v>61.417000000000002</v>
      </c>
      <c r="ET97" s="9">
        <v>31.452000000000002</v>
      </c>
      <c r="EU97" s="9">
        <v>29.966000000000001</v>
      </c>
      <c r="EV97" s="9">
        <v>4.7949999999999999</v>
      </c>
      <c r="EW97" s="9">
        <v>2.1080000000000001</v>
      </c>
      <c r="EX97" s="9">
        <v>2.6869999999999998</v>
      </c>
      <c r="EY97" s="9">
        <v>4.6630000000000003</v>
      </c>
      <c r="EZ97" s="9">
        <v>1.998</v>
      </c>
      <c r="FA97" s="9">
        <v>2.665</v>
      </c>
      <c r="FB97" s="9">
        <v>0.13200000000000001</v>
      </c>
      <c r="FC97" s="9">
        <v>0.11</v>
      </c>
      <c r="FD97" s="9">
        <v>2.1999999999999999E-2</v>
      </c>
      <c r="FE97" s="9">
        <v>56.622</v>
      </c>
      <c r="FF97" s="9">
        <v>29.343</v>
      </c>
      <c r="FG97" s="9">
        <v>27.279</v>
      </c>
      <c r="FH97" s="9">
        <v>160.57</v>
      </c>
      <c r="FI97" s="9">
        <v>79.397999999999996</v>
      </c>
      <c r="FJ97" s="9">
        <v>81.171000000000006</v>
      </c>
      <c r="FK97" s="9">
        <v>11.776999999999999</v>
      </c>
      <c r="FL97" s="9">
        <v>8.1219999999999999</v>
      </c>
      <c r="FM97" s="9">
        <v>3.6549999999999998</v>
      </c>
      <c r="FN97" s="9">
        <v>148.79300000000001</v>
      </c>
      <c r="FO97" s="9">
        <v>71.275999999999996</v>
      </c>
      <c r="FP97" s="9">
        <v>77.516999999999996</v>
      </c>
      <c r="FQ97" s="9">
        <v>15.811999999999999</v>
      </c>
      <c r="FR97" s="9">
        <v>10.170999999999999</v>
      </c>
      <c r="FS97" s="9">
        <v>5.641</v>
      </c>
      <c r="FT97" s="9">
        <v>177.48</v>
      </c>
      <c r="FU97" s="9">
        <v>83.251000000000005</v>
      </c>
      <c r="FV97" s="9">
        <v>94.23</v>
      </c>
      <c r="FW97" s="9">
        <v>153.45599999999999</v>
      </c>
      <c r="FX97" s="9">
        <v>73.274000000000001</v>
      </c>
      <c r="FY97" s="9">
        <v>80.182000000000002</v>
      </c>
      <c r="FZ97" s="9">
        <v>1112.989</v>
      </c>
      <c r="GA97" s="9">
        <v>586.09400000000005</v>
      </c>
      <c r="GB97" s="9">
        <v>526.89400000000001</v>
      </c>
      <c r="GC97" s="9">
        <v>629.28200000000004</v>
      </c>
      <c r="GD97" s="9">
        <v>366.15499999999997</v>
      </c>
      <c r="GE97" s="9">
        <v>263.12700000000001</v>
      </c>
      <c r="GF97" s="9">
        <v>483.70699999999999</v>
      </c>
      <c r="GG97" s="9">
        <v>219.94</v>
      </c>
      <c r="GH97" s="9">
        <v>263.76799999999997</v>
      </c>
      <c r="GI97" s="9">
        <v>259.23599999999999</v>
      </c>
      <c r="GJ97" s="9">
        <v>132.56299999999999</v>
      </c>
      <c r="GK97" s="9">
        <v>126.67400000000001</v>
      </c>
      <c r="GL97" s="9">
        <v>86.6</v>
      </c>
      <c r="GM97" s="9">
        <v>40.68</v>
      </c>
      <c r="GN97" s="9">
        <v>45.92</v>
      </c>
      <c r="GO97" s="9">
        <v>33.698999999999998</v>
      </c>
      <c r="GP97" s="9">
        <v>19.213999999999999</v>
      </c>
      <c r="GQ97" s="9">
        <v>14.486000000000001</v>
      </c>
      <c r="GR97" s="9">
        <v>28.648</v>
      </c>
      <c r="GS97" s="9">
        <v>14.57</v>
      </c>
      <c r="GT97" s="9">
        <v>14.077999999999999</v>
      </c>
      <c r="GU97" s="9">
        <v>5.0510000000000002</v>
      </c>
      <c r="GV97" s="9">
        <v>4.6429999999999998</v>
      </c>
      <c r="GW97" s="9">
        <v>0.40799999999999997</v>
      </c>
      <c r="GX97" s="9">
        <v>52.901000000000003</v>
      </c>
      <c r="GY97" s="9">
        <v>21.466000000000001</v>
      </c>
      <c r="GZ97" s="9">
        <v>31.434999999999999</v>
      </c>
      <c r="HA97" s="9">
        <v>201.364</v>
      </c>
      <c r="HB97" s="9">
        <v>105.37</v>
      </c>
      <c r="HC97" s="9">
        <v>95.994</v>
      </c>
      <c r="HD97" s="9">
        <v>56.387999999999998</v>
      </c>
      <c r="HE97" s="9">
        <v>39.176000000000002</v>
      </c>
      <c r="HF97" s="9">
        <v>17.212</v>
      </c>
      <c r="HG97" s="9">
        <v>144.976</v>
      </c>
      <c r="HH97" s="9">
        <v>66.194000000000003</v>
      </c>
      <c r="HI97" s="9">
        <v>78.781999999999996</v>
      </c>
      <c r="HJ97" s="9">
        <v>83.942999999999998</v>
      </c>
      <c r="HK97" s="9">
        <v>55.325000000000003</v>
      </c>
      <c r="HL97" s="9">
        <v>28.617999999999999</v>
      </c>
      <c r="HM97" s="9">
        <v>175.29400000000001</v>
      </c>
      <c r="HN97" s="9">
        <v>77.238</v>
      </c>
      <c r="HO97" s="9">
        <v>98.055999999999997</v>
      </c>
      <c r="HP97" s="9">
        <v>173.624</v>
      </c>
      <c r="HQ97" s="9">
        <v>80.765000000000001</v>
      </c>
      <c r="HR97" s="9">
        <v>92.86</v>
      </c>
      <c r="HS97" s="9">
        <v>2920.2510000000002</v>
      </c>
      <c r="HT97" s="9">
        <v>1532.5550000000001</v>
      </c>
      <c r="HU97" s="9">
        <v>1387.6959999999999</v>
      </c>
      <c r="HV97" s="9">
        <v>2227.5010000000002</v>
      </c>
      <c r="HW97" s="9">
        <v>1313.4590000000001</v>
      </c>
      <c r="HX97" s="9">
        <v>914.04200000000003</v>
      </c>
      <c r="HY97" s="9">
        <v>692.75</v>
      </c>
      <c r="HZ97" s="9">
        <v>219.096</v>
      </c>
      <c r="IA97" s="9">
        <v>473.65300000000002</v>
      </c>
      <c r="IB97" s="9">
        <v>465.375</v>
      </c>
      <c r="IC97" s="9">
        <v>267.95699999999999</v>
      </c>
      <c r="ID97" s="9">
        <v>197.41800000000001</v>
      </c>
      <c r="IE97" s="9">
        <v>187.90600000000001</v>
      </c>
      <c r="IF97" s="9">
        <v>110.49</v>
      </c>
      <c r="IG97" s="9">
        <v>77.415999999999997</v>
      </c>
      <c r="IH97" s="9">
        <v>122.645</v>
      </c>
      <c r="II97" s="9">
        <v>83.837999999999994</v>
      </c>
      <c r="IJ97" s="9">
        <v>38.807000000000002</v>
      </c>
      <c r="IK97" s="9">
        <v>95.138000000000005</v>
      </c>
      <c r="IL97" s="9">
        <v>63.573</v>
      </c>
      <c r="IM97" s="9">
        <v>31.565000000000001</v>
      </c>
      <c r="IN97" s="9">
        <v>27.507000000000001</v>
      </c>
      <c r="IO97" s="9">
        <v>20.263999999999999</v>
      </c>
      <c r="IP97" s="9">
        <v>7.242</v>
      </c>
      <c r="IQ97" s="9">
        <v>65.260999999999996</v>
      </c>
    </row>
    <row r="98" spans="1:251">
      <c r="A98" s="10">
        <v>44470</v>
      </c>
      <c r="B98" s="9">
        <v>12765.620999999999</v>
      </c>
      <c r="C98" s="9">
        <v>6745.6959999999999</v>
      </c>
      <c r="D98" s="9">
        <v>6019.9250000000002</v>
      </c>
      <c r="E98" s="9">
        <v>8851.0390000000007</v>
      </c>
      <c r="F98" s="9">
        <v>5479.5309999999999</v>
      </c>
      <c r="G98" s="9">
        <v>3371.5079999999998</v>
      </c>
      <c r="H98" s="9">
        <v>3914.5819999999999</v>
      </c>
      <c r="I98" s="9">
        <v>1266.164</v>
      </c>
      <c r="J98" s="9">
        <v>2648.4169999999999</v>
      </c>
      <c r="K98" s="9">
        <v>1950.4659999999999</v>
      </c>
      <c r="L98" s="9">
        <v>1071.54</v>
      </c>
      <c r="M98" s="9">
        <v>878.92499999999995</v>
      </c>
      <c r="N98" s="9">
        <v>754.27800000000002</v>
      </c>
      <c r="O98" s="9">
        <v>442.00200000000001</v>
      </c>
      <c r="P98" s="9">
        <v>312.27600000000001</v>
      </c>
      <c r="Q98" s="9">
        <v>422.01799999999997</v>
      </c>
      <c r="R98" s="9">
        <v>303.09899999999999</v>
      </c>
      <c r="S98" s="9">
        <v>118.92</v>
      </c>
      <c r="T98" s="9">
        <v>335.71600000000001</v>
      </c>
      <c r="U98" s="9">
        <v>235.352</v>
      </c>
      <c r="V98" s="9">
        <v>100.364</v>
      </c>
      <c r="W98" s="9">
        <v>86.302000000000007</v>
      </c>
      <c r="X98" s="9">
        <v>67.745999999999995</v>
      </c>
      <c r="Y98" s="9">
        <v>18.556000000000001</v>
      </c>
      <c r="Z98" s="9">
        <v>332.26</v>
      </c>
      <c r="AA98" s="9">
        <v>138.90299999999999</v>
      </c>
      <c r="AB98" s="9">
        <v>193.357</v>
      </c>
      <c r="AC98" s="9">
        <v>1399.798</v>
      </c>
      <c r="AD98" s="9">
        <v>741.07899999999995</v>
      </c>
      <c r="AE98" s="9">
        <v>658.71799999999996</v>
      </c>
      <c r="AF98" s="9">
        <v>530.26300000000003</v>
      </c>
      <c r="AG98" s="9">
        <v>382.82</v>
      </c>
      <c r="AH98" s="9">
        <v>147.44300000000001</v>
      </c>
      <c r="AI98" s="9">
        <v>869.53499999999997</v>
      </c>
      <c r="AJ98" s="9">
        <v>358.26</v>
      </c>
      <c r="AK98" s="9">
        <v>511.27499999999998</v>
      </c>
      <c r="AL98" s="9">
        <v>888.15599999999995</v>
      </c>
      <c r="AM98" s="9">
        <v>636.58100000000002</v>
      </c>
      <c r="AN98" s="9">
        <v>251.57499999999999</v>
      </c>
      <c r="AO98" s="9">
        <v>1062.309</v>
      </c>
      <c r="AP98" s="9">
        <v>434.959</v>
      </c>
      <c r="AQ98" s="9">
        <v>627.35</v>
      </c>
      <c r="AR98" s="9">
        <v>1205.251</v>
      </c>
      <c r="AS98" s="9">
        <v>593.61199999999997</v>
      </c>
      <c r="AT98" s="9">
        <v>611.63800000000003</v>
      </c>
      <c r="AU98" s="9">
        <v>12146.231</v>
      </c>
      <c r="AV98" s="9">
        <v>6366.4939999999997</v>
      </c>
      <c r="AW98" s="9">
        <v>5779.7370000000001</v>
      </c>
      <c r="AX98" s="9">
        <v>8564.3359999999993</v>
      </c>
      <c r="AY98" s="9">
        <v>5275.326</v>
      </c>
      <c r="AZ98" s="9">
        <v>3289.01</v>
      </c>
      <c r="BA98" s="9">
        <v>3581.895</v>
      </c>
      <c r="BB98" s="9">
        <v>1091.1679999999999</v>
      </c>
      <c r="BC98" s="9">
        <v>2490.7269999999999</v>
      </c>
      <c r="BD98" s="9">
        <v>1863.6310000000001</v>
      </c>
      <c r="BE98" s="9">
        <v>1013.8630000000001</v>
      </c>
      <c r="BF98" s="9">
        <v>849.76800000000003</v>
      </c>
      <c r="BG98" s="9">
        <v>699.47</v>
      </c>
      <c r="BH98" s="9">
        <v>403.66399999999999</v>
      </c>
      <c r="BI98" s="9">
        <v>295.80599999999998</v>
      </c>
      <c r="BJ98" s="9">
        <v>396.46300000000002</v>
      </c>
      <c r="BK98" s="9">
        <v>281.53500000000003</v>
      </c>
      <c r="BL98" s="9">
        <v>114.928</v>
      </c>
      <c r="BM98" s="9">
        <v>316.86700000000002</v>
      </c>
      <c r="BN98" s="9">
        <v>219.488</v>
      </c>
      <c r="BO98" s="9">
        <v>97.379000000000005</v>
      </c>
      <c r="BP98" s="9">
        <v>79.596999999999994</v>
      </c>
      <c r="BQ98" s="9">
        <v>62.046999999999997</v>
      </c>
      <c r="BR98" s="9">
        <v>17.55</v>
      </c>
      <c r="BS98" s="9">
        <v>303.00700000000001</v>
      </c>
      <c r="BT98" s="9">
        <v>122.129</v>
      </c>
      <c r="BU98" s="9">
        <v>180.87799999999999</v>
      </c>
      <c r="BV98" s="9">
        <v>1356.981</v>
      </c>
      <c r="BW98" s="9">
        <v>715.12900000000002</v>
      </c>
      <c r="BX98" s="9">
        <v>641.85199999999998</v>
      </c>
      <c r="BY98" s="9">
        <v>517.87599999999998</v>
      </c>
      <c r="BZ98" s="9">
        <v>372.71499999999997</v>
      </c>
      <c r="CA98" s="9">
        <v>145.161</v>
      </c>
      <c r="CB98" s="9">
        <v>839.10500000000002</v>
      </c>
      <c r="CC98" s="9">
        <v>342.41500000000002</v>
      </c>
      <c r="CD98" s="9">
        <v>496.69099999999997</v>
      </c>
      <c r="CE98" s="9">
        <v>855.16800000000001</v>
      </c>
      <c r="CF98" s="9">
        <v>608.42399999999998</v>
      </c>
      <c r="CG98" s="9">
        <v>246.744</v>
      </c>
      <c r="CH98" s="9">
        <v>1008.4640000000001</v>
      </c>
      <c r="CI98" s="9">
        <v>405.43900000000002</v>
      </c>
      <c r="CJ98" s="9">
        <v>603.024</v>
      </c>
      <c r="CK98" s="9">
        <v>1155.972</v>
      </c>
      <c r="CL98" s="9">
        <v>561.90300000000002</v>
      </c>
      <c r="CM98" s="9">
        <v>594.06899999999996</v>
      </c>
      <c r="CN98" s="9">
        <v>1752.989</v>
      </c>
      <c r="CO98" s="9">
        <v>890.20799999999997</v>
      </c>
      <c r="CP98" s="9">
        <v>862.78099999999995</v>
      </c>
      <c r="CQ98" s="9">
        <v>786.18</v>
      </c>
      <c r="CR98" s="9">
        <v>475.91899999999998</v>
      </c>
      <c r="CS98" s="9">
        <v>310.26100000000002</v>
      </c>
      <c r="CT98" s="9">
        <v>966.80899999999997</v>
      </c>
      <c r="CU98" s="9">
        <v>414.28899999999999</v>
      </c>
      <c r="CV98" s="9">
        <v>552.51900000000001</v>
      </c>
      <c r="CW98" s="9">
        <v>455.93700000000001</v>
      </c>
      <c r="CX98" s="9">
        <v>228.88200000000001</v>
      </c>
      <c r="CY98" s="9">
        <v>227.05500000000001</v>
      </c>
      <c r="CZ98" s="9">
        <v>140.60499999999999</v>
      </c>
      <c r="DA98" s="9">
        <v>74.346000000000004</v>
      </c>
      <c r="DB98" s="9">
        <v>66.259</v>
      </c>
      <c r="DC98" s="9">
        <v>42.44</v>
      </c>
      <c r="DD98" s="9">
        <v>30.849</v>
      </c>
      <c r="DE98" s="9">
        <v>11.590999999999999</v>
      </c>
      <c r="DF98" s="9">
        <v>38.662999999999997</v>
      </c>
      <c r="DG98" s="9">
        <v>27.952000000000002</v>
      </c>
      <c r="DH98" s="9">
        <v>10.712</v>
      </c>
      <c r="DI98" s="9">
        <v>3.7770000000000001</v>
      </c>
      <c r="DJ98" s="9">
        <v>2.8980000000000001</v>
      </c>
      <c r="DK98" s="9">
        <v>0.879</v>
      </c>
      <c r="DL98" s="9">
        <v>98.165000000000006</v>
      </c>
      <c r="DM98" s="9">
        <v>43.496000000000002</v>
      </c>
      <c r="DN98" s="9">
        <v>54.668999999999997</v>
      </c>
      <c r="DO98" s="9">
        <v>363.584</v>
      </c>
      <c r="DP98" s="9">
        <v>178.65799999999999</v>
      </c>
      <c r="DQ98" s="9">
        <v>184.92599999999999</v>
      </c>
      <c r="DR98" s="9">
        <v>72.064999999999998</v>
      </c>
      <c r="DS98" s="9">
        <v>49.48</v>
      </c>
      <c r="DT98" s="9">
        <v>22.585000000000001</v>
      </c>
      <c r="DU98" s="9">
        <v>291.51900000000001</v>
      </c>
      <c r="DV98" s="9">
        <v>129.178</v>
      </c>
      <c r="DW98" s="9">
        <v>162.34100000000001</v>
      </c>
      <c r="DX98" s="9">
        <v>108.11499999999999</v>
      </c>
      <c r="DY98" s="9">
        <v>75.805000000000007</v>
      </c>
      <c r="DZ98" s="9">
        <v>32.31</v>
      </c>
      <c r="EA98" s="9">
        <v>347.822</v>
      </c>
      <c r="EB98" s="9">
        <v>153.077</v>
      </c>
      <c r="EC98" s="9">
        <v>194.745</v>
      </c>
      <c r="ED98" s="9">
        <v>330.18200000000002</v>
      </c>
      <c r="EE98" s="9">
        <v>157.13</v>
      </c>
      <c r="EF98" s="9">
        <v>173.05199999999999</v>
      </c>
      <c r="EG98" s="9">
        <v>639.90899999999999</v>
      </c>
      <c r="EH98" s="9">
        <v>307.63099999999997</v>
      </c>
      <c r="EI98" s="9">
        <v>332.27800000000002</v>
      </c>
      <c r="EJ98" s="9">
        <v>151.74600000000001</v>
      </c>
      <c r="EK98" s="9">
        <v>99.766000000000005</v>
      </c>
      <c r="EL98" s="9">
        <v>51.98</v>
      </c>
      <c r="EM98" s="9">
        <v>488.16300000000001</v>
      </c>
      <c r="EN98" s="9">
        <v>207.86500000000001</v>
      </c>
      <c r="EO98" s="9">
        <v>280.298</v>
      </c>
      <c r="EP98" s="9">
        <v>204.221</v>
      </c>
      <c r="EQ98" s="9">
        <v>97.37</v>
      </c>
      <c r="ER98" s="9">
        <v>106.851</v>
      </c>
      <c r="ES98" s="9">
        <v>57.625</v>
      </c>
      <c r="ET98" s="9">
        <v>27.791</v>
      </c>
      <c r="EU98" s="9">
        <v>29.834</v>
      </c>
      <c r="EV98" s="9">
        <v>12.727</v>
      </c>
      <c r="EW98" s="9">
        <v>9.98</v>
      </c>
      <c r="EX98" s="9">
        <v>2.7469999999999999</v>
      </c>
      <c r="EY98" s="9">
        <v>11.143000000000001</v>
      </c>
      <c r="EZ98" s="9">
        <v>8.7579999999999991</v>
      </c>
      <c r="FA98" s="9">
        <v>2.3849999999999998</v>
      </c>
      <c r="FB98" s="9">
        <v>1.583</v>
      </c>
      <c r="FC98" s="9">
        <v>1.222</v>
      </c>
      <c r="FD98" s="9">
        <v>0.36199999999999999</v>
      </c>
      <c r="FE98" s="9">
        <v>44.898000000000003</v>
      </c>
      <c r="FF98" s="9">
        <v>17.811</v>
      </c>
      <c r="FG98" s="9">
        <v>27.087</v>
      </c>
      <c r="FH98" s="9">
        <v>167.964</v>
      </c>
      <c r="FI98" s="9">
        <v>79.522000000000006</v>
      </c>
      <c r="FJ98" s="9">
        <v>88.441999999999993</v>
      </c>
      <c r="FK98" s="9">
        <v>19.173999999999999</v>
      </c>
      <c r="FL98" s="9">
        <v>13.71</v>
      </c>
      <c r="FM98" s="9">
        <v>5.4640000000000004</v>
      </c>
      <c r="FN98" s="9">
        <v>148.79</v>
      </c>
      <c r="FO98" s="9">
        <v>65.813000000000002</v>
      </c>
      <c r="FP98" s="9">
        <v>82.977000000000004</v>
      </c>
      <c r="FQ98" s="9">
        <v>29.596</v>
      </c>
      <c r="FR98" s="9">
        <v>22.167999999999999</v>
      </c>
      <c r="FS98" s="9">
        <v>7.4279999999999999</v>
      </c>
      <c r="FT98" s="9">
        <v>174.625</v>
      </c>
      <c r="FU98" s="9">
        <v>75.201999999999998</v>
      </c>
      <c r="FV98" s="9">
        <v>99.423000000000002</v>
      </c>
      <c r="FW98" s="9">
        <v>159.93299999999999</v>
      </c>
      <c r="FX98" s="9">
        <v>74.570999999999998</v>
      </c>
      <c r="FY98" s="9">
        <v>85.363</v>
      </c>
      <c r="FZ98" s="9">
        <v>1113.08</v>
      </c>
      <c r="GA98" s="9">
        <v>582.577</v>
      </c>
      <c r="GB98" s="9">
        <v>530.50300000000004</v>
      </c>
      <c r="GC98" s="9">
        <v>634.43399999999997</v>
      </c>
      <c r="GD98" s="9">
        <v>376.15300000000002</v>
      </c>
      <c r="GE98" s="9">
        <v>258.28100000000001</v>
      </c>
      <c r="GF98" s="9">
        <v>478.64600000000002</v>
      </c>
      <c r="GG98" s="9">
        <v>206.42500000000001</v>
      </c>
      <c r="GH98" s="9">
        <v>272.221</v>
      </c>
      <c r="GI98" s="9">
        <v>251.71600000000001</v>
      </c>
      <c r="GJ98" s="9">
        <v>131.512</v>
      </c>
      <c r="GK98" s="9">
        <v>120.20399999999999</v>
      </c>
      <c r="GL98" s="9">
        <v>82.98</v>
      </c>
      <c r="GM98" s="9">
        <v>46.555</v>
      </c>
      <c r="GN98" s="9">
        <v>36.424999999999997</v>
      </c>
      <c r="GO98" s="9">
        <v>29.713000000000001</v>
      </c>
      <c r="GP98" s="9">
        <v>20.87</v>
      </c>
      <c r="GQ98" s="9">
        <v>8.843</v>
      </c>
      <c r="GR98" s="9">
        <v>27.52</v>
      </c>
      <c r="GS98" s="9">
        <v>19.193000000000001</v>
      </c>
      <c r="GT98" s="9">
        <v>8.3260000000000005</v>
      </c>
      <c r="GU98" s="9">
        <v>2.1930000000000001</v>
      </c>
      <c r="GV98" s="9">
        <v>1.6759999999999999</v>
      </c>
      <c r="GW98" s="9">
        <v>0.51700000000000002</v>
      </c>
      <c r="GX98" s="9">
        <v>53.267000000000003</v>
      </c>
      <c r="GY98" s="9">
        <v>25.684999999999999</v>
      </c>
      <c r="GZ98" s="9">
        <v>27.582000000000001</v>
      </c>
      <c r="HA98" s="9">
        <v>195.62</v>
      </c>
      <c r="HB98" s="9">
        <v>99.135999999999996</v>
      </c>
      <c r="HC98" s="9">
        <v>96.483999999999995</v>
      </c>
      <c r="HD98" s="9">
        <v>52.890999999999998</v>
      </c>
      <c r="HE98" s="9">
        <v>35.770000000000003</v>
      </c>
      <c r="HF98" s="9">
        <v>17.120999999999999</v>
      </c>
      <c r="HG98" s="9">
        <v>142.72900000000001</v>
      </c>
      <c r="HH98" s="9">
        <v>63.365000000000002</v>
      </c>
      <c r="HI98" s="9">
        <v>79.363</v>
      </c>
      <c r="HJ98" s="9">
        <v>78.519000000000005</v>
      </c>
      <c r="HK98" s="9">
        <v>53.637</v>
      </c>
      <c r="HL98" s="9">
        <v>24.882000000000001</v>
      </c>
      <c r="HM98" s="9">
        <v>173.197</v>
      </c>
      <c r="HN98" s="9">
        <v>77.875</v>
      </c>
      <c r="HO98" s="9">
        <v>95.322000000000003</v>
      </c>
      <c r="HP98" s="9">
        <v>170.249</v>
      </c>
      <c r="HQ98" s="9">
        <v>82.558999999999997</v>
      </c>
      <c r="HR98" s="9">
        <v>87.69</v>
      </c>
      <c r="HS98" s="9">
        <v>2895.6260000000002</v>
      </c>
      <c r="HT98" s="9">
        <v>1535.703</v>
      </c>
      <c r="HU98" s="9">
        <v>1359.923</v>
      </c>
      <c r="HV98" s="9">
        <v>2218.4409999999998</v>
      </c>
      <c r="HW98" s="9">
        <v>1313.4829999999999</v>
      </c>
      <c r="HX98" s="9">
        <v>904.95799999999997</v>
      </c>
      <c r="HY98" s="9">
        <v>677.18499999999995</v>
      </c>
      <c r="HZ98" s="9">
        <v>222.221</v>
      </c>
      <c r="IA98" s="9">
        <v>454.964</v>
      </c>
      <c r="IB98" s="9">
        <v>457.66199999999998</v>
      </c>
      <c r="IC98" s="9">
        <v>273.358</v>
      </c>
      <c r="ID98" s="9">
        <v>184.304</v>
      </c>
      <c r="IE98" s="9">
        <v>170.91</v>
      </c>
      <c r="IF98" s="9">
        <v>103.1</v>
      </c>
      <c r="IG98" s="9">
        <v>67.808999999999997</v>
      </c>
      <c r="IH98" s="9">
        <v>117.491</v>
      </c>
      <c r="II98" s="9">
        <v>81.480999999999995</v>
      </c>
      <c r="IJ98" s="9">
        <v>36.011000000000003</v>
      </c>
      <c r="IK98" s="9">
        <v>99.706000000000003</v>
      </c>
      <c r="IL98" s="9">
        <v>68.036000000000001</v>
      </c>
      <c r="IM98" s="9">
        <v>31.67</v>
      </c>
      <c r="IN98" s="9">
        <v>17.785</v>
      </c>
      <c r="IO98" s="9">
        <v>13.445</v>
      </c>
      <c r="IP98" s="9">
        <v>4.3410000000000002</v>
      </c>
      <c r="IQ98" s="9">
        <v>53.418999999999997</v>
      </c>
    </row>
    <row r="99" spans="1:251">
      <c r="A99" s="10">
        <v>44501</v>
      </c>
      <c r="B99" s="9">
        <v>13204.183999999999</v>
      </c>
      <c r="C99" s="9">
        <v>6922.665</v>
      </c>
      <c r="D99" s="9">
        <v>6281.5190000000002</v>
      </c>
      <c r="E99" s="9">
        <v>9054.8140000000003</v>
      </c>
      <c r="F99" s="9">
        <v>5593.6719999999996</v>
      </c>
      <c r="G99" s="9">
        <v>3461.143</v>
      </c>
      <c r="H99" s="9">
        <v>4149.3689999999997</v>
      </c>
      <c r="I99" s="9">
        <v>1328.9929999999999</v>
      </c>
      <c r="J99" s="9">
        <v>2820.3760000000002</v>
      </c>
      <c r="K99" s="9">
        <v>1693.816</v>
      </c>
      <c r="L99" s="9">
        <v>892.84799999999996</v>
      </c>
      <c r="M99" s="9">
        <v>800.96799999999996</v>
      </c>
      <c r="N99" s="9">
        <v>417.96</v>
      </c>
      <c r="O99" s="9">
        <v>236.15799999999999</v>
      </c>
      <c r="P99" s="9">
        <v>181.80199999999999</v>
      </c>
      <c r="Q99" s="9">
        <v>180.82499999999999</v>
      </c>
      <c r="R99" s="9">
        <v>130.99199999999999</v>
      </c>
      <c r="S99" s="9">
        <v>49.832999999999998</v>
      </c>
      <c r="T99" s="9">
        <v>129.05699999999999</v>
      </c>
      <c r="U99" s="9">
        <v>91.341999999999999</v>
      </c>
      <c r="V99" s="9">
        <v>37.716000000000001</v>
      </c>
      <c r="W99" s="9">
        <v>51.768000000000001</v>
      </c>
      <c r="X99" s="9">
        <v>39.651000000000003</v>
      </c>
      <c r="Y99" s="9">
        <v>12.117000000000001</v>
      </c>
      <c r="Z99" s="9">
        <v>237.13499999999999</v>
      </c>
      <c r="AA99" s="9">
        <v>105.166</v>
      </c>
      <c r="AB99" s="9">
        <v>131.96899999999999</v>
      </c>
      <c r="AC99" s="9">
        <v>1430.893</v>
      </c>
      <c r="AD99" s="9">
        <v>742.40899999999999</v>
      </c>
      <c r="AE99" s="9">
        <v>688.48400000000004</v>
      </c>
      <c r="AF99" s="9">
        <v>528.68399999999997</v>
      </c>
      <c r="AG99" s="9">
        <v>379.97399999999999</v>
      </c>
      <c r="AH99" s="9">
        <v>148.71100000000001</v>
      </c>
      <c r="AI99" s="9">
        <v>902.20899999999995</v>
      </c>
      <c r="AJ99" s="9">
        <v>362.435</v>
      </c>
      <c r="AK99" s="9">
        <v>539.774</v>
      </c>
      <c r="AL99" s="9">
        <v>668.14400000000001</v>
      </c>
      <c r="AM99" s="9">
        <v>478.03699999999998</v>
      </c>
      <c r="AN99" s="9">
        <v>190.107</v>
      </c>
      <c r="AO99" s="9">
        <v>1025.672</v>
      </c>
      <c r="AP99" s="9">
        <v>414.81099999999998</v>
      </c>
      <c r="AQ99" s="9">
        <v>610.86099999999999</v>
      </c>
      <c r="AR99" s="9">
        <v>1031.2660000000001</v>
      </c>
      <c r="AS99" s="9">
        <v>453.77699999999999</v>
      </c>
      <c r="AT99" s="9">
        <v>577.48900000000003</v>
      </c>
      <c r="AU99" s="9">
        <v>12553.602000000001</v>
      </c>
      <c r="AV99" s="9">
        <v>6529.402</v>
      </c>
      <c r="AW99" s="9">
        <v>6024.1989999999996</v>
      </c>
      <c r="AX99" s="9">
        <v>8758.0400000000009</v>
      </c>
      <c r="AY99" s="9">
        <v>5381.6949999999997</v>
      </c>
      <c r="AZ99" s="9">
        <v>3376.3449999999998</v>
      </c>
      <c r="BA99" s="9">
        <v>3795.5610000000001</v>
      </c>
      <c r="BB99" s="9">
        <v>1147.7070000000001</v>
      </c>
      <c r="BC99" s="9">
        <v>2647.8539999999998</v>
      </c>
      <c r="BD99" s="9">
        <v>1626.11</v>
      </c>
      <c r="BE99" s="9">
        <v>850.39499999999998</v>
      </c>
      <c r="BF99" s="9">
        <v>775.71600000000001</v>
      </c>
      <c r="BG99" s="9">
        <v>379.77100000000002</v>
      </c>
      <c r="BH99" s="9">
        <v>211.102</v>
      </c>
      <c r="BI99" s="9">
        <v>168.66900000000001</v>
      </c>
      <c r="BJ99" s="9">
        <v>169.476</v>
      </c>
      <c r="BK99" s="9">
        <v>121.58199999999999</v>
      </c>
      <c r="BL99" s="9">
        <v>47.895000000000003</v>
      </c>
      <c r="BM99" s="9">
        <v>119.721</v>
      </c>
      <c r="BN99" s="9">
        <v>83.917000000000002</v>
      </c>
      <c r="BO99" s="9">
        <v>35.804000000000002</v>
      </c>
      <c r="BP99" s="9">
        <v>49.755000000000003</v>
      </c>
      <c r="BQ99" s="9">
        <v>37.664999999999999</v>
      </c>
      <c r="BR99" s="9">
        <v>12.09</v>
      </c>
      <c r="BS99" s="9">
        <v>210.29400000000001</v>
      </c>
      <c r="BT99" s="9">
        <v>89.52</v>
      </c>
      <c r="BU99" s="9">
        <v>120.774</v>
      </c>
      <c r="BV99" s="9">
        <v>1394.66</v>
      </c>
      <c r="BW99" s="9">
        <v>721.27</v>
      </c>
      <c r="BX99" s="9">
        <v>673.39</v>
      </c>
      <c r="BY99" s="9">
        <v>518.63</v>
      </c>
      <c r="BZ99" s="9">
        <v>370.904</v>
      </c>
      <c r="CA99" s="9">
        <v>147.727</v>
      </c>
      <c r="CB99" s="9">
        <v>876.029</v>
      </c>
      <c r="CC99" s="9">
        <v>350.36599999999999</v>
      </c>
      <c r="CD99" s="9">
        <v>525.66300000000001</v>
      </c>
      <c r="CE99" s="9">
        <v>648.61</v>
      </c>
      <c r="CF99" s="9">
        <v>460.95100000000002</v>
      </c>
      <c r="CG99" s="9">
        <v>187.65899999999999</v>
      </c>
      <c r="CH99" s="9">
        <v>977.50099999999998</v>
      </c>
      <c r="CI99" s="9">
        <v>389.44299999999998</v>
      </c>
      <c r="CJ99" s="9">
        <v>588.05700000000002</v>
      </c>
      <c r="CK99" s="9">
        <v>995.75</v>
      </c>
      <c r="CL99" s="9">
        <v>434.28300000000002</v>
      </c>
      <c r="CM99" s="9">
        <v>561.46799999999996</v>
      </c>
      <c r="CN99" s="9">
        <v>1897.1690000000001</v>
      </c>
      <c r="CO99" s="9">
        <v>956.80200000000002</v>
      </c>
      <c r="CP99" s="9">
        <v>940.36800000000005</v>
      </c>
      <c r="CQ99" s="9">
        <v>837.51300000000003</v>
      </c>
      <c r="CR99" s="9">
        <v>494.53</v>
      </c>
      <c r="CS99" s="9">
        <v>342.983</v>
      </c>
      <c r="CT99" s="9">
        <v>1059.6569999999999</v>
      </c>
      <c r="CU99" s="9">
        <v>462.27199999999999</v>
      </c>
      <c r="CV99" s="9">
        <v>597.38499999999999</v>
      </c>
      <c r="CW99" s="9">
        <v>452.255</v>
      </c>
      <c r="CX99" s="9">
        <v>224.3</v>
      </c>
      <c r="CY99" s="9">
        <v>227.95500000000001</v>
      </c>
      <c r="CZ99" s="9">
        <v>83.126999999999995</v>
      </c>
      <c r="DA99" s="9">
        <v>40.512999999999998</v>
      </c>
      <c r="DB99" s="9">
        <v>42.613999999999997</v>
      </c>
      <c r="DC99" s="9">
        <v>17.73</v>
      </c>
      <c r="DD99" s="9">
        <v>10.132</v>
      </c>
      <c r="DE99" s="9">
        <v>7.5979999999999999</v>
      </c>
      <c r="DF99" s="9">
        <v>14.673999999999999</v>
      </c>
      <c r="DG99" s="9">
        <v>8.5790000000000006</v>
      </c>
      <c r="DH99" s="9">
        <v>6.0949999999999998</v>
      </c>
      <c r="DI99" s="9">
        <v>3.0569999999999999</v>
      </c>
      <c r="DJ99" s="9">
        <v>1.5529999999999999</v>
      </c>
      <c r="DK99" s="9">
        <v>1.5029999999999999</v>
      </c>
      <c r="DL99" s="9">
        <v>65.397000000000006</v>
      </c>
      <c r="DM99" s="9">
        <v>30.381</v>
      </c>
      <c r="DN99" s="9">
        <v>35.015999999999998</v>
      </c>
      <c r="DO99" s="9">
        <v>407.88299999999998</v>
      </c>
      <c r="DP99" s="9">
        <v>202.45599999999999</v>
      </c>
      <c r="DQ99" s="9">
        <v>205.428</v>
      </c>
      <c r="DR99" s="9">
        <v>72.869</v>
      </c>
      <c r="DS99" s="9">
        <v>46.015000000000001</v>
      </c>
      <c r="DT99" s="9">
        <v>26.853999999999999</v>
      </c>
      <c r="DU99" s="9">
        <v>335.01400000000001</v>
      </c>
      <c r="DV99" s="9">
        <v>156.441</v>
      </c>
      <c r="DW99" s="9">
        <v>178.57400000000001</v>
      </c>
      <c r="DX99" s="9">
        <v>85.82</v>
      </c>
      <c r="DY99" s="9">
        <v>53.118000000000002</v>
      </c>
      <c r="DZ99" s="9">
        <v>32.701999999999998</v>
      </c>
      <c r="EA99" s="9">
        <v>366.43599999999998</v>
      </c>
      <c r="EB99" s="9">
        <v>171.18199999999999</v>
      </c>
      <c r="EC99" s="9">
        <v>195.25299999999999</v>
      </c>
      <c r="ED99" s="9">
        <v>349.68799999999999</v>
      </c>
      <c r="EE99" s="9">
        <v>165.01900000000001</v>
      </c>
      <c r="EF99" s="9">
        <v>184.66900000000001</v>
      </c>
      <c r="EG99" s="9">
        <v>693.40300000000002</v>
      </c>
      <c r="EH99" s="9">
        <v>329.45800000000003</v>
      </c>
      <c r="EI99" s="9">
        <v>363.94400000000002</v>
      </c>
      <c r="EJ99" s="9">
        <v>150.46899999999999</v>
      </c>
      <c r="EK99" s="9">
        <v>97.013000000000005</v>
      </c>
      <c r="EL99" s="9">
        <v>53.454999999999998</v>
      </c>
      <c r="EM99" s="9">
        <v>542.93399999999997</v>
      </c>
      <c r="EN99" s="9">
        <v>232.44499999999999</v>
      </c>
      <c r="EO99" s="9">
        <v>310.48899999999998</v>
      </c>
      <c r="EP99" s="9">
        <v>206.26</v>
      </c>
      <c r="EQ99" s="9">
        <v>97.918999999999997</v>
      </c>
      <c r="ER99" s="9">
        <v>108.34099999999999</v>
      </c>
      <c r="ES99" s="9">
        <v>34.701000000000001</v>
      </c>
      <c r="ET99" s="9">
        <v>17.381</v>
      </c>
      <c r="EU99" s="9">
        <v>17.32</v>
      </c>
      <c r="EV99" s="9">
        <v>2.569</v>
      </c>
      <c r="EW99" s="9">
        <v>0.98499999999999999</v>
      </c>
      <c r="EX99" s="9">
        <v>1.585</v>
      </c>
      <c r="EY99" s="9">
        <v>2.456</v>
      </c>
      <c r="EZ99" s="9">
        <v>0.89800000000000002</v>
      </c>
      <c r="FA99" s="9">
        <v>1.5580000000000001</v>
      </c>
      <c r="FB99" s="9">
        <v>0.113</v>
      </c>
      <c r="FC99" s="9">
        <v>8.6999999999999994E-2</v>
      </c>
      <c r="FD99" s="9">
        <v>2.5999999999999999E-2</v>
      </c>
      <c r="FE99" s="9">
        <v>32.131999999999998</v>
      </c>
      <c r="FF99" s="9">
        <v>16.396000000000001</v>
      </c>
      <c r="FG99" s="9">
        <v>15.736000000000001</v>
      </c>
      <c r="FH99" s="9">
        <v>193.04499999999999</v>
      </c>
      <c r="FI99" s="9">
        <v>92.013999999999996</v>
      </c>
      <c r="FJ99" s="9">
        <v>101.03100000000001</v>
      </c>
      <c r="FK99" s="9">
        <v>14.061999999999999</v>
      </c>
      <c r="FL99" s="9">
        <v>10.669</v>
      </c>
      <c r="FM99" s="9">
        <v>3.3929999999999998</v>
      </c>
      <c r="FN99" s="9">
        <v>178.983</v>
      </c>
      <c r="FO99" s="9">
        <v>81.344999999999999</v>
      </c>
      <c r="FP99" s="9">
        <v>97.638999999999996</v>
      </c>
      <c r="FQ99" s="9">
        <v>16.071000000000002</v>
      </c>
      <c r="FR99" s="9">
        <v>11.151</v>
      </c>
      <c r="FS99" s="9">
        <v>4.92</v>
      </c>
      <c r="FT99" s="9">
        <v>190.18899999999999</v>
      </c>
      <c r="FU99" s="9">
        <v>86.768000000000001</v>
      </c>
      <c r="FV99" s="9">
        <v>103.42100000000001</v>
      </c>
      <c r="FW99" s="9">
        <v>181.43899999999999</v>
      </c>
      <c r="FX99" s="9">
        <v>82.242000000000004</v>
      </c>
      <c r="FY99" s="9">
        <v>99.197000000000003</v>
      </c>
      <c r="FZ99" s="9">
        <v>1203.7670000000001</v>
      </c>
      <c r="GA99" s="9">
        <v>627.34400000000005</v>
      </c>
      <c r="GB99" s="9">
        <v>576.423</v>
      </c>
      <c r="GC99" s="9">
        <v>687.04399999999998</v>
      </c>
      <c r="GD99" s="9">
        <v>397.517</v>
      </c>
      <c r="GE99" s="9">
        <v>289.52699999999999</v>
      </c>
      <c r="GF99" s="9">
        <v>516.72299999999996</v>
      </c>
      <c r="GG99" s="9">
        <v>229.827</v>
      </c>
      <c r="GH99" s="9">
        <v>286.89600000000002</v>
      </c>
      <c r="GI99" s="9">
        <v>245.99600000000001</v>
      </c>
      <c r="GJ99" s="9">
        <v>126.381</v>
      </c>
      <c r="GK99" s="9">
        <v>119.614</v>
      </c>
      <c r="GL99" s="9">
        <v>48.426000000000002</v>
      </c>
      <c r="GM99" s="9">
        <v>23.132000000000001</v>
      </c>
      <c r="GN99" s="9">
        <v>25.294</v>
      </c>
      <c r="GO99" s="9">
        <v>15.161</v>
      </c>
      <c r="GP99" s="9">
        <v>9.1479999999999997</v>
      </c>
      <c r="GQ99" s="9">
        <v>6.0129999999999999</v>
      </c>
      <c r="GR99" s="9">
        <v>12.218</v>
      </c>
      <c r="GS99" s="9">
        <v>7.681</v>
      </c>
      <c r="GT99" s="9">
        <v>4.5369999999999999</v>
      </c>
      <c r="GU99" s="9">
        <v>2.9430000000000001</v>
      </c>
      <c r="GV99" s="9">
        <v>1.466</v>
      </c>
      <c r="GW99" s="9">
        <v>1.4770000000000001</v>
      </c>
      <c r="GX99" s="9">
        <v>33.265000000000001</v>
      </c>
      <c r="GY99" s="9">
        <v>13.984999999999999</v>
      </c>
      <c r="GZ99" s="9">
        <v>19.28</v>
      </c>
      <c r="HA99" s="9">
        <v>214.83799999999999</v>
      </c>
      <c r="HB99" s="9">
        <v>110.44199999999999</v>
      </c>
      <c r="HC99" s="9">
        <v>104.39700000000001</v>
      </c>
      <c r="HD99" s="9">
        <v>58.807000000000002</v>
      </c>
      <c r="HE99" s="9">
        <v>35.345999999999997</v>
      </c>
      <c r="HF99" s="9">
        <v>23.460999999999999</v>
      </c>
      <c r="HG99" s="9">
        <v>156.03100000000001</v>
      </c>
      <c r="HH99" s="9">
        <v>75.096000000000004</v>
      </c>
      <c r="HI99" s="9">
        <v>80.935000000000002</v>
      </c>
      <c r="HJ99" s="9">
        <v>69.748999999999995</v>
      </c>
      <c r="HK99" s="9">
        <v>41.966999999999999</v>
      </c>
      <c r="HL99" s="9">
        <v>27.782</v>
      </c>
      <c r="HM99" s="9">
        <v>176.24700000000001</v>
      </c>
      <c r="HN99" s="9">
        <v>84.415000000000006</v>
      </c>
      <c r="HO99" s="9">
        <v>91.831999999999994</v>
      </c>
      <c r="HP99" s="9">
        <v>168.249</v>
      </c>
      <c r="HQ99" s="9">
        <v>82.777000000000001</v>
      </c>
      <c r="HR99" s="9">
        <v>85.471999999999994</v>
      </c>
      <c r="HS99" s="9">
        <v>2992.3530000000001</v>
      </c>
      <c r="HT99" s="9">
        <v>1571.346</v>
      </c>
      <c r="HU99" s="9">
        <v>1421.0070000000001</v>
      </c>
      <c r="HV99" s="9">
        <v>2273.8620000000001</v>
      </c>
      <c r="HW99" s="9">
        <v>1352.9880000000001</v>
      </c>
      <c r="HX99" s="9">
        <v>920.87400000000002</v>
      </c>
      <c r="HY99" s="9">
        <v>718.49099999999999</v>
      </c>
      <c r="HZ99" s="9">
        <v>218.358</v>
      </c>
      <c r="IA99" s="9">
        <v>500.13299999999998</v>
      </c>
      <c r="IB99" s="9">
        <v>371.303</v>
      </c>
      <c r="IC99" s="9">
        <v>214.226</v>
      </c>
      <c r="ID99" s="9">
        <v>157.078</v>
      </c>
      <c r="IE99" s="9">
        <v>81.381</v>
      </c>
      <c r="IF99" s="9">
        <v>46.935000000000002</v>
      </c>
      <c r="IG99" s="9">
        <v>34.447000000000003</v>
      </c>
      <c r="IH99" s="9">
        <v>40.021999999999998</v>
      </c>
      <c r="II99" s="9">
        <v>27.004000000000001</v>
      </c>
      <c r="IJ99" s="9">
        <v>13.019</v>
      </c>
      <c r="IK99" s="9">
        <v>28.326000000000001</v>
      </c>
      <c r="IL99" s="9">
        <v>19.059000000000001</v>
      </c>
      <c r="IM99" s="9">
        <v>9.2669999999999995</v>
      </c>
      <c r="IN99" s="9">
        <v>11.696999999999999</v>
      </c>
      <c r="IO99" s="9">
        <v>7.9450000000000003</v>
      </c>
      <c r="IP99" s="9">
        <v>3.7519999999999998</v>
      </c>
      <c r="IQ99" s="9">
        <v>41.359000000000002</v>
      </c>
    </row>
    <row r="100" spans="1:251">
      <c r="A100" s="10">
        <v>44531</v>
      </c>
      <c r="B100" s="9">
        <v>13350.993</v>
      </c>
      <c r="C100" s="9">
        <v>7002.65</v>
      </c>
      <c r="D100" s="9">
        <v>6348.3429999999998</v>
      </c>
      <c r="E100" s="9">
        <v>9223.5789999999997</v>
      </c>
      <c r="F100" s="9">
        <v>5676.6620000000003</v>
      </c>
      <c r="G100" s="9">
        <v>3546.9169999999999</v>
      </c>
      <c r="H100" s="9">
        <v>4127.4139999999998</v>
      </c>
      <c r="I100" s="9">
        <v>1325.9880000000001</v>
      </c>
      <c r="J100" s="9">
        <v>2801.4259999999999</v>
      </c>
      <c r="K100" s="9">
        <v>1613.163</v>
      </c>
      <c r="L100" s="9">
        <v>839.33399999999995</v>
      </c>
      <c r="M100" s="9">
        <v>773.82799999999997</v>
      </c>
      <c r="N100" s="9">
        <v>357.37400000000002</v>
      </c>
      <c r="O100" s="9">
        <v>189.39099999999999</v>
      </c>
      <c r="P100" s="9">
        <v>167.983</v>
      </c>
      <c r="Q100" s="9">
        <v>152.91300000000001</v>
      </c>
      <c r="R100" s="9">
        <v>106.652</v>
      </c>
      <c r="S100" s="9">
        <v>46.261000000000003</v>
      </c>
      <c r="T100" s="9">
        <v>88.430999999999997</v>
      </c>
      <c r="U100" s="9">
        <v>61.896999999999998</v>
      </c>
      <c r="V100" s="9">
        <v>26.533000000000001</v>
      </c>
      <c r="W100" s="9">
        <v>64.481999999999999</v>
      </c>
      <c r="X100" s="9">
        <v>44.753999999999998</v>
      </c>
      <c r="Y100" s="9">
        <v>19.728000000000002</v>
      </c>
      <c r="Z100" s="9">
        <v>204.46199999999999</v>
      </c>
      <c r="AA100" s="9">
        <v>82.74</v>
      </c>
      <c r="AB100" s="9">
        <v>121.72199999999999</v>
      </c>
      <c r="AC100" s="9">
        <v>1388.3530000000001</v>
      </c>
      <c r="AD100" s="9">
        <v>715.84</v>
      </c>
      <c r="AE100" s="9">
        <v>672.51300000000003</v>
      </c>
      <c r="AF100" s="9">
        <v>506.95299999999997</v>
      </c>
      <c r="AG100" s="9">
        <v>347.47500000000002</v>
      </c>
      <c r="AH100" s="9">
        <v>159.47800000000001</v>
      </c>
      <c r="AI100" s="9">
        <v>881.4</v>
      </c>
      <c r="AJ100" s="9">
        <v>368.36500000000001</v>
      </c>
      <c r="AK100" s="9">
        <v>513.03499999999997</v>
      </c>
      <c r="AL100" s="9">
        <v>624.93299999999999</v>
      </c>
      <c r="AM100" s="9">
        <v>430.85700000000003</v>
      </c>
      <c r="AN100" s="9">
        <v>194.077</v>
      </c>
      <c r="AO100" s="9">
        <v>988.23</v>
      </c>
      <c r="AP100" s="9">
        <v>408.47800000000001</v>
      </c>
      <c r="AQ100" s="9">
        <v>579.75199999999995</v>
      </c>
      <c r="AR100" s="9">
        <v>969.83100000000002</v>
      </c>
      <c r="AS100" s="9">
        <v>430.262</v>
      </c>
      <c r="AT100" s="9">
        <v>539.56899999999996</v>
      </c>
      <c r="AU100" s="9">
        <v>12695.403</v>
      </c>
      <c r="AV100" s="9">
        <v>6601.51</v>
      </c>
      <c r="AW100" s="9">
        <v>6093.8919999999998</v>
      </c>
      <c r="AX100" s="9">
        <v>8922.9060000000009</v>
      </c>
      <c r="AY100" s="9">
        <v>5460.1220000000003</v>
      </c>
      <c r="AZ100" s="9">
        <v>3462.7840000000001</v>
      </c>
      <c r="BA100" s="9">
        <v>3772.4969999999998</v>
      </c>
      <c r="BB100" s="9">
        <v>1141.3879999999999</v>
      </c>
      <c r="BC100" s="9">
        <v>2631.1080000000002</v>
      </c>
      <c r="BD100" s="9">
        <v>1550.902</v>
      </c>
      <c r="BE100" s="9">
        <v>801.13</v>
      </c>
      <c r="BF100" s="9">
        <v>749.77200000000005</v>
      </c>
      <c r="BG100" s="9">
        <v>328.505</v>
      </c>
      <c r="BH100" s="9">
        <v>170.16399999999999</v>
      </c>
      <c r="BI100" s="9">
        <v>158.34100000000001</v>
      </c>
      <c r="BJ100" s="9">
        <v>142.262</v>
      </c>
      <c r="BK100" s="9">
        <v>98.375</v>
      </c>
      <c r="BL100" s="9">
        <v>43.887</v>
      </c>
      <c r="BM100" s="9">
        <v>80.938000000000002</v>
      </c>
      <c r="BN100" s="9">
        <v>55.350999999999999</v>
      </c>
      <c r="BO100" s="9">
        <v>25.587</v>
      </c>
      <c r="BP100" s="9">
        <v>61.323999999999998</v>
      </c>
      <c r="BQ100" s="9">
        <v>43.024000000000001</v>
      </c>
      <c r="BR100" s="9">
        <v>18.3</v>
      </c>
      <c r="BS100" s="9">
        <v>186.24299999999999</v>
      </c>
      <c r="BT100" s="9">
        <v>71.787999999999997</v>
      </c>
      <c r="BU100" s="9">
        <v>114.455</v>
      </c>
      <c r="BV100" s="9">
        <v>1348.654</v>
      </c>
      <c r="BW100" s="9">
        <v>692.03599999999994</v>
      </c>
      <c r="BX100" s="9">
        <v>656.61699999999996</v>
      </c>
      <c r="BY100" s="9">
        <v>496.553</v>
      </c>
      <c r="BZ100" s="9">
        <v>340.29300000000001</v>
      </c>
      <c r="CA100" s="9">
        <v>156.26</v>
      </c>
      <c r="CB100" s="9">
        <v>852.101</v>
      </c>
      <c r="CC100" s="9">
        <v>351.74400000000003</v>
      </c>
      <c r="CD100" s="9">
        <v>500.35700000000003</v>
      </c>
      <c r="CE100" s="9">
        <v>605.72799999999995</v>
      </c>
      <c r="CF100" s="9">
        <v>416.93099999999998</v>
      </c>
      <c r="CG100" s="9">
        <v>188.797</v>
      </c>
      <c r="CH100" s="9">
        <v>945.17399999999998</v>
      </c>
      <c r="CI100" s="9">
        <v>384.19900000000001</v>
      </c>
      <c r="CJ100" s="9">
        <v>560.97500000000002</v>
      </c>
      <c r="CK100" s="9">
        <v>933.03899999999999</v>
      </c>
      <c r="CL100" s="9">
        <v>407.09399999999999</v>
      </c>
      <c r="CM100" s="9">
        <v>525.94399999999996</v>
      </c>
      <c r="CN100" s="9">
        <v>2017.7370000000001</v>
      </c>
      <c r="CO100" s="9">
        <v>1017.655</v>
      </c>
      <c r="CP100" s="9">
        <v>1000.082</v>
      </c>
      <c r="CQ100" s="9">
        <v>925.88400000000001</v>
      </c>
      <c r="CR100" s="9">
        <v>538.96</v>
      </c>
      <c r="CS100" s="9">
        <v>386.92399999999998</v>
      </c>
      <c r="CT100" s="9">
        <v>1091.8530000000001</v>
      </c>
      <c r="CU100" s="9">
        <v>478.69400000000002</v>
      </c>
      <c r="CV100" s="9">
        <v>613.15800000000002</v>
      </c>
      <c r="CW100" s="9">
        <v>475.82799999999997</v>
      </c>
      <c r="CX100" s="9">
        <v>233.72900000000001</v>
      </c>
      <c r="CY100" s="9">
        <v>242.1</v>
      </c>
      <c r="CZ100" s="9">
        <v>69.814999999999998</v>
      </c>
      <c r="DA100" s="9">
        <v>32.929000000000002</v>
      </c>
      <c r="DB100" s="9">
        <v>36.884999999999998</v>
      </c>
      <c r="DC100" s="9">
        <v>10.504</v>
      </c>
      <c r="DD100" s="9">
        <v>6.3079999999999998</v>
      </c>
      <c r="DE100" s="9">
        <v>4.1959999999999997</v>
      </c>
      <c r="DF100" s="9">
        <v>7.5069999999999997</v>
      </c>
      <c r="DG100" s="9">
        <v>4.5460000000000003</v>
      </c>
      <c r="DH100" s="9">
        <v>2.9609999999999999</v>
      </c>
      <c r="DI100" s="9">
        <v>2.9969999999999999</v>
      </c>
      <c r="DJ100" s="9">
        <v>1.762</v>
      </c>
      <c r="DK100" s="9">
        <v>1.2350000000000001</v>
      </c>
      <c r="DL100" s="9">
        <v>59.31</v>
      </c>
      <c r="DM100" s="9">
        <v>26.620999999999999</v>
      </c>
      <c r="DN100" s="9">
        <v>32.689</v>
      </c>
      <c r="DO100" s="9">
        <v>442.43700000000001</v>
      </c>
      <c r="DP100" s="9">
        <v>216.971</v>
      </c>
      <c r="DQ100" s="9">
        <v>225.46700000000001</v>
      </c>
      <c r="DR100" s="9">
        <v>86.781999999999996</v>
      </c>
      <c r="DS100" s="9">
        <v>51.061</v>
      </c>
      <c r="DT100" s="9">
        <v>35.72</v>
      </c>
      <c r="DU100" s="9">
        <v>355.65600000000001</v>
      </c>
      <c r="DV100" s="9">
        <v>165.90899999999999</v>
      </c>
      <c r="DW100" s="9">
        <v>189.74700000000001</v>
      </c>
      <c r="DX100" s="9">
        <v>94.683000000000007</v>
      </c>
      <c r="DY100" s="9">
        <v>56.753999999999998</v>
      </c>
      <c r="DZ100" s="9">
        <v>37.929000000000002</v>
      </c>
      <c r="EA100" s="9">
        <v>381.14499999999998</v>
      </c>
      <c r="EB100" s="9">
        <v>176.97499999999999</v>
      </c>
      <c r="EC100" s="9">
        <v>204.17099999999999</v>
      </c>
      <c r="ED100" s="9">
        <v>363.16300000000001</v>
      </c>
      <c r="EE100" s="9">
        <v>170.45500000000001</v>
      </c>
      <c r="EF100" s="9">
        <v>192.70699999999999</v>
      </c>
      <c r="EG100" s="9">
        <v>770.57299999999998</v>
      </c>
      <c r="EH100" s="9">
        <v>375.512</v>
      </c>
      <c r="EI100" s="9">
        <v>395.06099999999998</v>
      </c>
      <c r="EJ100" s="9">
        <v>188.19499999999999</v>
      </c>
      <c r="EK100" s="9">
        <v>117.68</v>
      </c>
      <c r="EL100" s="9">
        <v>70.515000000000001</v>
      </c>
      <c r="EM100" s="9">
        <v>582.37800000000004</v>
      </c>
      <c r="EN100" s="9">
        <v>257.83199999999999</v>
      </c>
      <c r="EO100" s="9">
        <v>324.54599999999999</v>
      </c>
      <c r="EP100" s="9">
        <v>237.37299999999999</v>
      </c>
      <c r="EQ100" s="9">
        <v>113.568</v>
      </c>
      <c r="ER100" s="9">
        <v>123.80500000000001</v>
      </c>
      <c r="ES100" s="9">
        <v>31.175000000000001</v>
      </c>
      <c r="ET100" s="9">
        <v>13.379</v>
      </c>
      <c r="EU100" s="9">
        <v>17.795999999999999</v>
      </c>
      <c r="EV100" s="9">
        <v>3.27</v>
      </c>
      <c r="EW100" s="9">
        <v>1.9550000000000001</v>
      </c>
      <c r="EX100" s="9">
        <v>1.3149999999999999</v>
      </c>
      <c r="EY100" s="9">
        <v>3.1230000000000002</v>
      </c>
      <c r="EZ100" s="9">
        <v>1.88</v>
      </c>
      <c r="FA100" s="9">
        <v>1.2430000000000001</v>
      </c>
      <c r="FB100" s="9">
        <v>0.14799999999999999</v>
      </c>
      <c r="FC100" s="9">
        <v>7.5999999999999998E-2</v>
      </c>
      <c r="FD100" s="9">
        <v>7.1999999999999995E-2</v>
      </c>
      <c r="FE100" s="9">
        <v>27.904</v>
      </c>
      <c r="FF100" s="9">
        <v>11.423999999999999</v>
      </c>
      <c r="FG100" s="9">
        <v>16.481000000000002</v>
      </c>
      <c r="FH100" s="9">
        <v>223.184</v>
      </c>
      <c r="FI100" s="9">
        <v>107.572</v>
      </c>
      <c r="FJ100" s="9">
        <v>115.61199999999999</v>
      </c>
      <c r="FK100" s="9">
        <v>22.683</v>
      </c>
      <c r="FL100" s="9">
        <v>12.303000000000001</v>
      </c>
      <c r="FM100" s="9">
        <v>10.38</v>
      </c>
      <c r="FN100" s="9">
        <v>200.501</v>
      </c>
      <c r="FO100" s="9">
        <v>95.268000000000001</v>
      </c>
      <c r="FP100" s="9">
        <v>105.232</v>
      </c>
      <c r="FQ100" s="9">
        <v>25.356999999999999</v>
      </c>
      <c r="FR100" s="9">
        <v>14.228999999999999</v>
      </c>
      <c r="FS100" s="9">
        <v>11.128</v>
      </c>
      <c r="FT100" s="9">
        <v>212.01499999999999</v>
      </c>
      <c r="FU100" s="9">
        <v>99.338999999999999</v>
      </c>
      <c r="FV100" s="9">
        <v>112.67700000000001</v>
      </c>
      <c r="FW100" s="9">
        <v>203.624</v>
      </c>
      <c r="FX100" s="9">
        <v>97.147999999999996</v>
      </c>
      <c r="FY100" s="9">
        <v>106.47499999999999</v>
      </c>
      <c r="FZ100" s="9">
        <v>1247.164</v>
      </c>
      <c r="GA100" s="9">
        <v>642.14200000000005</v>
      </c>
      <c r="GB100" s="9">
        <v>605.02099999999996</v>
      </c>
      <c r="GC100" s="9">
        <v>737.68899999999996</v>
      </c>
      <c r="GD100" s="9">
        <v>421.28</v>
      </c>
      <c r="GE100" s="9">
        <v>316.40899999999999</v>
      </c>
      <c r="GF100" s="9">
        <v>509.47399999999999</v>
      </c>
      <c r="GG100" s="9">
        <v>220.86199999999999</v>
      </c>
      <c r="GH100" s="9">
        <v>288.61200000000002</v>
      </c>
      <c r="GI100" s="9">
        <v>238.45599999999999</v>
      </c>
      <c r="GJ100" s="9">
        <v>120.161</v>
      </c>
      <c r="GK100" s="9">
        <v>118.295</v>
      </c>
      <c r="GL100" s="9">
        <v>38.64</v>
      </c>
      <c r="GM100" s="9">
        <v>19.55</v>
      </c>
      <c r="GN100" s="9">
        <v>19.09</v>
      </c>
      <c r="GO100" s="9">
        <v>7.234</v>
      </c>
      <c r="GP100" s="9">
        <v>4.3529999999999998</v>
      </c>
      <c r="GQ100" s="9">
        <v>2.8809999999999998</v>
      </c>
      <c r="GR100" s="9">
        <v>4.3840000000000003</v>
      </c>
      <c r="GS100" s="9">
        <v>2.6659999999999999</v>
      </c>
      <c r="GT100" s="9">
        <v>1.718</v>
      </c>
      <c r="GU100" s="9">
        <v>2.85</v>
      </c>
      <c r="GV100" s="9">
        <v>1.6859999999999999</v>
      </c>
      <c r="GW100" s="9">
        <v>1.1639999999999999</v>
      </c>
      <c r="GX100" s="9">
        <v>31.405999999999999</v>
      </c>
      <c r="GY100" s="9">
        <v>15.198</v>
      </c>
      <c r="GZ100" s="9">
        <v>16.209</v>
      </c>
      <c r="HA100" s="9">
        <v>219.25299999999999</v>
      </c>
      <c r="HB100" s="9">
        <v>109.399</v>
      </c>
      <c r="HC100" s="9">
        <v>109.854</v>
      </c>
      <c r="HD100" s="9">
        <v>64.097999999999999</v>
      </c>
      <c r="HE100" s="9">
        <v>38.758000000000003</v>
      </c>
      <c r="HF100" s="9">
        <v>25.34</v>
      </c>
      <c r="HG100" s="9">
        <v>155.155</v>
      </c>
      <c r="HH100" s="9">
        <v>70.641000000000005</v>
      </c>
      <c r="HI100" s="9">
        <v>84.513999999999996</v>
      </c>
      <c r="HJ100" s="9">
        <v>69.325999999999993</v>
      </c>
      <c r="HK100" s="9">
        <v>42.524000000000001</v>
      </c>
      <c r="HL100" s="9">
        <v>26.800999999999998</v>
      </c>
      <c r="HM100" s="9">
        <v>169.13</v>
      </c>
      <c r="HN100" s="9">
        <v>77.635999999999996</v>
      </c>
      <c r="HO100" s="9">
        <v>91.494</v>
      </c>
      <c r="HP100" s="9">
        <v>159.53899999999999</v>
      </c>
      <c r="HQ100" s="9">
        <v>73.307000000000002</v>
      </c>
      <c r="HR100" s="9">
        <v>86.231999999999999</v>
      </c>
      <c r="HS100" s="9">
        <v>3008.4589999999998</v>
      </c>
      <c r="HT100" s="9">
        <v>1575.325</v>
      </c>
      <c r="HU100" s="9">
        <v>1433.134</v>
      </c>
      <c r="HV100" s="9">
        <v>2320.0520000000001</v>
      </c>
      <c r="HW100" s="9">
        <v>1363.876</v>
      </c>
      <c r="HX100" s="9">
        <v>956.17600000000004</v>
      </c>
      <c r="HY100" s="9">
        <v>688.40700000000004</v>
      </c>
      <c r="HZ100" s="9">
        <v>211.44800000000001</v>
      </c>
      <c r="IA100" s="9">
        <v>476.95800000000003</v>
      </c>
      <c r="IB100" s="9">
        <v>347.7</v>
      </c>
      <c r="IC100" s="9">
        <v>197.36</v>
      </c>
      <c r="ID100" s="9">
        <v>150.34</v>
      </c>
      <c r="IE100" s="9">
        <v>70.629000000000005</v>
      </c>
      <c r="IF100" s="9">
        <v>38.680999999999997</v>
      </c>
      <c r="IG100" s="9">
        <v>31.948</v>
      </c>
      <c r="IH100" s="9">
        <v>40.874000000000002</v>
      </c>
      <c r="II100" s="9">
        <v>26.77</v>
      </c>
      <c r="IJ100" s="9">
        <v>14.103999999999999</v>
      </c>
      <c r="IK100" s="9">
        <v>23.02</v>
      </c>
      <c r="IL100" s="9">
        <v>14.778</v>
      </c>
      <c r="IM100" s="9">
        <v>8.2420000000000009</v>
      </c>
      <c r="IN100" s="9">
        <v>17.853999999999999</v>
      </c>
      <c r="IO100" s="9">
        <v>11.992000000000001</v>
      </c>
      <c r="IP100" s="9">
        <v>5.8620000000000001</v>
      </c>
      <c r="IQ100" s="9">
        <v>29.754999999999999</v>
      </c>
    </row>
    <row r="101" spans="1:251">
      <c r="A101" s="10">
        <v>44562</v>
      </c>
      <c r="B101" s="9">
        <v>13078.68</v>
      </c>
      <c r="C101" s="9">
        <v>6839.6540000000005</v>
      </c>
      <c r="D101" s="9">
        <v>6239.0259999999998</v>
      </c>
      <c r="E101" s="9">
        <v>9038.5329999999994</v>
      </c>
      <c r="F101" s="9">
        <v>5569.19</v>
      </c>
      <c r="G101" s="9">
        <v>3469.3429999999998</v>
      </c>
      <c r="H101" s="9">
        <v>4040.1460000000002</v>
      </c>
      <c r="I101" s="9">
        <v>1270.4639999999999</v>
      </c>
      <c r="J101" s="9">
        <v>2769.683</v>
      </c>
      <c r="K101" s="9">
        <v>1598.0550000000001</v>
      </c>
      <c r="L101" s="9">
        <v>822.99300000000005</v>
      </c>
      <c r="M101" s="9">
        <v>775.06200000000001</v>
      </c>
      <c r="N101" s="9">
        <v>399.10899999999998</v>
      </c>
      <c r="O101" s="9">
        <v>217.857</v>
      </c>
      <c r="P101" s="9">
        <v>181.25299999999999</v>
      </c>
      <c r="Q101" s="9">
        <v>162.92699999999999</v>
      </c>
      <c r="R101" s="9">
        <v>119.393</v>
      </c>
      <c r="S101" s="9">
        <v>43.533999999999999</v>
      </c>
      <c r="T101" s="9">
        <v>106.91500000000001</v>
      </c>
      <c r="U101" s="9">
        <v>76.343999999999994</v>
      </c>
      <c r="V101" s="9">
        <v>30.571000000000002</v>
      </c>
      <c r="W101" s="9">
        <v>56.012</v>
      </c>
      <c r="X101" s="9">
        <v>43.05</v>
      </c>
      <c r="Y101" s="9">
        <v>12.962</v>
      </c>
      <c r="Z101" s="9">
        <v>236.18199999999999</v>
      </c>
      <c r="AA101" s="9">
        <v>98.462999999999994</v>
      </c>
      <c r="AB101" s="9">
        <v>137.71899999999999</v>
      </c>
      <c r="AC101" s="9">
        <v>1337.1189999999999</v>
      </c>
      <c r="AD101" s="9">
        <v>678.36</v>
      </c>
      <c r="AE101" s="9">
        <v>658.76</v>
      </c>
      <c r="AF101" s="9">
        <v>501.08699999999999</v>
      </c>
      <c r="AG101" s="9">
        <v>347.36399999999998</v>
      </c>
      <c r="AH101" s="9">
        <v>153.72300000000001</v>
      </c>
      <c r="AI101" s="9">
        <v>836.03200000000004</v>
      </c>
      <c r="AJ101" s="9">
        <v>330.995</v>
      </c>
      <c r="AK101" s="9">
        <v>505.03699999999998</v>
      </c>
      <c r="AL101" s="9">
        <v>636.34</v>
      </c>
      <c r="AM101" s="9">
        <v>445.57400000000001</v>
      </c>
      <c r="AN101" s="9">
        <v>190.76599999999999</v>
      </c>
      <c r="AO101" s="9">
        <v>961.71500000000003</v>
      </c>
      <c r="AP101" s="9">
        <v>377.41899999999998</v>
      </c>
      <c r="AQ101" s="9">
        <v>584.29600000000005</v>
      </c>
      <c r="AR101" s="9">
        <v>942.94799999999998</v>
      </c>
      <c r="AS101" s="9">
        <v>407.339</v>
      </c>
      <c r="AT101" s="9">
        <v>535.60799999999995</v>
      </c>
      <c r="AU101" s="9">
        <v>12471.817999999999</v>
      </c>
      <c r="AV101" s="9">
        <v>6470.21</v>
      </c>
      <c r="AW101" s="9">
        <v>6001.6080000000002</v>
      </c>
      <c r="AX101" s="9">
        <v>8764.4240000000009</v>
      </c>
      <c r="AY101" s="9">
        <v>5373.5029999999997</v>
      </c>
      <c r="AZ101" s="9">
        <v>3390.9209999999998</v>
      </c>
      <c r="BA101" s="9">
        <v>3707.3939999999998</v>
      </c>
      <c r="BB101" s="9">
        <v>1096.7070000000001</v>
      </c>
      <c r="BC101" s="9">
        <v>2610.6869999999999</v>
      </c>
      <c r="BD101" s="9">
        <v>1541.5070000000001</v>
      </c>
      <c r="BE101" s="9">
        <v>789.572</v>
      </c>
      <c r="BF101" s="9">
        <v>751.93499999999995</v>
      </c>
      <c r="BG101" s="9">
        <v>369.416</v>
      </c>
      <c r="BH101" s="9">
        <v>199.916</v>
      </c>
      <c r="BI101" s="9">
        <v>169.5</v>
      </c>
      <c r="BJ101" s="9">
        <v>155.17500000000001</v>
      </c>
      <c r="BK101" s="9">
        <v>112.334</v>
      </c>
      <c r="BL101" s="9">
        <v>42.841999999999999</v>
      </c>
      <c r="BM101" s="9">
        <v>99.716999999999999</v>
      </c>
      <c r="BN101" s="9">
        <v>69.463999999999999</v>
      </c>
      <c r="BO101" s="9">
        <v>30.253</v>
      </c>
      <c r="BP101" s="9">
        <v>55.459000000000003</v>
      </c>
      <c r="BQ101" s="9">
        <v>42.87</v>
      </c>
      <c r="BR101" s="9">
        <v>12.589</v>
      </c>
      <c r="BS101" s="9">
        <v>214.24</v>
      </c>
      <c r="BT101" s="9">
        <v>87.581999999999994</v>
      </c>
      <c r="BU101" s="9">
        <v>126.658</v>
      </c>
      <c r="BV101" s="9">
        <v>1306.8009999999999</v>
      </c>
      <c r="BW101" s="9">
        <v>660.57299999999998</v>
      </c>
      <c r="BX101" s="9">
        <v>646.22699999999998</v>
      </c>
      <c r="BY101" s="9">
        <v>495.69200000000001</v>
      </c>
      <c r="BZ101" s="9">
        <v>343.45</v>
      </c>
      <c r="CA101" s="9">
        <v>152.24199999999999</v>
      </c>
      <c r="CB101" s="9">
        <v>811.10900000000004</v>
      </c>
      <c r="CC101" s="9">
        <v>317.12299999999999</v>
      </c>
      <c r="CD101" s="9">
        <v>493.98599999999999</v>
      </c>
      <c r="CE101" s="9">
        <v>623.30100000000004</v>
      </c>
      <c r="CF101" s="9">
        <v>434.70499999999998</v>
      </c>
      <c r="CG101" s="9">
        <v>188.596</v>
      </c>
      <c r="CH101" s="9">
        <v>918.20699999999999</v>
      </c>
      <c r="CI101" s="9">
        <v>354.86799999999999</v>
      </c>
      <c r="CJ101" s="9">
        <v>563.33900000000006</v>
      </c>
      <c r="CK101" s="9">
        <v>910.82600000000002</v>
      </c>
      <c r="CL101" s="9">
        <v>386.58800000000002</v>
      </c>
      <c r="CM101" s="9">
        <v>524.23800000000006</v>
      </c>
      <c r="CN101" s="9">
        <v>1970.848</v>
      </c>
      <c r="CO101" s="9">
        <v>974.79600000000005</v>
      </c>
      <c r="CP101" s="9">
        <v>996.05100000000004</v>
      </c>
      <c r="CQ101" s="9">
        <v>913.80899999999997</v>
      </c>
      <c r="CR101" s="9">
        <v>533.14499999999998</v>
      </c>
      <c r="CS101" s="9">
        <v>380.66300000000001</v>
      </c>
      <c r="CT101" s="9">
        <v>1057.039</v>
      </c>
      <c r="CU101" s="9">
        <v>441.65100000000001</v>
      </c>
      <c r="CV101" s="9">
        <v>615.38800000000003</v>
      </c>
      <c r="CW101" s="9">
        <v>464.70600000000002</v>
      </c>
      <c r="CX101" s="9">
        <v>221.041</v>
      </c>
      <c r="CY101" s="9">
        <v>243.66399999999999</v>
      </c>
      <c r="CZ101" s="9">
        <v>91.334000000000003</v>
      </c>
      <c r="DA101" s="9">
        <v>44.521999999999998</v>
      </c>
      <c r="DB101" s="9">
        <v>46.813000000000002</v>
      </c>
      <c r="DC101" s="9">
        <v>21.266999999999999</v>
      </c>
      <c r="DD101" s="9">
        <v>13.488</v>
      </c>
      <c r="DE101" s="9">
        <v>7.7789999999999999</v>
      </c>
      <c r="DF101" s="9">
        <v>17.324000000000002</v>
      </c>
      <c r="DG101" s="9">
        <v>10.331</v>
      </c>
      <c r="DH101" s="9">
        <v>6.9930000000000003</v>
      </c>
      <c r="DI101" s="9">
        <v>3.9430000000000001</v>
      </c>
      <c r="DJ101" s="9">
        <v>3.157</v>
      </c>
      <c r="DK101" s="9">
        <v>0.78600000000000003</v>
      </c>
      <c r="DL101" s="9">
        <v>70.066999999999993</v>
      </c>
      <c r="DM101" s="9">
        <v>31.033999999999999</v>
      </c>
      <c r="DN101" s="9">
        <v>39.033999999999999</v>
      </c>
      <c r="DO101" s="9">
        <v>419.089</v>
      </c>
      <c r="DP101" s="9">
        <v>197.16200000000001</v>
      </c>
      <c r="DQ101" s="9">
        <v>221.92699999999999</v>
      </c>
      <c r="DR101" s="9">
        <v>86.671000000000006</v>
      </c>
      <c r="DS101" s="9">
        <v>54.774999999999999</v>
      </c>
      <c r="DT101" s="9">
        <v>31.896000000000001</v>
      </c>
      <c r="DU101" s="9">
        <v>332.41800000000001</v>
      </c>
      <c r="DV101" s="9">
        <v>142.387</v>
      </c>
      <c r="DW101" s="9">
        <v>190.03200000000001</v>
      </c>
      <c r="DX101" s="9">
        <v>103.04</v>
      </c>
      <c r="DY101" s="9">
        <v>66.173000000000002</v>
      </c>
      <c r="DZ101" s="9">
        <v>36.866999999999997</v>
      </c>
      <c r="EA101" s="9">
        <v>361.66500000000002</v>
      </c>
      <c r="EB101" s="9">
        <v>154.86799999999999</v>
      </c>
      <c r="EC101" s="9">
        <v>206.797</v>
      </c>
      <c r="ED101" s="9">
        <v>349.74200000000002</v>
      </c>
      <c r="EE101" s="9">
        <v>152.71799999999999</v>
      </c>
      <c r="EF101" s="9">
        <v>197.024</v>
      </c>
      <c r="EG101" s="9">
        <v>754.72299999999996</v>
      </c>
      <c r="EH101" s="9">
        <v>353.84500000000003</v>
      </c>
      <c r="EI101" s="9">
        <v>400.87799999999999</v>
      </c>
      <c r="EJ101" s="9">
        <v>177.79499999999999</v>
      </c>
      <c r="EK101" s="9">
        <v>113.41</v>
      </c>
      <c r="EL101" s="9">
        <v>64.385000000000005</v>
      </c>
      <c r="EM101" s="9">
        <v>576.928</v>
      </c>
      <c r="EN101" s="9">
        <v>240.435</v>
      </c>
      <c r="EO101" s="9">
        <v>336.49299999999999</v>
      </c>
      <c r="EP101" s="9">
        <v>226.96799999999999</v>
      </c>
      <c r="EQ101" s="9">
        <v>99.503</v>
      </c>
      <c r="ER101" s="9">
        <v>127.465</v>
      </c>
      <c r="ES101" s="9">
        <v>42.451999999999998</v>
      </c>
      <c r="ET101" s="9">
        <v>19.571000000000002</v>
      </c>
      <c r="EU101" s="9">
        <v>22.88</v>
      </c>
      <c r="EV101" s="9">
        <v>4.5999999999999996</v>
      </c>
      <c r="EW101" s="9">
        <v>3.26</v>
      </c>
      <c r="EX101" s="9">
        <v>1.34</v>
      </c>
      <c r="EY101" s="9">
        <v>3.5539999999999998</v>
      </c>
      <c r="EZ101" s="9">
        <v>2.87</v>
      </c>
      <c r="FA101" s="9">
        <v>0.68400000000000005</v>
      </c>
      <c r="FB101" s="9">
        <v>1.046</v>
      </c>
      <c r="FC101" s="9">
        <v>0.39</v>
      </c>
      <c r="FD101" s="9">
        <v>0.65600000000000003</v>
      </c>
      <c r="FE101" s="9">
        <v>37.851999999999997</v>
      </c>
      <c r="FF101" s="9">
        <v>16.312000000000001</v>
      </c>
      <c r="FG101" s="9">
        <v>21.54</v>
      </c>
      <c r="FH101" s="9">
        <v>205.16300000000001</v>
      </c>
      <c r="FI101" s="9">
        <v>89.08</v>
      </c>
      <c r="FJ101" s="9">
        <v>116.083</v>
      </c>
      <c r="FK101" s="9">
        <v>17.536999999999999</v>
      </c>
      <c r="FL101" s="9">
        <v>12.427</v>
      </c>
      <c r="FM101" s="9">
        <v>5.1100000000000003</v>
      </c>
      <c r="FN101" s="9">
        <v>187.626</v>
      </c>
      <c r="FO101" s="9">
        <v>76.653000000000006</v>
      </c>
      <c r="FP101" s="9">
        <v>110.973</v>
      </c>
      <c r="FQ101" s="9">
        <v>21.495000000000001</v>
      </c>
      <c r="FR101" s="9">
        <v>15.667</v>
      </c>
      <c r="FS101" s="9">
        <v>5.8289999999999997</v>
      </c>
      <c r="FT101" s="9">
        <v>205.47200000000001</v>
      </c>
      <c r="FU101" s="9">
        <v>83.835999999999999</v>
      </c>
      <c r="FV101" s="9">
        <v>121.636</v>
      </c>
      <c r="FW101" s="9">
        <v>191.18</v>
      </c>
      <c r="FX101" s="9">
        <v>79.522999999999996</v>
      </c>
      <c r="FY101" s="9">
        <v>111.657</v>
      </c>
      <c r="FZ101" s="9">
        <v>1216.124</v>
      </c>
      <c r="GA101" s="9">
        <v>620.95100000000002</v>
      </c>
      <c r="GB101" s="9">
        <v>595.173</v>
      </c>
      <c r="GC101" s="9">
        <v>736.01300000000003</v>
      </c>
      <c r="GD101" s="9">
        <v>419.73500000000001</v>
      </c>
      <c r="GE101" s="9">
        <v>316.27800000000002</v>
      </c>
      <c r="GF101" s="9">
        <v>480.11099999999999</v>
      </c>
      <c r="GG101" s="9">
        <v>201.21600000000001</v>
      </c>
      <c r="GH101" s="9">
        <v>278.89499999999998</v>
      </c>
      <c r="GI101" s="9">
        <v>237.738</v>
      </c>
      <c r="GJ101" s="9">
        <v>121.539</v>
      </c>
      <c r="GK101" s="9">
        <v>116.199</v>
      </c>
      <c r="GL101" s="9">
        <v>48.881999999999998</v>
      </c>
      <c r="GM101" s="9">
        <v>24.95</v>
      </c>
      <c r="GN101" s="9">
        <v>23.931999999999999</v>
      </c>
      <c r="GO101" s="9">
        <v>16.667000000000002</v>
      </c>
      <c r="GP101" s="9">
        <v>10.228</v>
      </c>
      <c r="GQ101" s="9">
        <v>6.4390000000000001</v>
      </c>
      <c r="GR101" s="9">
        <v>13.77</v>
      </c>
      <c r="GS101" s="9">
        <v>7.4610000000000003</v>
      </c>
      <c r="GT101" s="9">
        <v>6.3090000000000002</v>
      </c>
      <c r="GU101" s="9">
        <v>2.8969999999999998</v>
      </c>
      <c r="GV101" s="9">
        <v>2.7669999999999999</v>
      </c>
      <c r="GW101" s="9">
        <v>0.13</v>
      </c>
      <c r="GX101" s="9">
        <v>32.215000000000003</v>
      </c>
      <c r="GY101" s="9">
        <v>14.722</v>
      </c>
      <c r="GZ101" s="9">
        <v>17.492999999999999</v>
      </c>
      <c r="HA101" s="9">
        <v>213.92599999999999</v>
      </c>
      <c r="HB101" s="9">
        <v>108.081</v>
      </c>
      <c r="HC101" s="9">
        <v>105.84399999999999</v>
      </c>
      <c r="HD101" s="9">
        <v>69.134</v>
      </c>
      <c r="HE101" s="9">
        <v>42.347999999999999</v>
      </c>
      <c r="HF101" s="9">
        <v>26.786000000000001</v>
      </c>
      <c r="HG101" s="9">
        <v>144.792</v>
      </c>
      <c r="HH101" s="9">
        <v>65.733000000000004</v>
      </c>
      <c r="HI101" s="9">
        <v>79.058999999999997</v>
      </c>
      <c r="HJ101" s="9">
        <v>81.545000000000002</v>
      </c>
      <c r="HK101" s="9">
        <v>50.506</v>
      </c>
      <c r="HL101" s="9">
        <v>31.039000000000001</v>
      </c>
      <c r="HM101" s="9">
        <v>156.19300000000001</v>
      </c>
      <c r="HN101" s="9">
        <v>71.031999999999996</v>
      </c>
      <c r="HO101" s="9">
        <v>85.161000000000001</v>
      </c>
      <c r="HP101" s="9">
        <v>158.56200000000001</v>
      </c>
      <c r="HQ101" s="9">
        <v>73.194999999999993</v>
      </c>
      <c r="HR101" s="9">
        <v>85.367000000000004</v>
      </c>
      <c r="HS101" s="9">
        <v>2972.7289999999998</v>
      </c>
      <c r="HT101" s="9">
        <v>1551.241</v>
      </c>
      <c r="HU101" s="9">
        <v>1421.4880000000001</v>
      </c>
      <c r="HV101" s="9">
        <v>2277.9580000000001</v>
      </c>
      <c r="HW101" s="9">
        <v>1339.443</v>
      </c>
      <c r="HX101" s="9">
        <v>938.51499999999999</v>
      </c>
      <c r="HY101" s="9">
        <v>694.77099999999996</v>
      </c>
      <c r="HZ101" s="9">
        <v>211.798</v>
      </c>
      <c r="IA101" s="9">
        <v>482.97300000000001</v>
      </c>
      <c r="IB101" s="9">
        <v>355.79599999999999</v>
      </c>
      <c r="IC101" s="9">
        <v>200.08500000000001</v>
      </c>
      <c r="ID101" s="9">
        <v>155.71</v>
      </c>
      <c r="IE101" s="9">
        <v>81.956999999999994</v>
      </c>
      <c r="IF101" s="9">
        <v>45.786999999999999</v>
      </c>
      <c r="IG101" s="9">
        <v>36.170999999999999</v>
      </c>
      <c r="IH101" s="9">
        <v>39.411000000000001</v>
      </c>
      <c r="II101" s="9">
        <v>28.751999999999999</v>
      </c>
      <c r="IJ101" s="9">
        <v>10.659000000000001</v>
      </c>
      <c r="IK101" s="9">
        <v>26.58</v>
      </c>
      <c r="IL101" s="9">
        <v>19.657</v>
      </c>
      <c r="IM101" s="9">
        <v>6.9240000000000004</v>
      </c>
      <c r="IN101" s="9">
        <v>12.831</v>
      </c>
      <c r="IO101" s="9">
        <v>9.0950000000000006</v>
      </c>
      <c r="IP101" s="9">
        <v>3.7360000000000002</v>
      </c>
      <c r="IQ101" s="9">
        <v>42.545999999999999</v>
      </c>
    </row>
    <row r="102" spans="1:251">
      <c r="A102" s="10">
        <v>44593</v>
      </c>
      <c r="B102" s="9">
        <v>13438.44</v>
      </c>
      <c r="C102" s="9">
        <v>7015.8770000000004</v>
      </c>
      <c r="D102" s="9">
        <v>6422.5619999999999</v>
      </c>
      <c r="E102" s="9">
        <v>9326.5709999999999</v>
      </c>
      <c r="F102" s="9">
        <v>5730.6139999999996</v>
      </c>
      <c r="G102" s="9">
        <v>3595.9569999999999</v>
      </c>
      <c r="H102" s="9">
        <v>4111.8680000000004</v>
      </c>
      <c r="I102" s="9">
        <v>1285.2629999999999</v>
      </c>
      <c r="J102" s="9">
        <v>2826.605</v>
      </c>
      <c r="K102" s="9">
        <v>1578.125</v>
      </c>
      <c r="L102" s="9">
        <v>827.60199999999998</v>
      </c>
      <c r="M102" s="9">
        <v>750.52300000000002</v>
      </c>
      <c r="N102" s="9">
        <v>421.65100000000001</v>
      </c>
      <c r="O102" s="9">
        <v>234.91200000000001</v>
      </c>
      <c r="P102" s="9">
        <v>186.739</v>
      </c>
      <c r="Q102" s="9">
        <v>169.262</v>
      </c>
      <c r="R102" s="9">
        <v>125.96</v>
      </c>
      <c r="S102" s="9">
        <v>43.302</v>
      </c>
      <c r="T102" s="9">
        <v>97.655000000000001</v>
      </c>
      <c r="U102" s="9">
        <v>68.257000000000005</v>
      </c>
      <c r="V102" s="9">
        <v>29.398</v>
      </c>
      <c r="W102" s="9">
        <v>71.606999999999999</v>
      </c>
      <c r="X102" s="9">
        <v>57.703000000000003</v>
      </c>
      <c r="Y102" s="9">
        <v>13.904</v>
      </c>
      <c r="Z102" s="9">
        <v>252.38900000000001</v>
      </c>
      <c r="AA102" s="9">
        <v>108.953</v>
      </c>
      <c r="AB102" s="9">
        <v>143.43600000000001</v>
      </c>
      <c r="AC102" s="9">
        <v>1320.453</v>
      </c>
      <c r="AD102" s="9">
        <v>679.94299999999998</v>
      </c>
      <c r="AE102" s="9">
        <v>640.51</v>
      </c>
      <c r="AF102" s="9">
        <v>510.43</v>
      </c>
      <c r="AG102" s="9">
        <v>356.19099999999997</v>
      </c>
      <c r="AH102" s="9">
        <v>154.239</v>
      </c>
      <c r="AI102" s="9">
        <v>810.02300000000002</v>
      </c>
      <c r="AJ102" s="9">
        <v>323.75200000000001</v>
      </c>
      <c r="AK102" s="9">
        <v>486.27100000000002</v>
      </c>
      <c r="AL102" s="9">
        <v>639.49699999999996</v>
      </c>
      <c r="AM102" s="9">
        <v>452.803</v>
      </c>
      <c r="AN102" s="9">
        <v>186.69399999999999</v>
      </c>
      <c r="AO102" s="9">
        <v>938.62699999999995</v>
      </c>
      <c r="AP102" s="9">
        <v>374.798</v>
      </c>
      <c r="AQ102" s="9">
        <v>563.82899999999995</v>
      </c>
      <c r="AR102" s="9">
        <v>907.678</v>
      </c>
      <c r="AS102" s="9">
        <v>392.00900000000001</v>
      </c>
      <c r="AT102" s="9">
        <v>515.66899999999998</v>
      </c>
      <c r="AU102" s="9">
        <v>12793.85</v>
      </c>
      <c r="AV102" s="9">
        <v>6626.4290000000001</v>
      </c>
      <c r="AW102" s="9">
        <v>6167.4219999999996</v>
      </c>
      <c r="AX102" s="9">
        <v>9039.2579999999998</v>
      </c>
      <c r="AY102" s="9">
        <v>5527.7430000000004</v>
      </c>
      <c r="AZ102" s="9">
        <v>3511.5149999999999</v>
      </c>
      <c r="BA102" s="9">
        <v>3754.5920000000001</v>
      </c>
      <c r="BB102" s="9">
        <v>1098.6859999999999</v>
      </c>
      <c r="BC102" s="9">
        <v>2655.9070000000002</v>
      </c>
      <c r="BD102" s="9">
        <v>1528.5709999999999</v>
      </c>
      <c r="BE102" s="9">
        <v>798.61099999999999</v>
      </c>
      <c r="BF102" s="9">
        <v>729.96</v>
      </c>
      <c r="BG102" s="9">
        <v>389.66300000000001</v>
      </c>
      <c r="BH102" s="9">
        <v>218.33600000000001</v>
      </c>
      <c r="BI102" s="9">
        <v>171.327</v>
      </c>
      <c r="BJ102" s="9">
        <v>162.62799999999999</v>
      </c>
      <c r="BK102" s="9">
        <v>121.259</v>
      </c>
      <c r="BL102" s="9">
        <v>41.369</v>
      </c>
      <c r="BM102" s="9">
        <v>91.423000000000002</v>
      </c>
      <c r="BN102" s="9">
        <v>63.817999999999998</v>
      </c>
      <c r="BO102" s="9">
        <v>27.605</v>
      </c>
      <c r="BP102" s="9">
        <v>71.204999999999998</v>
      </c>
      <c r="BQ102" s="9">
        <v>57.441000000000003</v>
      </c>
      <c r="BR102" s="9">
        <v>13.763999999999999</v>
      </c>
      <c r="BS102" s="9">
        <v>227.035</v>
      </c>
      <c r="BT102" s="9">
        <v>97.076999999999998</v>
      </c>
      <c r="BU102" s="9">
        <v>129.958</v>
      </c>
      <c r="BV102" s="9">
        <v>1295.125</v>
      </c>
      <c r="BW102" s="9">
        <v>662.54</v>
      </c>
      <c r="BX102" s="9">
        <v>632.58500000000004</v>
      </c>
      <c r="BY102" s="9">
        <v>501.815</v>
      </c>
      <c r="BZ102" s="9">
        <v>348.91500000000002</v>
      </c>
      <c r="CA102" s="9">
        <v>152.9</v>
      </c>
      <c r="CB102" s="9">
        <v>793.31</v>
      </c>
      <c r="CC102" s="9">
        <v>313.625</v>
      </c>
      <c r="CD102" s="9">
        <v>479.685</v>
      </c>
      <c r="CE102" s="9">
        <v>626.67700000000002</v>
      </c>
      <c r="CF102" s="9">
        <v>442.40100000000001</v>
      </c>
      <c r="CG102" s="9">
        <v>184.27600000000001</v>
      </c>
      <c r="CH102" s="9">
        <v>901.89400000000001</v>
      </c>
      <c r="CI102" s="9">
        <v>356.21</v>
      </c>
      <c r="CJ102" s="9">
        <v>545.68399999999997</v>
      </c>
      <c r="CK102" s="9">
        <v>884.73299999999995</v>
      </c>
      <c r="CL102" s="9">
        <v>377.44299999999998</v>
      </c>
      <c r="CM102" s="9">
        <v>507.291</v>
      </c>
      <c r="CN102" s="9">
        <v>2007.9749999999999</v>
      </c>
      <c r="CO102" s="9">
        <v>1008.39</v>
      </c>
      <c r="CP102" s="9">
        <v>999.58500000000004</v>
      </c>
      <c r="CQ102" s="9">
        <v>945.99300000000005</v>
      </c>
      <c r="CR102" s="9">
        <v>559.14400000000001</v>
      </c>
      <c r="CS102" s="9">
        <v>386.84899999999999</v>
      </c>
      <c r="CT102" s="9">
        <v>1061.982</v>
      </c>
      <c r="CU102" s="9">
        <v>449.24599999999998</v>
      </c>
      <c r="CV102" s="9">
        <v>612.73599999999999</v>
      </c>
      <c r="CW102" s="9">
        <v>419.52100000000002</v>
      </c>
      <c r="CX102" s="9">
        <v>200.322</v>
      </c>
      <c r="CY102" s="9">
        <v>219.19900000000001</v>
      </c>
      <c r="CZ102" s="9">
        <v>95.366</v>
      </c>
      <c r="DA102" s="9">
        <v>48.466000000000001</v>
      </c>
      <c r="DB102" s="9">
        <v>46.901000000000003</v>
      </c>
      <c r="DC102" s="9">
        <v>15.207000000000001</v>
      </c>
      <c r="DD102" s="9">
        <v>10.497999999999999</v>
      </c>
      <c r="DE102" s="9">
        <v>4.7089999999999996</v>
      </c>
      <c r="DF102" s="9">
        <v>9.43</v>
      </c>
      <c r="DG102" s="9">
        <v>6.4720000000000004</v>
      </c>
      <c r="DH102" s="9">
        <v>2.9580000000000002</v>
      </c>
      <c r="DI102" s="9">
        <v>5.7770000000000001</v>
      </c>
      <c r="DJ102" s="9">
        <v>4.0259999999999998</v>
      </c>
      <c r="DK102" s="9">
        <v>1.7509999999999999</v>
      </c>
      <c r="DL102" s="9">
        <v>80.159000000000006</v>
      </c>
      <c r="DM102" s="9">
        <v>37.968000000000004</v>
      </c>
      <c r="DN102" s="9">
        <v>42.191000000000003</v>
      </c>
      <c r="DO102" s="9">
        <v>367.36599999999999</v>
      </c>
      <c r="DP102" s="9">
        <v>173.43100000000001</v>
      </c>
      <c r="DQ102" s="9">
        <v>193.935</v>
      </c>
      <c r="DR102" s="9">
        <v>73.272999999999996</v>
      </c>
      <c r="DS102" s="9">
        <v>41.475999999999999</v>
      </c>
      <c r="DT102" s="9">
        <v>31.797999999999998</v>
      </c>
      <c r="DU102" s="9">
        <v>294.09300000000002</v>
      </c>
      <c r="DV102" s="9">
        <v>131.95500000000001</v>
      </c>
      <c r="DW102" s="9">
        <v>162.137</v>
      </c>
      <c r="DX102" s="9">
        <v>84.65</v>
      </c>
      <c r="DY102" s="9">
        <v>49.460999999999999</v>
      </c>
      <c r="DZ102" s="9">
        <v>35.189</v>
      </c>
      <c r="EA102" s="9">
        <v>334.87099999999998</v>
      </c>
      <c r="EB102" s="9">
        <v>150.86099999999999</v>
      </c>
      <c r="EC102" s="9">
        <v>184.01</v>
      </c>
      <c r="ED102" s="9">
        <v>303.52300000000002</v>
      </c>
      <c r="EE102" s="9">
        <v>138.42699999999999</v>
      </c>
      <c r="EF102" s="9">
        <v>165.096</v>
      </c>
      <c r="EG102" s="9">
        <v>758.42100000000005</v>
      </c>
      <c r="EH102" s="9">
        <v>365.24299999999999</v>
      </c>
      <c r="EI102" s="9">
        <v>393.178</v>
      </c>
      <c r="EJ102" s="9">
        <v>192.316</v>
      </c>
      <c r="EK102" s="9">
        <v>127.142</v>
      </c>
      <c r="EL102" s="9">
        <v>65.174000000000007</v>
      </c>
      <c r="EM102" s="9">
        <v>566.10500000000002</v>
      </c>
      <c r="EN102" s="9">
        <v>238.101</v>
      </c>
      <c r="EO102" s="9">
        <v>328.00400000000002</v>
      </c>
      <c r="EP102" s="9">
        <v>187.69399999999999</v>
      </c>
      <c r="EQ102" s="9">
        <v>84.171000000000006</v>
      </c>
      <c r="ER102" s="9">
        <v>103.524</v>
      </c>
      <c r="ES102" s="9">
        <v>48.027000000000001</v>
      </c>
      <c r="ET102" s="9">
        <v>20.571000000000002</v>
      </c>
      <c r="EU102" s="9">
        <v>27.457000000000001</v>
      </c>
      <c r="EV102" s="9">
        <v>3.5139999999999998</v>
      </c>
      <c r="EW102" s="9">
        <v>1.617</v>
      </c>
      <c r="EX102" s="9">
        <v>1.897</v>
      </c>
      <c r="EY102" s="9">
        <v>3.4260000000000002</v>
      </c>
      <c r="EZ102" s="9">
        <v>1.5620000000000001</v>
      </c>
      <c r="FA102" s="9">
        <v>1.8640000000000001</v>
      </c>
      <c r="FB102" s="9">
        <v>8.7999999999999995E-2</v>
      </c>
      <c r="FC102" s="9">
        <v>5.5E-2</v>
      </c>
      <c r="FD102" s="9">
        <v>3.3000000000000002E-2</v>
      </c>
      <c r="FE102" s="9">
        <v>44.514000000000003</v>
      </c>
      <c r="FF102" s="9">
        <v>18.954000000000001</v>
      </c>
      <c r="FG102" s="9">
        <v>25.559000000000001</v>
      </c>
      <c r="FH102" s="9">
        <v>157.38900000000001</v>
      </c>
      <c r="FI102" s="9">
        <v>71.066999999999993</v>
      </c>
      <c r="FJ102" s="9">
        <v>86.322000000000003</v>
      </c>
      <c r="FK102" s="9">
        <v>17.311</v>
      </c>
      <c r="FL102" s="9">
        <v>12.407999999999999</v>
      </c>
      <c r="FM102" s="9">
        <v>4.9029999999999996</v>
      </c>
      <c r="FN102" s="9">
        <v>140.078</v>
      </c>
      <c r="FO102" s="9">
        <v>58.658999999999999</v>
      </c>
      <c r="FP102" s="9">
        <v>81.418999999999997</v>
      </c>
      <c r="FQ102" s="9">
        <v>20.577999999999999</v>
      </c>
      <c r="FR102" s="9">
        <v>14.013999999999999</v>
      </c>
      <c r="FS102" s="9">
        <v>6.5640000000000001</v>
      </c>
      <c r="FT102" s="9">
        <v>167.11600000000001</v>
      </c>
      <c r="FU102" s="9">
        <v>70.156999999999996</v>
      </c>
      <c r="FV102" s="9">
        <v>96.959000000000003</v>
      </c>
      <c r="FW102" s="9">
        <v>143.50299999999999</v>
      </c>
      <c r="FX102" s="9">
        <v>60.220999999999997</v>
      </c>
      <c r="FY102" s="9">
        <v>83.281999999999996</v>
      </c>
      <c r="FZ102" s="9">
        <v>1249.5530000000001</v>
      </c>
      <c r="GA102" s="9">
        <v>643.14700000000005</v>
      </c>
      <c r="GB102" s="9">
        <v>606.40700000000004</v>
      </c>
      <c r="GC102" s="9">
        <v>753.67700000000002</v>
      </c>
      <c r="GD102" s="9">
        <v>432.00200000000001</v>
      </c>
      <c r="GE102" s="9">
        <v>321.67500000000001</v>
      </c>
      <c r="GF102" s="9">
        <v>495.87599999999998</v>
      </c>
      <c r="GG102" s="9">
        <v>211.14400000000001</v>
      </c>
      <c r="GH102" s="9">
        <v>284.73200000000003</v>
      </c>
      <c r="GI102" s="9">
        <v>231.827</v>
      </c>
      <c r="GJ102" s="9">
        <v>116.152</v>
      </c>
      <c r="GK102" s="9">
        <v>115.675</v>
      </c>
      <c r="GL102" s="9">
        <v>47.338999999999999</v>
      </c>
      <c r="GM102" s="9">
        <v>27.895</v>
      </c>
      <c r="GN102" s="9">
        <v>19.443999999999999</v>
      </c>
      <c r="GO102" s="9">
        <v>11.694000000000001</v>
      </c>
      <c r="GP102" s="9">
        <v>8.8819999999999997</v>
      </c>
      <c r="GQ102" s="9">
        <v>2.8119999999999998</v>
      </c>
      <c r="GR102" s="9">
        <v>6.0049999999999999</v>
      </c>
      <c r="GS102" s="9">
        <v>4.91</v>
      </c>
      <c r="GT102" s="9">
        <v>1.095</v>
      </c>
      <c r="GU102" s="9">
        <v>5.6890000000000001</v>
      </c>
      <c r="GV102" s="9">
        <v>3.972</v>
      </c>
      <c r="GW102" s="9">
        <v>1.7170000000000001</v>
      </c>
      <c r="GX102" s="9">
        <v>35.645000000000003</v>
      </c>
      <c r="GY102" s="9">
        <v>19.013000000000002</v>
      </c>
      <c r="GZ102" s="9">
        <v>16.632000000000001</v>
      </c>
      <c r="HA102" s="9">
        <v>209.977</v>
      </c>
      <c r="HB102" s="9">
        <v>102.364</v>
      </c>
      <c r="HC102" s="9">
        <v>107.613</v>
      </c>
      <c r="HD102" s="9">
        <v>55.962000000000003</v>
      </c>
      <c r="HE102" s="9">
        <v>29.068000000000001</v>
      </c>
      <c r="HF102" s="9">
        <v>26.893999999999998</v>
      </c>
      <c r="HG102" s="9">
        <v>154.01499999999999</v>
      </c>
      <c r="HH102" s="9">
        <v>73.296000000000006</v>
      </c>
      <c r="HI102" s="9">
        <v>80.718999999999994</v>
      </c>
      <c r="HJ102" s="9">
        <v>64.072000000000003</v>
      </c>
      <c r="HK102" s="9">
        <v>35.447000000000003</v>
      </c>
      <c r="HL102" s="9">
        <v>28.625</v>
      </c>
      <c r="HM102" s="9">
        <v>167.755</v>
      </c>
      <c r="HN102" s="9">
        <v>80.704999999999998</v>
      </c>
      <c r="HO102" s="9">
        <v>87.051000000000002</v>
      </c>
      <c r="HP102" s="9">
        <v>160.02000000000001</v>
      </c>
      <c r="HQ102" s="9">
        <v>78.206000000000003</v>
      </c>
      <c r="HR102" s="9">
        <v>81.813000000000002</v>
      </c>
      <c r="HS102" s="9">
        <v>3038.83</v>
      </c>
      <c r="HT102" s="9">
        <v>1580.385</v>
      </c>
      <c r="HU102" s="9">
        <v>1458.444</v>
      </c>
      <c r="HV102" s="9">
        <v>2369.2109999999998</v>
      </c>
      <c r="HW102" s="9">
        <v>1382.3689999999999</v>
      </c>
      <c r="HX102" s="9">
        <v>986.84199999999998</v>
      </c>
      <c r="HY102" s="9">
        <v>669.61800000000005</v>
      </c>
      <c r="HZ102" s="9">
        <v>198.01599999999999</v>
      </c>
      <c r="IA102" s="9">
        <v>471.60199999999998</v>
      </c>
      <c r="IB102" s="9">
        <v>363.45100000000002</v>
      </c>
      <c r="IC102" s="9">
        <v>209.38200000000001</v>
      </c>
      <c r="ID102" s="9">
        <v>154.06899999999999</v>
      </c>
      <c r="IE102" s="9">
        <v>76.355000000000004</v>
      </c>
      <c r="IF102" s="9">
        <v>40.637999999999998</v>
      </c>
      <c r="IG102" s="9">
        <v>35.716000000000001</v>
      </c>
      <c r="IH102" s="9">
        <v>36.715000000000003</v>
      </c>
      <c r="II102" s="9">
        <v>26.143000000000001</v>
      </c>
      <c r="IJ102" s="9">
        <v>10.571999999999999</v>
      </c>
      <c r="IK102" s="9">
        <v>18.675999999999998</v>
      </c>
      <c r="IL102" s="9">
        <v>11.984999999999999</v>
      </c>
      <c r="IM102" s="9">
        <v>6.6909999999999998</v>
      </c>
      <c r="IN102" s="9">
        <v>18.039000000000001</v>
      </c>
      <c r="IO102" s="9">
        <v>14.157999999999999</v>
      </c>
      <c r="IP102" s="9">
        <v>3.8820000000000001</v>
      </c>
      <c r="IQ102" s="9">
        <v>39.64</v>
      </c>
    </row>
    <row r="103" spans="1:251">
      <c r="A103" s="10">
        <v>44621</v>
      </c>
      <c r="B103" s="9">
        <v>13409.88</v>
      </c>
      <c r="C103" s="9">
        <v>7006.5110000000004</v>
      </c>
      <c r="D103" s="9">
        <v>6403.3689999999997</v>
      </c>
      <c r="E103" s="9">
        <v>9222.08</v>
      </c>
      <c r="F103" s="9">
        <v>5669.8280000000004</v>
      </c>
      <c r="G103" s="9">
        <v>3552.252</v>
      </c>
      <c r="H103" s="9">
        <v>4187.8</v>
      </c>
      <c r="I103" s="9">
        <v>1336.683</v>
      </c>
      <c r="J103" s="9">
        <v>2851.1170000000002</v>
      </c>
      <c r="K103" s="9">
        <v>1527.8689999999999</v>
      </c>
      <c r="L103" s="9">
        <v>796.029</v>
      </c>
      <c r="M103" s="9">
        <v>731.84</v>
      </c>
      <c r="N103" s="9">
        <v>334.59399999999999</v>
      </c>
      <c r="O103" s="9">
        <v>178.68100000000001</v>
      </c>
      <c r="P103" s="9">
        <v>155.91300000000001</v>
      </c>
      <c r="Q103" s="9">
        <v>123.08499999999999</v>
      </c>
      <c r="R103" s="9">
        <v>83.953000000000003</v>
      </c>
      <c r="S103" s="9">
        <v>39.131999999999998</v>
      </c>
      <c r="T103" s="9">
        <v>72.349000000000004</v>
      </c>
      <c r="U103" s="9">
        <v>45.093000000000004</v>
      </c>
      <c r="V103" s="9">
        <v>27.256</v>
      </c>
      <c r="W103" s="9">
        <v>50.737000000000002</v>
      </c>
      <c r="X103" s="9">
        <v>38.86</v>
      </c>
      <c r="Y103" s="9">
        <v>11.875999999999999</v>
      </c>
      <c r="Z103" s="9">
        <v>211.50899999999999</v>
      </c>
      <c r="AA103" s="9">
        <v>94.727000000000004</v>
      </c>
      <c r="AB103" s="9">
        <v>116.78100000000001</v>
      </c>
      <c r="AC103" s="9">
        <v>1331.896</v>
      </c>
      <c r="AD103" s="9">
        <v>690.32799999999997</v>
      </c>
      <c r="AE103" s="9">
        <v>641.56899999999996</v>
      </c>
      <c r="AF103" s="9">
        <v>533.298</v>
      </c>
      <c r="AG103" s="9">
        <v>372.31900000000002</v>
      </c>
      <c r="AH103" s="9">
        <v>160.97800000000001</v>
      </c>
      <c r="AI103" s="9">
        <v>798.59900000000005</v>
      </c>
      <c r="AJ103" s="9">
        <v>318.00799999999998</v>
      </c>
      <c r="AK103" s="9">
        <v>480.59100000000001</v>
      </c>
      <c r="AL103" s="9">
        <v>622.053</v>
      </c>
      <c r="AM103" s="9">
        <v>432.97199999999998</v>
      </c>
      <c r="AN103" s="9">
        <v>189.08099999999999</v>
      </c>
      <c r="AO103" s="9">
        <v>905.81700000000001</v>
      </c>
      <c r="AP103" s="9">
        <v>363.05700000000002</v>
      </c>
      <c r="AQ103" s="9">
        <v>542.76</v>
      </c>
      <c r="AR103" s="9">
        <v>870.947</v>
      </c>
      <c r="AS103" s="9">
        <v>363.101</v>
      </c>
      <c r="AT103" s="9">
        <v>507.846</v>
      </c>
      <c r="AU103" s="9">
        <v>12770.303</v>
      </c>
      <c r="AV103" s="9">
        <v>6613.96</v>
      </c>
      <c r="AW103" s="9">
        <v>6156.3429999999998</v>
      </c>
      <c r="AX103" s="9">
        <v>8933.7999999999993</v>
      </c>
      <c r="AY103" s="9">
        <v>5465.4170000000004</v>
      </c>
      <c r="AZ103" s="9">
        <v>3468.3829999999998</v>
      </c>
      <c r="BA103" s="9">
        <v>3836.5030000000002</v>
      </c>
      <c r="BB103" s="9">
        <v>1148.5429999999999</v>
      </c>
      <c r="BC103" s="9">
        <v>2687.96</v>
      </c>
      <c r="BD103" s="9">
        <v>1477.329</v>
      </c>
      <c r="BE103" s="9">
        <v>761.32</v>
      </c>
      <c r="BF103" s="9">
        <v>716.00900000000001</v>
      </c>
      <c r="BG103" s="9">
        <v>307.733</v>
      </c>
      <c r="BH103" s="9">
        <v>160.91999999999999</v>
      </c>
      <c r="BI103" s="9">
        <v>146.81399999999999</v>
      </c>
      <c r="BJ103" s="9">
        <v>116.179</v>
      </c>
      <c r="BK103" s="9">
        <v>78.456999999999994</v>
      </c>
      <c r="BL103" s="9">
        <v>37.722999999999999</v>
      </c>
      <c r="BM103" s="9">
        <v>67.5</v>
      </c>
      <c r="BN103" s="9">
        <v>41.3</v>
      </c>
      <c r="BO103" s="9">
        <v>26.2</v>
      </c>
      <c r="BP103" s="9">
        <v>48.68</v>
      </c>
      <c r="BQ103" s="9">
        <v>37.156999999999996</v>
      </c>
      <c r="BR103" s="9">
        <v>11.523</v>
      </c>
      <c r="BS103" s="9">
        <v>191.554</v>
      </c>
      <c r="BT103" s="9">
        <v>82.462999999999994</v>
      </c>
      <c r="BU103" s="9">
        <v>109.09099999999999</v>
      </c>
      <c r="BV103" s="9">
        <v>1300.8910000000001</v>
      </c>
      <c r="BW103" s="9">
        <v>669.09799999999996</v>
      </c>
      <c r="BX103" s="9">
        <v>631.79200000000003</v>
      </c>
      <c r="BY103" s="9">
        <v>524.99099999999999</v>
      </c>
      <c r="BZ103" s="9">
        <v>366.78399999999999</v>
      </c>
      <c r="CA103" s="9">
        <v>158.20699999999999</v>
      </c>
      <c r="CB103" s="9">
        <v>775.9</v>
      </c>
      <c r="CC103" s="9">
        <v>302.31400000000002</v>
      </c>
      <c r="CD103" s="9">
        <v>473.58499999999998</v>
      </c>
      <c r="CE103" s="9">
        <v>607.75900000000001</v>
      </c>
      <c r="CF103" s="9">
        <v>422.00400000000002</v>
      </c>
      <c r="CG103" s="9">
        <v>185.75399999999999</v>
      </c>
      <c r="CH103" s="9">
        <v>869.57100000000003</v>
      </c>
      <c r="CI103" s="9">
        <v>339.31599999999997</v>
      </c>
      <c r="CJ103" s="9">
        <v>530.255</v>
      </c>
      <c r="CK103" s="9">
        <v>843.399</v>
      </c>
      <c r="CL103" s="9">
        <v>343.61399999999998</v>
      </c>
      <c r="CM103" s="9">
        <v>499.78500000000003</v>
      </c>
      <c r="CN103" s="9">
        <v>2030.57</v>
      </c>
      <c r="CO103" s="9">
        <v>1017.272</v>
      </c>
      <c r="CP103" s="9">
        <v>1013.298</v>
      </c>
      <c r="CQ103" s="9">
        <v>920.36199999999997</v>
      </c>
      <c r="CR103" s="9">
        <v>549.73800000000006</v>
      </c>
      <c r="CS103" s="9">
        <v>370.62400000000002</v>
      </c>
      <c r="CT103" s="9">
        <v>1110.2070000000001</v>
      </c>
      <c r="CU103" s="9">
        <v>467.53300000000002</v>
      </c>
      <c r="CV103" s="9">
        <v>642.67399999999998</v>
      </c>
      <c r="CW103" s="9">
        <v>410.77699999999999</v>
      </c>
      <c r="CX103" s="9">
        <v>202.64099999999999</v>
      </c>
      <c r="CY103" s="9">
        <v>208.137</v>
      </c>
      <c r="CZ103" s="9">
        <v>86.691000000000003</v>
      </c>
      <c r="DA103" s="9">
        <v>43.213999999999999</v>
      </c>
      <c r="DB103" s="9">
        <v>43.475999999999999</v>
      </c>
      <c r="DC103" s="9">
        <v>14.593999999999999</v>
      </c>
      <c r="DD103" s="9">
        <v>10.835000000000001</v>
      </c>
      <c r="DE103" s="9">
        <v>3.7589999999999999</v>
      </c>
      <c r="DF103" s="9">
        <v>9.6850000000000005</v>
      </c>
      <c r="DG103" s="9">
        <v>7.44</v>
      </c>
      <c r="DH103" s="9">
        <v>2.2450000000000001</v>
      </c>
      <c r="DI103" s="9">
        <v>4.9089999999999998</v>
      </c>
      <c r="DJ103" s="9">
        <v>3.395</v>
      </c>
      <c r="DK103" s="9">
        <v>1.514</v>
      </c>
      <c r="DL103" s="9">
        <v>72.096000000000004</v>
      </c>
      <c r="DM103" s="9">
        <v>32.378999999999998</v>
      </c>
      <c r="DN103" s="9">
        <v>39.716999999999999</v>
      </c>
      <c r="DO103" s="9">
        <v>363.91300000000001</v>
      </c>
      <c r="DP103" s="9">
        <v>174.977</v>
      </c>
      <c r="DQ103" s="9">
        <v>188.935</v>
      </c>
      <c r="DR103" s="9">
        <v>82.643000000000001</v>
      </c>
      <c r="DS103" s="9">
        <v>54.6</v>
      </c>
      <c r="DT103" s="9">
        <v>28.044</v>
      </c>
      <c r="DU103" s="9">
        <v>281.26900000000001</v>
      </c>
      <c r="DV103" s="9">
        <v>120.378</v>
      </c>
      <c r="DW103" s="9">
        <v>160.89099999999999</v>
      </c>
      <c r="DX103" s="9">
        <v>93.79</v>
      </c>
      <c r="DY103" s="9">
        <v>63.393999999999998</v>
      </c>
      <c r="DZ103" s="9">
        <v>30.396999999999998</v>
      </c>
      <c r="EA103" s="9">
        <v>316.98700000000002</v>
      </c>
      <c r="EB103" s="9">
        <v>139.24700000000001</v>
      </c>
      <c r="EC103" s="9">
        <v>177.74</v>
      </c>
      <c r="ED103" s="9">
        <v>290.95400000000001</v>
      </c>
      <c r="EE103" s="9">
        <v>127.818</v>
      </c>
      <c r="EF103" s="9">
        <v>163.137</v>
      </c>
      <c r="EG103" s="9">
        <v>776.62599999999998</v>
      </c>
      <c r="EH103" s="9">
        <v>371.63799999999998</v>
      </c>
      <c r="EI103" s="9">
        <v>404.988</v>
      </c>
      <c r="EJ103" s="9">
        <v>183.596</v>
      </c>
      <c r="EK103" s="9">
        <v>123.45099999999999</v>
      </c>
      <c r="EL103" s="9">
        <v>60.145000000000003</v>
      </c>
      <c r="EM103" s="9">
        <v>593.03</v>
      </c>
      <c r="EN103" s="9">
        <v>248.18700000000001</v>
      </c>
      <c r="EO103" s="9">
        <v>344.84300000000002</v>
      </c>
      <c r="EP103" s="9">
        <v>193.702</v>
      </c>
      <c r="EQ103" s="9">
        <v>95.352000000000004</v>
      </c>
      <c r="ER103" s="9">
        <v>98.350999999999999</v>
      </c>
      <c r="ES103" s="9">
        <v>46.613</v>
      </c>
      <c r="ET103" s="9">
        <v>21.113</v>
      </c>
      <c r="EU103" s="9">
        <v>25.5</v>
      </c>
      <c r="EV103" s="9">
        <v>5.4160000000000004</v>
      </c>
      <c r="EW103" s="9">
        <v>4.1520000000000001</v>
      </c>
      <c r="EX103" s="9">
        <v>1.2649999999999999</v>
      </c>
      <c r="EY103" s="9">
        <v>5.3360000000000003</v>
      </c>
      <c r="EZ103" s="9">
        <v>4.1070000000000002</v>
      </c>
      <c r="FA103" s="9">
        <v>1.2290000000000001</v>
      </c>
      <c r="FB103" s="9">
        <v>0.08</v>
      </c>
      <c r="FC103" s="9">
        <v>4.3999999999999997E-2</v>
      </c>
      <c r="FD103" s="9">
        <v>3.5999999999999997E-2</v>
      </c>
      <c r="FE103" s="9">
        <v>41.197000000000003</v>
      </c>
      <c r="FF103" s="9">
        <v>16.962</v>
      </c>
      <c r="FG103" s="9">
        <v>24.234999999999999</v>
      </c>
      <c r="FH103" s="9">
        <v>168.048</v>
      </c>
      <c r="FI103" s="9">
        <v>81.533000000000001</v>
      </c>
      <c r="FJ103" s="9">
        <v>86.515000000000001</v>
      </c>
      <c r="FK103" s="9">
        <v>23.920999999999999</v>
      </c>
      <c r="FL103" s="9">
        <v>18.812000000000001</v>
      </c>
      <c r="FM103" s="9">
        <v>5.109</v>
      </c>
      <c r="FN103" s="9">
        <v>144.126</v>
      </c>
      <c r="FO103" s="9">
        <v>62.72</v>
      </c>
      <c r="FP103" s="9">
        <v>81.406000000000006</v>
      </c>
      <c r="FQ103" s="9">
        <v>29.001000000000001</v>
      </c>
      <c r="FR103" s="9">
        <v>22.632999999999999</v>
      </c>
      <c r="FS103" s="9">
        <v>6.3680000000000003</v>
      </c>
      <c r="FT103" s="9">
        <v>164.70099999999999</v>
      </c>
      <c r="FU103" s="9">
        <v>72.718999999999994</v>
      </c>
      <c r="FV103" s="9">
        <v>91.983000000000004</v>
      </c>
      <c r="FW103" s="9">
        <v>149.46299999999999</v>
      </c>
      <c r="FX103" s="9">
        <v>66.828000000000003</v>
      </c>
      <c r="FY103" s="9">
        <v>82.635000000000005</v>
      </c>
      <c r="FZ103" s="9">
        <v>1253.944</v>
      </c>
      <c r="GA103" s="9">
        <v>645.63400000000001</v>
      </c>
      <c r="GB103" s="9">
        <v>608.30999999999995</v>
      </c>
      <c r="GC103" s="9">
        <v>736.76599999999996</v>
      </c>
      <c r="GD103" s="9">
        <v>426.28699999999998</v>
      </c>
      <c r="GE103" s="9">
        <v>310.47899999999998</v>
      </c>
      <c r="GF103" s="9">
        <v>517.178</v>
      </c>
      <c r="GG103" s="9">
        <v>219.346</v>
      </c>
      <c r="GH103" s="9">
        <v>297.83100000000002</v>
      </c>
      <c r="GI103" s="9">
        <v>217.07499999999999</v>
      </c>
      <c r="GJ103" s="9">
        <v>107.289</v>
      </c>
      <c r="GK103" s="9">
        <v>109.786</v>
      </c>
      <c r="GL103" s="9">
        <v>40.076999999999998</v>
      </c>
      <c r="GM103" s="9">
        <v>22.100999999999999</v>
      </c>
      <c r="GN103" s="9">
        <v>17.975999999999999</v>
      </c>
      <c r="GO103" s="9">
        <v>9.1780000000000008</v>
      </c>
      <c r="GP103" s="9">
        <v>6.6829999999999998</v>
      </c>
      <c r="GQ103" s="9">
        <v>2.4940000000000002</v>
      </c>
      <c r="GR103" s="9">
        <v>4.3490000000000002</v>
      </c>
      <c r="GS103" s="9">
        <v>3.3330000000000002</v>
      </c>
      <c r="GT103" s="9">
        <v>1.016</v>
      </c>
      <c r="GU103" s="9">
        <v>4.8289999999999997</v>
      </c>
      <c r="GV103" s="9">
        <v>3.351</v>
      </c>
      <c r="GW103" s="9">
        <v>1.478</v>
      </c>
      <c r="GX103" s="9">
        <v>30.9</v>
      </c>
      <c r="GY103" s="9">
        <v>15.417999999999999</v>
      </c>
      <c r="GZ103" s="9">
        <v>15.481999999999999</v>
      </c>
      <c r="HA103" s="9">
        <v>195.86500000000001</v>
      </c>
      <c r="HB103" s="9">
        <v>93.444999999999993</v>
      </c>
      <c r="HC103" s="9">
        <v>102.42</v>
      </c>
      <c r="HD103" s="9">
        <v>58.722000000000001</v>
      </c>
      <c r="HE103" s="9">
        <v>35.786999999999999</v>
      </c>
      <c r="HF103" s="9">
        <v>22.934999999999999</v>
      </c>
      <c r="HG103" s="9">
        <v>137.143</v>
      </c>
      <c r="HH103" s="9">
        <v>57.656999999999996</v>
      </c>
      <c r="HI103" s="9">
        <v>79.484999999999999</v>
      </c>
      <c r="HJ103" s="9">
        <v>64.789000000000001</v>
      </c>
      <c r="HK103" s="9">
        <v>40.761000000000003</v>
      </c>
      <c r="HL103" s="9">
        <v>24.029</v>
      </c>
      <c r="HM103" s="9">
        <v>152.286</v>
      </c>
      <c r="HN103" s="9">
        <v>66.528000000000006</v>
      </c>
      <c r="HO103" s="9">
        <v>85.757000000000005</v>
      </c>
      <c r="HP103" s="9">
        <v>141.49199999999999</v>
      </c>
      <c r="HQ103" s="9">
        <v>60.99</v>
      </c>
      <c r="HR103" s="9">
        <v>80.501999999999995</v>
      </c>
      <c r="HS103" s="9">
        <v>3031.9059999999999</v>
      </c>
      <c r="HT103" s="9">
        <v>1589.289</v>
      </c>
      <c r="HU103" s="9">
        <v>1442.617</v>
      </c>
      <c r="HV103" s="9">
        <v>2325.8609999999999</v>
      </c>
      <c r="HW103" s="9">
        <v>1369.645</v>
      </c>
      <c r="HX103" s="9">
        <v>956.21600000000001</v>
      </c>
      <c r="HY103" s="9">
        <v>706.04499999999996</v>
      </c>
      <c r="HZ103" s="9">
        <v>219.64400000000001</v>
      </c>
      <c r="IA103" s="9">
        <v>486.40100000000001</v>
      </c>
      <c r="IB103" s="9">
        <v>351.892</v>
      </c>
      <c r="IC103" s="9">
        <v>200.465</v>
      </c>
      <c r="ID103" s="9">
        <v>151.42599999999999</v>
      </c>
      <c r="IE103" s="9">
        <v>53.158000000000001</v>
      </c>
      <c r="IF103" s="9">
        <v>29.58</v>
      </c>
      <c r="IG103" s="9">
        <v>23.579000000000001</v>
      </c>
      <c r="IH103" s="9">
        <v>29.547999999999998</v>
      </c>
      <c r="II103" s="9">
        <v>20.007999999999999</v>
      </c>
      <c r="IJ103" s="9">
        <v>9.5399999999999991</v>
      </c>
      <c r="IK103" s="9">
        <v>17.082999999999998</v>
      </c>
      <c r="IL103" s="9">
        <v>10.022</v>
      </c>
      <c r="IM103" s="9">
        <v>7.0609999999999999</v>
      </c>
      <c r="IN103" s="9">
        <v>12.465</v>
      </c>
      <c r="IO103" s="9">
        <v>9.9860000000000007</v>
      </c>
      <c r="IP103" s="9">
        <v>2.4790000000000001</v>
      </c>
      <c r="IQ103" s="9">
        <v>23.61</v>
      </c>
    </row>
    <row r="104" spans="1:251">
      <c r="A104" s="10">
        <v>44652</v>
      </c>
      <c r="B104" s="9">
        <v>13441.553</v>
      </c>
      <c r="C104" s="9">
        <v>7030.0460000000003</v>
      </c>
      <c r="D104" s="9">
        <v>6411.5060000000003</v>
      </c>
      <c r="E104" s="9">
        <v>9301.0159999999996</v>
      </c>
      <c r="F104" s="9">
        <v>5710.527</v>
      </c>
      <c r="G104" s="9">
        <v>3590.489</v>
      </c>
      <c r="H104" s="9">
        <v>4140.5360000000001</v>
      </c>
      <c r="I104" s="9">
        <v>1319.519</v>
      </c>
      <c r="J104" s="9">
        <v>2821.018</v>
      </c>
      <c r="K104" s="9">
        <v>1500.1489999999999</v>
      </c>
      <c r="L104" s="9">
        <v>804.28700000000003</v>
      </c>
      <c r="M104" s="9">
        <v>695.86199999999997</v>
      </c>
      <c r="N104" s="9">
        <v>306.88200000000001</v>
      </c>
      <c r="O104" s="9">
        <v>169.60900000000001</v>
      </c>
      <c r="P104" s="9">
        <v>137.273</v>
      </c>
      <c r="Q104" s="9">
        <v>112.749</v>
      </c>
      <c r="R104" s="9">
        <v>79.027000000000001</v>
      </c>
      <c r="S104" s="9">
        <v>33.722000000000001</v>
      </c>
      <c r="T104" s="9">
        <v>62.994</v>
      </c>
      <c r="U104" s="9">
        <v>42.814999999999998</v>
      </c>
      <c r="V104" s="9">
        <v>20.178999999999998</v>
      </c>
      <c r="W104" s="9">
        <v>49.755000000000003</v>
      </c>
      <c r="X104" s="9">
        <v>36.210999999999999</v>
      </c>
      <c r="Y104" s="9">
        <v>13.542999999999999</v>
      </c>
      <c r="Z104" s="9">
        <v>194.13300000000001</v>
      </c>
      <c r="AA104" s="9">
        <v>90.581999999999994</v>
      </c>
      <c r="AB104" s="9">
        <v>103.551</v>
      </c>
      <c r="AC104" s="9">
        <v>1310.999</v>
      </c>
      <c r="AD104" s="9">
        <v>697.92499999999995</v>
      </c>
      <c r="AE104" s="9">
        <v>613.07399999999996</v>
      </c>
      <c r="AF104" s="9">
        <v>521.34199999999998</v>
      </c>
      <c r="AG104" s="9">
        <v>374.93700000000001</v>
      </c>
      <c r="AH104" s="9">
        <v>146.405</v>
      </c>
      <c r="AI104" s="9">
        <v>789.65700000000004</v>
      </c>
      <c r="AJ104" s="9">
        <v>322.988</v>
      </c>
      <c r="AK104" s="9">
        <v>466.66899999999998</v>
      </c>
      <c r="AL104" s="9">
        <v>613.11599999999999</v>
      </c>
      <c r="AM104" s="9">
        <v>438.00299999999999</v>
      </c>
      <c r="AN104" s="9">
        <v>175.113</v>
      </c>
      <c r="AO104" s="9">
        <v>887.03300000000002</v>
      </c>
      <c r="AP104" s="9">
        <v>366.28399999999999</v>
      </c>
      <c r="AQ104" s="9">
        <v>520.74900000000002</v>
      </c>
      <c r="AR104" s="9">
        <v>852.65099999999995</v>
      </c>
      <c r="AS104" s="9">
        <v>365.803</v>
      </c>
      <c r="AT104" s="9">
        <v>486.84699999999998</v>
      </c>
      <c r="AU104" s="9">
        <v>12796.956</v>
      </c>
      <c r="AV104" s="9">
        <v>6637.5770000000002</v>
      </c>
      <c r="AW104" s="9">
        <v>6159.3789999999999</v>
      </c>
      <c r="AX104" s="9">
        <v>9005.2710000000006</v>
      </c>
      <c r="AY104" s="9">
        <v>5500.2139999999999</v>
      </c>
      <c r="AZ104" s="9">
        <v>3505.0569999999998</v>
      </c>
      <c r="BA104" s="9">
        <v>3791.6849999999999</v>
      </c>
      <c r="BB104" s="9">
        <v>1137.3630000000001</v>
      </c>
      <c r="BC104" s="9">
        <v>2654.3220000000001</v>
      </c>
      <c r="BD104" s="9">
        <v>1451.569</v>
      </c>
      <c r="BE104" s="9">
        <v>769.39599999999996</v>
      </c>
      <c r="BF104" s="9">
        <v>682.173</v>
      </c>
      <c r="BG104" s="9">
        <v>283.54599999999999</v>
      </c>
      <c r="BH104" s="9">
        <v>152.15100000000001</v>
      </c>
      <c r="BI104" s="9">
        <v>131.39500000000001</v>
      </c>
      <c r="BJ104" s="9">
        <v>104.503</v>
      </c>
      <c r="BK104" s="9">
        <v>72.016000000000005</v>
      </c>
      <c r="BL104" s="9">
        <v>32.487000000000002</v>
      </c>
      <c r="BM104" s="9">
        <v>57.588999999999999</v>
      </c>
      <c r="BN104" s="9">
        <v>38.381999999999998</v>
      </c>
      <c r="BO104" s="9">
        <v>19.206</v>
      </c>
      <c r="BP104" s="9">
        <v>46.914999999999999</v>
      </c>
      <c r="BQ104" s="9">
        <v>33.634</v>
      </c>
      <c r="BR104" s="9">
        <v>13.281000000000001</v>
      </c>
      <c r="BS104" s="9">
        <v>179.04300000000001</v>
      </c>
      <c r="BT104" s="9">
        <v>80.135000000000005</v>
      </c>
      <c r="BU104" s="9">
        <v>98.908000000000001</v>
      </c>
      <c r="BV104" s="9">
        <v>1279.944</v>
      </c>
      <c r="BW104" s="9">
        <v>676.39300000000003</v>
      </c>
      <c r="BX104" s="9">
        <v>603.55100000000004</v>
      </c>
      <c r="BY104" s="9">
        <v>511.947</v>
      </c>
      <c r="BZ104" s="9">
        <v>367.12900000000002</v>
      </c>
      <c r="CA104" s="9">
        <v>144.81800000000001</v>
      </c>
      <c r="CB104" s="9">
        <v>767.99699999999996</v>
      </c>
      <c r="CC104" s="9">
        <v>309.26400000000001</v>
      </c>
      <c r="CD104" s="9">
        <v>458.733</v>
      </c>
      <c r="CE104" s="9">
        <v>596.63400000000001</v>
      </c>
      <c r="CF104" s="9">
        <v>424.34</v>
      </c>
      <c r="CG104" s="9">
        <v>172.29400000000001</v>
      </c>
      <c r="CH104" s="9">
        <v>854.93399999999997</v>
      </c>
      <c r="CI104" s="9">
        <v>345.05599999999998</v>
      </c>
      <c r="CJ104" s="9">
        <v>509.87900000000002</v>
      </c>
      <c r="CK104" s="9">
        <v>825.58500000000004</v>
      </c>
      <c r="CL104" s="9">
        <v>347.64600000000002</v>
      </c>
      <c r="CM104" s="9">
        <v>477.93900000000002</v>
      </c>
      <c r="CN104" s="9">
        <v>2045.8979999999999</v>
      </c>
      <c r="CO104" s="9">
        <v>1027.8009999999999</v>
      </c>
      <c r="CP104" s="9">
        <v>1018.097</v>
      </c>
      <c r="CQ104" s="9">
        <v>931.71199999999999</v>
      </c>
      <c r="CR104" s="9">
        <v>562.18499999999995</v>
      </c>
      <c r="CS104" s="9">
        <v>369.52800000000002</v>
      </c>
      <c r="CT104" s="9">
        <v>1114.1849999999999</v>
      </c>
      <c r="CU104" s="9">
        <v>465.61599999999999</v>
      </c>
      <c r="CV104" s="9">
        <v>648.56899999999996</v>
      </c>
      <c r="CW104" s="9">
        <v>415.21699999999998</v>
      </c>
      <c r="CX104" s="9">
        <v>206.649</v>
      </c>
      <c r="CY104" s="9">
        <v>208.56800000000001</v>
      </c>
      <c r="CZ104" s="9">
        <v>83.623000000000005</v>
      </c>
      <c r="DA104" s="9">
        <v>40.795999999999999</v>
      </c>
      <c r="DB104" s="9">
        <v>42.826999999999998</v>
      </c>
      <c r="DC104" s="9">
        <v>11.88</v>
      </c>
      <c r="DD104" s="9">
        <v>8.7949999999999999</v>
      </c>
      <c r="DE104" s="9">
        <v>3.085</v>
      </c>
      <c r="DF104" s="9">
        <v>9.5009999999999994</v>
      </c>
      <c r="DG104" s="9">
        <v>7.726</v>
      </c>
      <c r="DH104" s="9">
        <v>1.7749999999999999</v>
      </c>
      <c r="DI104" s="9">
        <v>2.379</v>
      </c>
      <c r="DJ104" s="9">
        <v>1.069</v>
      </c>
      <c r="DK104" s="9">
        <v>1.31</v>
      </c>
      <c r="DL104" s="9">
        <v>71.742999999999995</v>
      </c>
      <c r="DM104" s="9">
        <v>32.000999999999998</v>
      </c>
      <c r="DN104" s="9">
        <v>39.741999999999997</v>
      </c>
      <c r="DO104" s="9">
        <v>373.41899999999998</v>
      </c>
      <c r="DP104" s="9">
        <v>183.983</v>
      </c>
      <c r="DQ104" s="9">
        <v>189.43600000000001</v>
      </c>
      <c r="DR104" s="9">
        <v>76.369</v>
      </c>
      <c r="DS104" s="9">
        <v>55.503</v>
      </c>
      <c r="DT104" s="9">
        <v>20.866</v>
      </c>
      <c r="DU104" s="9">
        <v>297.05</v>
      </c>
      <c r="DV104" s="9">
        <v>128.47999999999999</v>
      </c>
      <c r="DW104" s="9">
        <v>168.571</v>
      </c>
      <c r="DX104" s="9">
        <v>86.427000000000007</v>
      </c>
      <c r="DY104" s="9">
        <v>62.49</v>
      </c>
      <c r="DZ104" s="9">
        <v>23.937000000000001</v>
      </c>
      <c r="EA104" s="9">
        <v>328.78899999999999</v>
      </c>
      <c r="EB104" s="9">
        <v>144.15899999999999</v>
      </c>
      <c r="EC104" s="9">
        <v>184.63</v>
      </c>
      <c r="ED104" s="9">
        <v>306.55099999999999</v>
      </c>
      <c r="EE104" s="9">
        <v>136.20599999999999</v>
      </c>
      <c r="EF104" s="9">
        <v>170.346</v>
      </c>
      <c r="EG104" s="9">
        <v>774.14</v>
      </c>
      <c r="EH104" s="9">
        <v>370.26100000000002</v>
      </c>
      <c r="EI104" s="9">
        <v>403.87900000000002</v>
      </c>
      <c r="EJ104" s="9">
        <v>178.95</v>
      </c>
      <c r="EK104" s="9">
        <v>120.676</v>
      </c>
      <c r="EL104" s="9">
        <v>58.274000000000001</v>
      </c>
      <c r="EM104" s="9">
        <v>595.19100000000003</v>
      </c>
      <c r="EN104" s="9">
        <v>249.58600000000001</v>
      </c>
      <c r="EO104" s="9">
        <v>345.60500000000002</v>
      </c>
      <c r="EP104" s="9">
        <v>198.762</v>
      </c>
      <c r="EQ104" s="9">
        <v>95.531999999999996</v>
      </c>
      <c r="ER104" s="9">
        <v>103.23</v>
      </c>
      <c r="ES104" s="9">
        <v>42.747999999999998</v>
      </c>
      <c r="ET104" s="9">
        <v>16.007999999999999</v>
      </c>
      <c r="EU104" s="9">
        <v>26.74</v>
      </c>
      <c r="EV104" s="9">
        <v>1.7490000000000001</v>
      </c>
      <c r="EW104" s="9">
        <v>1.677</v>
      </c>
      <c r="EX104" s="9">
        <v>7.1999999999999995E-2</v>
      </c>
      <c r="EY104" s="9">
        <v>1.669</v>
      </c>
      <c r="EZ104" s="9">
        <v>1.6319999999999999</v>
      </c>
      <c r="FA104" s="9">
        <v>3.5999999999999997E-2</v>
      </c>
      <c r="FB104" s="9">
        <v>0.08</v>
      </c>
      <c r="FC104" s="9">
        <v>4.3999999999999997E-2</v>
      </c>
      <c r="FD104" s="9">
        <v>3.5999999999999997E-2</v>
      </c>
      <c r="FE104" s="9">
        <v>40.999000000000002</v>
      </c>
      <c r="FF104" s="9">
        <v>14.331</v>
      </c>
      <c r="FG104" s="9">
        <v>26.667999999999999</v>
      </c>
      <c r="FH104" s="9">
        <v>178.066</v>
      </c>
      <c r="FI104" s="9">
        <v>85.656999999999996</v>
      </c>
      <c r="FJ104" s="9">
        <v>92.408000000000001</v>
      </c>
      <c r="FK104" s="9">
        <v>21.146999999999998</v>
      </c>
      <c r="FL104" s="9">
        <v>16.802</v>
      </c>
      <c r="FM104" s="9">
        <v>4.3460000000000001</v>
      </c>
      <c r="FN104" s="9">
        <v>156.91800000000001</v>
      </c>
      <c r="FO104" s="9">
        <v>68.855999999999995</v>
      </c>
      <c r="FP104" s="9">
        <v>88.061999999999998</v>
      </c>
      <c r="FQ104" s="9">
        <v>22.89</v>
      </c>
      <c r="FR104" s="9">
        <v>18.477</v>
      </c>
      <c r="FS104" s="9">
        <v>4.4130000000000003</v>
      </c>
      <c r="FT104" s="9">
        <v>175.87200000000001</v>
      </c>
      <c r="FU104" s="9">
        <v>77.055000000000007</v>
      </c>
      <c r="FV104" s="9">
        <v>98.816999999999993</v>
      </c>
      <c r="FW104" s="9">
        <v>158.58699999999999</v>
      </c>
      <c r="FX104" s="9">
        <v>70.488</v>
      </c>
      <c r="FY104" s="9">
        <v>88.099000000000004</v>
      </c>
      <c r="FZ104" s="9">
        <v>1271.758</v>
      </c>
      <c r="GA104" s="9">
        <v>657.54</v>
      </c>
      <c r="GB104" s="9">
        <v>614.21799999999996</v>
      </c>
      <c r="GC104" s="9">
        <v>752.76300000000003</v>
      </c>
      <c r="GD104" s="9">
        <v>441.50900000000001</v>
      </c>
      <c r="GE104" s="9">
        <v>311.25400000000002</v>
      </c>
      <c r="GF104" s="9">
        <v>518.995</v>
      </c>
      <c r="GG104" s="9">
        <v>216.03100000000001</v>
      </c>
      <c r="GH104" s="9">
        <v>302.964</v>
      </c>
      <c r="GI104" s="9">
        <v>216.45500000000001</v>
      </c>
      <c r="GJ104" s="9">
        <v>111.117</v>
      </c>
      <c r="GK104" s="9">
        <v>105.33799999999999</v>
      </c>
      <c r="GL104" s="9">
        <v>40.875</v>
      </c>
      <c r="GM104" s="9">
        <v>24.788</v>
      </c>
      <c r="GN104" s="9">
        <v>16.087</v>
      </c>
      <c r="GO104" s="9">
        <v>10.130000000000001</v>
      </c>
      <c r="GP104" s="9">
        <v>7.1180000000000003</v>
      </c>
      <c r="GQ104" s="9">
        <v>3.012</v>
      </c>
      <c r="GR104" s="9">
        <v>7.8319999999999999</v>
      </c>
      <c r="GS104" s="9">
        <v>6.093</v>
      </c>
      <c r="GT104" s="9">
        <v>1.7390000000000001</v>
      </c>
      <c r="GU104" s="9">
        <v>2.298</v>
      </c>
      <c r="GV104" s="9">
        <v>1.0249999999999999</v>
      </c>
      <c r="GW104" s="9">
        <v>1.274</v>
      </c>
      <c r="GX104" s="9">
        <v>30.745000000000001</v>
      </c>
      <c r="GY104" s="9">
        <v>17.670000000000002</v>
      </c>
      <c r="GZ104" s="9">
        <v>13.074999999999999</v>
      </c>
      <c r="HA104" s="9">
        <v>195.35300000000001</v>
      </c>
      <c r="HB104" s="9">
        <v>98.325999999999993</v>
      </c>
      <c r="HC104" s="9">
        <v>97.028000000000006</v>
      </c>
      <c r="HD104" s="9">
        <v>55.220999999999997</v>
      </c>
      <c r="HE104" s="9">
        <v>38.701000000000001</v>
      </c>
      <c r="HF104" s="9">
        <v>16.52</v>
      </c>
      <c r="HG104" s="9">
        <v>140.13200000000001</v>
      </c>
      <c r="HH104" s="9">
        <v>59.624000000000002</v>
      </c>
      <c r="HI104" s="9">
        <v>80.507999999999996</v>
      </c>
      <c r="HJ104" s="9">
        <v>63.537999999999997</v>
      </c>
      <c r="HK104" s="9">
        <v>44.014000000000003</v>
      </c>
      <c r="HL104" s="9">
        <v>19.524000000000001</v>
      </c>
      <c r="HM104" s="9">
        <v>152.917</v>
      </c>
      <c r="HN104" s="9">
        <v>67.103999999999999</v>
      </c>
      <c r="HO104" s="9">
        <v>85.813999999999993</v>
      </c>
      <c r="HP104" s="9">
        <v>147.964</v>
      </c>
      <c r="HQ104" s="9">
        <v>65.718000000000004</v>
      </c>
      <c r="HR104" s="9">
        <v>82.247</v>
      </c>
      <c r="HS104" s="9">
        <v>3043.3139999999999</v>
      </c>
      <c r="HT104" s="9">
        <v>1597.34</v>
      </c>
      <c r="HU104" s="9">
        <v>1445.9739999999999</v>
      </c>
      <c r="HV104" s="9">
        <v>2359.8789999999999</v>
      </c>
      <c r="HW104" s="9">
        <v>1375.94</v>
      </c>
      <c r="HX104" s="9">
        <v>983.93799999999999</v>
      </c>
      <c r="HY104" s="9">
        <v>683.43499999999995</v>
      </c>
      <c r="HZ104" s="9">
        <v>221.4</v>
      </c>
      <c r="IA104" s="9">
        <v>462.03500000000003</v>
      </c>
      <c r="IB104" s="9">
        <v>357.56299999999999</v>
      </c>
      <c r="IC104" s="9">
        <v>200.428</v>
      </c>
      <c r="ID104" s="9">
        <v>157.13499999999999</v>
      </c>
      <c r="IE104" s="9">
        <v>52.37</v>
      </c>
      <c r="IF104" s="9">
        <v>25.74</v>
      </c>
      <c r="IG104" s="9">
        <v>26.629000000000001</v>
      </c>
      <c r="IH104" s="9">
        <v>23.507999999999999</v>
      </c>
      <c r="II104" s="9">
        <v>12.002000000000001</v>
      </c>
      <c r="IJ104" s="9">
        <v>11.506</v>
      </c>
      <c r="IK104" s="9">
        <v>10.201000000000001</v>
      </c>
      <c r="IL104" s="9">
        <v>4.9969999999999999</v>
      </c>
      <c r="IM104" s="9">
        <v>5.2039999999999997</v>
      </c>
      <c r="IN104" s="9">
        <v>13.305999999999999</v>
      </c>
      <c r="IO104" s="9">
        <v>7.0049999999999999</v>
      </c>
      <c r="IP104" s="9">
        <v>6.3019999999999996</v>
      </c>
      <c r="IQ104" s="9">
        <v>28.861999999999998</v>
      </c>
    </row>
    <row r="105" spans="1:251">
      <c r="A105" s="10">
        <v>44682</v>
      </c>
      <c r="B105" s="9">
        <v>13569.036</v>
      </c>
      <c r="C105" s="9">
        <v>7093.0309999999999</v>
      </c>
      <c r="D105" s="9">
        <v>6476.0050000000001</v>
      </c>
      <c r="E105" s="9">
        <v>9392.27</v>
      </c>
      <c r="F105" s="9">
        <v>5753.1819999999998</v>
      </c>
      <c r="G105" s="9">
        <v>3639.0880000000002</v>
      </c>
      <c r="H105" s="9">
        <v>4176.7659999999996</v>
      </c>
      <c r="I105" s="9">
        <v>1339.85</v>
      </c>
      <c r="J105" s="9">
        <v>2836.9169999999999</v>
      </c>
      <c r="K105" s="9">
        <v>1479.556</v>
      </c>
      <c r="L105" s="9">
        <v>806.91600000000005</v>
      </c>
      <c r="M105" s="9">
        <v>672.64</v>
      </c>
      <c r="N105" s="9">
        <v>311.89800000000002</v>
      </c>
      <c r="O105" s="9">
        <v>180.48</v>
      </c>
      <c r="P105" s="9">
        <v>131.41800000000001</v>
      </c>
      <c r="Q105" s="9">
        <v>118.068</v>
      </c>
      <c r="R105" s="9">
        <v>87.632999999999996</v>
      </c>
      <c r="S105" s="9">
        <v>30.434000000000001</v>
      </c>
      <c r="T105" s="9">
        <v>65.015000000000001</v>
      </c>
      <c r="U105" s="9">
        <v>45.023000000000003</v>
      </c>
      <c r="V105" s="9">
        <v>19.992999999999999</v>
      </c>
      <c r="W105" s="9">
        <v>53.052</v>
      </c>
      <c r="X105" s="9">
        <v>42.610999999999997</v>
      </c>
      <c r="Y105" s="9">
        <v>10.442</v>
      </c>
      <c r="Z105" s="9">
        <v>193.83</v>
      </c>
      <c r="AA105" s="9">
        <v>92.846000000000004</v>
      </c>
      <c r="AB105" s="9">
        <v>100.98399999999999</v>
      </c>
      <c r="AC105" s="9">
        <v>1278.586</v>
      </c>
      <c r="AD105" s="9">
        <v>689.57399999999996</v>
      </c>
      <c r="AE105" s="9">
        <v>589.01199999999994</v>
      </c>
      <c r="AF105" s="9">
        <v>535.68200000000002</v>
      </c>
      <c r="AG105" s="9">
        <v>384.48599999999999</v>
      </c>
      <c r="AH105" s="9">
        <v>151.197</v>
      </c>
      <c r="AI105" s="9">
        <v>742.90300000000002</v>
      </c>
      <c r="AJ105" s="9">
        <v>305.08800000000002</v>
      </c>
      <c r="AK105" s="9">
        <v>437.815</v>
      </c>
      <c r="AL105" s="9">
        <v>627.82799999999997</v>
      </c>
      <c r="AM105" s="9">
        <v>451.53399999999999</v>
      </c>
      <c r="AN105" s="9">
        <v>176.29400000000001</v>
      </c>
      <c r="AO105" s="9">
        <v>851.72799999999995</v>
      </c>
      <c r="AP105" s="9">
        <v>355.38200000000001</v>
      </c>
      <c r="AQ105" s="9">
        <v>496.346</v>
      </c>
      <c r="AR105" s="9">
        <v>807.91899999999998</v>
      </c>
      <c r="AS105" s="9">
        <v>350.11099999999999</v>
      </c>
      <c r="AT105" s="9">
        <v>457.80799999999999</v>
      </c>
      <c r="AU105" s="9">
        <v>12930.040999999999</v>
      </c>
      <c r="AV105" s="9">
        <v>6700.5690000000004</v>
      </c>
      <c r="AW105" s="9">
        <v>6229.4719999999998</v>
      </c>
      <c r="AX105" s="9">
        <v>9107.0480000000007</v>
      </c>
      <c r="AY105" s="9">
        <v>5545.2730000000001</v>
      </c>
      <c r="AZ105" s="9">
        <v>3561.7750000000001</v>
      </c>
      <c r="BA105" s="9">
        <v>3822.9929999999999</v>
      </c>
      <c r="BB105" s="9">
        <v>1155.296</v>
      </c>
      <c r="BC105" s="9">
        <v>2667.6970000000001</v>
      </c>
      <c r="BD105" s="9">
        <v>1424.7280000000001</v>
      </c>
      <c r="BE105" s="9">
        <v>770.97299999999996</v>
      </c>
      <c r="BF105" s="9">
        <v>653.75400000000002</v>
      </c>
      <c r="BG105" s="9">
        <v>286.48399999999998</v>
      </c>
      <c r="BH105" s="9">
        <v>163.417</v>
      </c>
      <c r="BI105" s="9">
        <v>123.06699999999999</v>
      </c>
      <c r="BJ105" s="9">
        <v>112.22499999999999</v>
      </c>
      <c r="BK105" s="9">
        <v>83.771000000000001</v>
      </c>
      <c r="BL105" s="9">
        <v>28.454000000000001</v>
      </c>
      <c r="BM105" s="9">
        <v>61.488999999999997</v>
      </c>
      <c r="BN105" s="9">
        <v>43.228999999999999</v>
      </c>
      <c r="BO105" s="9">
        <v>18.260000000000002</v>
      </c>
      <c r="BP105" s="9">
        <v>50.735999999999997</v>
      </c>
      <c r="BQ105" s="9">
        <v>40.542000000000002</v>
      </c>
      <c r="BR105" s="9">
        <v>10.194000000000001</v>
      </c>
      <c r="BS105" s="9">
        <v>174.25899999999999</v>
      </c>
      <c r="BT105" s="9">
        <v>79.646000000000001</v>
      </c>
      <c r="BU105" s="9">
        <v>94.613</v>
      </c>
      <c r="BV105" s="9">
        <v>1243.7380000000001</v>
      </c>
      <c r="BW105" s="9">
        <v>666</v>
      </c>
      <c r="BX105" s="9">
        <v>577.73800000000006</v>
      </c>
      <c r="BY105" s="9">
        <v>524.97900000000004</v>
      </c>
      <c r="BZ105" s="9">
        <v>376.48200000000003</v>
      </c>
      <c r="CA105" s="9">
        <v>148.49799999999999</v>
      </c>
      <c r="CB105" s="9">
        <v>718.75800000000004</v>
      </c>
      <c r="CC105" s="9">
        <v>289.51799999999997</v>
      </c>
      <c r="CD105" s="9">
        <v>429.24</v>
      </c>
      <c r="CE105" s="9">
        <v>612.30499999999995</v>
      </c>
      <c r="CF105" s="9">
        <v>440.27699999999999</v>
      </c>
      <c r="CG105" s="9">
        <v>172.02799999999999</v>
      </c>
      <c r="CH105" s="9">
        <v>812.423</v>
      </c>
      <c r="CI105" s="9">
        <v>330.69600000000003</v>
      </c>
      <c r="CJ105" s="9">
        <v>481.726</v>
      </c>
      <c r="CK105" s="9">
        <v>780.24699999999996</v>
      </c>
      <c r="CL105" s="9">
        <v>332.74700000000001</v>
      </c>
      <c r="CM105" s="9">
        <v>447.5</v>
      </c>
      <c r="CN105" s="9">
        <v>2074.8420000000001</v>
      </c>
      <c r="CO105" s="9">
        <v>1048.5239999999999</v>
      </c>
      <c r="CP105" s="9">
        <v>1026.318</v>
      </c>
      <c r="CQ105" s="9">
        <v>929.76</v>
      </c>
      <c r="CR105" s="9">
        <v>562.06200000000001</v>
      </c>
      <c r="CS105" s="9">
        <v>367.69799999999998</v>
      </c>
      <c r="CT105" s="9">
        <v>1145.0830000000001</v>
      </c>
      <c r="CU105" s="9">
        <v>486.46300000000002</v>
      </c>
      <c r="CV105" s="9">
        <v>658.62</v>
      </c>
      <c r="CW105" s="9">
        <v>395.87099999999998</v>
      </c>
      <c r="CX105" s="9">
        <v>203.21700000000001</v>
      </c>
      <c r="CY105" s="9">
        <v>192.654</v>
      </c>
      <c r="CZ105" s="9">
        <v>73.86</v>
      </c>
      <c r="DA105" s="9">
        <v>38.566000000000003</v>
      </c>
      <c r="DB105" s="9">
        <v>35.293999999999997</v>
      </c>
      <c r="DC105" s="9">
        <v>15.680999999999999</v>
      </c>
      <c r="DD105" s="9">
        <v>11.766999999999999</v>
      </c>
      <c r="DE105" s="9">
        <v>3.9140000000000001</v>
      </c>
      <c r="DF105" s="9">
        <v>6.6929999999999996</v>
      </c>
      <c r="DG105" s="9">
        <v>5.3410000000000002</v>
      </c>
      <c r="DH105" s="9">
        <v>1.3520000000000001</v>
      </c>
      <c r="DI105" s="9">
        <v>8.9879999999999995</v>
      </c>
      <c r="DJ105" s="9">
        <v>6.4260000000000002</v>
      </c>
      <c r="DK105" s="9">
        <v>2.5619999999999998</v>
      </c>
      <c r="DL105" s="9">
        <v>58.177999999999997</v>
      </c>
      <c r="DM105" s="9">
        <v>26.797999999999998</v>
      </c>
      <c r="DN105" s="9">
        <v>31.38</v>
      </c>
      <c r="DO105" s="9">
        <v>352.17599999999999</v>
      </c>
      <c r="DP105" s="9">
        <v>180.387</v>
      </c>
      <c r="DQ105" s="9">
        <v>171.78800000000001</v>
      </c>
      <c r="DR105" s="9">
        <v>82.82</v>
      </c>
      <c r="DS105" s="9">
        <v>59.755000000000003</v>
      </c>
      <c r="DT105" s="9">
        <v>23.065999999999999</v>
      </c>
      <c r="DU105" s="9">
        <v>269.35500000000002</v>
      </c>
      <c r="DV105" s="9">
        <v>120.633</v>
      </c>
      <c r="DW105" s="9">
        <v>148.72300000000001</v>
      </c>
      <c r="DX105" s="9">
        <v>93.998000000000005</v>
      </c>
      <c r="DY105" s="9">
        <v>67.031999999999996</v>
      </c>
      <c r="DZ105" s="9">
        <v>26.966000000000001</v>
      </c>
      <c r="EA105" s="9">
        <v>301.87299999999999</v>
      </c>
      <c r="EB105" s="9">
        <v>136.185</v>
      </c>
      <c r="EC105" s="9">
        <v>165.68799999999999</v>
      </c>
      <c r="ED105" s="9">
        <v>276.048</v>
      </c>
      <c r="EE105" s="9">
        <v>125.974</v>
      </c>
      <c r="EF105" s="9">
        <v>150.07400000000001</v>
      </c>
      <c r="EG105" s="9">
        <v>802.25400000000002</v>
      </c>
      <c r="EH105" s="9">
        <v>385.31200000000001</v>
      </c>
      <c r="EI105" s="9">
        <v>416.94299999999998</v>
      </c>
      <c r="EJ105" s="9">
        <v>173.614</v>
      </c>
      <c r="EK105" s="9">
        <v>120.40300000000001</v>
      </c>
      <c r="EL105" s="9">
        <v>53.212000000000003</v>
      </c>
      <c r="EM105" s="9">
        <v>628.64</v>
      </c>
      <c r="EN105" s="9">
        <v>264.90899999999999</v>
      </c>
      <c r="EO105" s="9">
        <v>363.73099999999999</v>
      </c>
      <c r="EP105" s="9">
        <v>190.251</v>
      </c>
      <c r="EQ105" s="9">
        <v>94.474999999999994</v>
      </c>
      <c r="ER105" s="9">
        <v>95.775000000000006</v>
      </c>
      <c r="ES105" s="9">
        <v>41.177999999999997</v>
      </c>
      <c r="ET105" s="9">
        <v>20.305</v>
      </c>
      <c r="EU105" s="9">
        <v>20.873000000000001</v>
      </c>
      <c r="EV105" s="9">
        <v>5.3390000000000004</v>
      </c>
      <c r="EW105" s="9">
        <v>3.9220000000000002</v>
      </c>
      <c r="EX105" s="9">
        <v>1.4179999999999999</v>
      </c>
      <c r="EY105" s="9">
        <v>1.925</v>
      </c>
      <c r="EZ105" s="9">
        <v>1.889</v>
      </c>
      <c r="FA105" s="9">
        <v>3.5999999999999997E-2</v>
      </c>
      <c r="FB105" s="9">
        <v>3.4140000000000001</v>
      </c>
      <c r="FC105" s="9">
        <v>2.0329999999999999</v>
      </c>
      <c r="FD105" s="9">
        <v>1.3819999999999999</v>
      </c>
      <c r="FE105" s="9">
        <v>35.838999999999999</v>
      </c>
      <c r="FF105" s="9">
        <v>16.382999999999999</v>
      </c>
      <c r="FG105" s="9">
        <v>19.456</v>
      </c>
      <c r="FH105" s="9">
        <v>166.26400000000001</v>
      </c>
      <c r="FI105" s="9">
        <v>81.584000000000003</v>
      </c>
      <c r="FJ105" s="9">
        <v>84.68</v>
      </c>
      <c r="FK105" s="9">
        <v>17.093</v>
      </c>
      <c r="FL105" s="9">
        <v>14.005000000000001</v>
      </c>
      <c r="FM105" s="9">
        <v>3.0880000000000001</v>
      </c>
      <c r="FN105" s="9">
        <v>149.17099999999999</v>
      </c>
      <c r="FO105" s="9">
        <v>67.578999999999994</v>
      </c>
      <c r="FP105" s="9">
        <v>81.591999999999999</v>
      </c>
      <c r="FQ105" s="9">
        <v>20.943000000000001</v>
      </c>
      <c r="FR105" s="9">
        <v>16.443000000000001</v>
      </c>
      <c r="FS105" s="9">
        <v>4.5010000000000003</v>
      </c>
      <c r="FT105" s="9">
        <v>169.30699999999999</v>
      </c>
      <c r="FU105" s="9">
        <v>78.033000000000001</v>
      </c>
      <c r="FV105" s="9">
        <v>91.275000000000006</v>
      </c>
      <c r="FW105" s="9">
        <v>151.096</v>
      </c>
      <c r="FX105" s="9">
        <v>69.468000000000004</v>
      </c>
      <c r="FY105" s="9">
        <v>81.628</v>
      </c>
      <c r="FZ105" s="9">
        <v>1272.588</v>
      </c>
      <c r="GA105" s="9">
        <v>663.21299999999997</v>
      </c>
      <c r="GB105" s="9">
        <v>609.375</v>
      </c>
      <c r="GC105" s="9">
        <v>756.14499999999998</v>
      </c>
      <c r="GD105" s="9">
        <v>441.65899999999999</v>
      </c>
      <c r="GE105" s="9">
        <v>314.48599999999999</v>
      </c>
      <c r="GF105" s="9">
        <v>516.44299999999998</v>
      </c>
      <c r="GG105" s="9">
        <v>221.554</v>
      </c>
      <c r="GH105" s="9">
        <v>294.88900000000001</v>
      </c>
      <c r="GI105" s="9">
        <v>205.62100000000001</v>
      </c>
      <c r="GJ105" s="9">
        <v>108.741</v>
      </c>
      <c r="GK105" s="9">
        <v>96.879000000000005</v>
      </c>
      <c r="GL105" s="9">
        <v>32.680999999999997</v>
      </c>
      <c r="GM105" s="9">
        <v>18.260999999999999</v>
      </c>
      <c r="GN105" s="9">
        <v>14.420999999999999</v>
      </c>
      <c r="GO105" s="9">
        <v>10.342000000000001</v>
      </c>
      <c r="GP105" s="9">
        <v>7.8460000000000001</v>
      </c>
      <c r="GQ105" s="9">
        <v>2.496</v>
      </c>
      <c r="GR105" s="9">
        <v>4.7679999999999998</v>
      </c>
      <c r="GS105" s="9">
        <v>3.452</v>
      </c>
      <c r="GT105" s="9">
        <v>1.3149999999999999</v>
      </c>
      <c r="GU105" s="9">
        <v>5.5739999999999998</v>
      </c>
      <c r="GV105" s="9">
        <v>4.3929999999999998</v>
      </c>
      <c r="GW105" s="9">
        <v>1.181</v>
      </c>
      <c r="GX105" s="9">
        <v>22.34</v>
      </c>
      <c r="GY105" s="9">
        <v>10.414999999999999</v>
      </c>
      <c r="GZ105" s="9">
        <v>11.925000000000001</v>
      </c>
      <c r="HA105" s="9">
        <v>185.91200000000001</v>
      </c>
      <c r="HB105" s="9">
        <v>98.802999999999997</v>
      </c>
      <c r="HC105" s="9">
        <v>87.108999999999995</v>
      </c>
      <c r="HD105" s="9">
        <v>65.727000000000004</v>
      </c>
      <c r="HE105" s="9">
        <v>45.75</v>
      </c>
      <c r="HF105" s="9">
        <v>19.978000000000002</v>
      </c>
      <c r="HG105" s="9">
        <v>120.184</v>
      </c>
      <c r="HH105" s="9">
        <v>53.052999999999997</v>
      </c>
      <c r="HI105" s="9">
        <v>67.131</v>
      </c>
      <c r="HJ105" s="9">
        <v>73.055000000000007</v>
      </c>
      <c r="HK105" s="9">
        <v>50.588999999999999</v>
      </c>
      <c r="HL105" s="9">
        <v>22.466000000000001</v>
      </c>
      <c r="HM105" s="9">
        <v>132.565</v>
      </c>
      <c r="HN105" s="9">
        <v>58.152000000000001</v>
      </c>
      <c r="HO105" s="9">
        <v>74.412999999999997</v>
      </c>
      <c r="HP105" s="9">
        <v>124.952</v>
      </c>
      <c r="HQ105" s="9">
        <v>56.506</v>
      </c>
      <c r="HR105" s="9">
        <v>68.445999999999998</v>
      </c>
      <c r="HS105" s="9">
        <v>3060.9340000000002</v>
      </c>
      <c r="HT105" s="9">
        <v>1602.117</v>
      </c>
      <c r="HU105" s="9">
        <v>1458.817</v>
      </c>
      <c r="HV105" s="9">
        <v>2362.194</v>
      </c>
      <c r="HW105" s="9">
        <v>1384.6890000000001</v>
      </c>
      <c r="HX105" s="9">
        <v>977.50400000000002</v>
      </c>
      <c r="HY105" s="9">
        <v>698.74</v>
      </c>
      <c r="HZ105" s="9">
        <v>217.428</v>
      </c>
      <c r="IA105" s="9">
        <v>481.31200000000001</v>
      </c>
      <c r="IB105" s="9">
        <v>345.52600000000001</v>
      </c>
      <c r="IC105" s="9">
        <v>202.244</v>
      </c>
      <c r="ID105" s="9">
        <v>143.28200000000001</v>
      </c>
      <c r="IE105" s="9">
        <v>50.905999999999999</v>
      </c>
      <c r="IF105" s="9">
        <v>31.457000000000001</v>
      </c>
      <c r="IG105" s="9">
        <v>19.448</v>
      </c>
      <c r="IH105" s="9">
        <v>21.725999999999999</v>
      </c>
      <c r="II105" s="9">
        <v>16.834</v>
      </c>
      <c r="IJ105" s="9">
        <v>4.8920000000000003</v>
      </c>
      <c r="IK105" s="9">
        <v>12.007</v>
      </c>
      <c r="IL105" s="9">
        <v>8.7739999999999991</v>
      </c>
      <c r="IM105" s="9">
        <v>3.234</v>
      </c>
      <c r="IN105" s="9">
        <v>9.7189999999999994</v>
      </c>
      <c r="IO105" s="9">
        <v>8.06</v>
      </c>
      <c r="IP105" s="9">
        <v>1.659</v>
      </c>
      <c r="IQ105" s="9">
        <v>29.18</v>
      </c>
    </row>
    <row r="106" spans="1:251">
      <c r="A106" s="10">
        <v>44713</v>
      </c>
      <c r="B106" s="9">
        <v>13621.662</v>
      </c>
      <c r="C106" s="9">
        <v>7106.1959999999999</v>
      </c>
      <c r="D106" s="9">
        <v>6515.4660000000003</v>
      </c>
      <c r="E106" s="9">
        <v>9438.4060000000009</v>
      </c>
      <c r="F106" s="9">
        <v>5779.7340000000004</v>
      </c>
      <c r="G106" s="9">
        <v>3658.672</v>
      </c>
      <c r="H106" s="9">
        <v>4183.2560000000003</v>
      </c>
      <c r="I106" s="9">
        <v>1326.462</v>
      </c>
      <c r="J106" s="9">
        <v>2856.7939999999999</v>
      </c>
      <c r="K106" s="9">
        <v>1510.9459999999999</v>
      </c>
      <c r="L106" s="9">
        <v>801.86199999999997</v>
      </c>
      <c r="M106" s="9">
        <v>709.08500000000004</v>
      </c>
      <c r="N106" s="9">
        <v>340.69499999999999</v>
      </c>
      <c r="O106" s="9">
        <v>187.976</v>
      </c>
      <c r="P106" s="9">
        <v>152.71899999999999</v>
      </c>
      <c r="Q106" s="9">
        <v>141.94399999999999</v>
      </c>
      <c r="R106" s="9">
        <v>106.761</v>
      </c>
      <c r="S106" s="9">
        <v>35.183</v>
      </c>
      <c r="T106" s="9">
        <v>77.596999999999994</v>
      </c>
      <c r="U106" s="9">
        <v>59.008000000000003</v>
      </c>
      <c r="V106" s="9">
        <v>18.588999999999999</v>
      </c>
      <c r="W106" s="9">
        <v>64.346000000000004</v>
      </c>
      <c r="X106" s="9">
        <v>47.753</v>
      </c>
      <c r="Y106" s="9">
        <v>16.594000000000001</v>
      </c>
      <c r="Z106" s="9">
        <v>198.751</v>
      </c>
      <c r="AA106" s="9">
        <v>81.215999999999994</v>
      </c>
      <c r="AB106" s="9">
        <v>117.535</v>
      </c>
      <c r="AC106" s="9">
        <v>1295.376</v>
      </c>
      <c r="AD106" s="9">
        <v>683.76499999999999</v>
      </c>
      <c r="AE106" s="9">
        <v>611.61099999999999</v>
      </c>
      <c r="AF106" s="9">
        <v>516.85900000000004</v>
      </c>
      <c r="AG106" s="9">
        <v>371.87900000000002</v>
      </c>
      <c r="AH106" s="9">
        <v>144.97999999999999</v>
      </c>
      <c r="AI106" s="9">
        <v>778.51700000000005</v>
      </c>
      <c r="AJ106" s="9">
        <v>311.88600000000002</v>
      </c>
      <c r="AK106" s="9">
        <v>466.63099999999997</v>
      </c>
      <c r="AL106" s="9">
        <v>623.39800000000002</v>
      </c>
      <c r="AM106" s="9">
        <v>448.53699999999998</v>
      </c>
      <c r="AN106" s="9">
        <v>174.86099999999999</v>
      </c>
      <c r="AO106" s="9">
        <v>887.548</v>
      </c>
      <c r="AP106" s="9">
        <v>353.32400000000001</v>
      </c>
      <c r="AQ106" s="9">
        <v>534.22400000000005</v>
      </c>
      <c r="AR106" s="9">
        <v>856.11500000000001</v>
      </c>
      <c r="AS106" s="9">
        <v>370.89400000000001</v>
      </c>
      <c r="AT106" s="9">
        <v>485.221</v>
      </c>
      <c r="AU106" s="9">
        <v>12961.974</v>
      </c>
      <c r="AV106" s="9">
        <v>6706.9669999999996</v>
      </c>
      <c r="AW106" s="9">
        <v>6255.0060000000003</v>
      </c>
      <c r="AX106" s="9">
        <v>9141.4050000000007</v>
      </c>
      <c r="AY106" s="9">
        <v>5562.3320000000003</v>
      </c>
      <c r="AZ106" s="9">
        <v>3579.0729999999999</v>
      </c>
      <c r="BA106" s="9">
        <v>3820.569</v>
      </c>
      <c r="BB106" s="9">
        <v>1144.636</v>
      </c>
      <c r="BC106" s="9">
        <v>2675.933</v>
      </c>
      <c r="BD106" s="9">
        <v>1454.692</v>
      </c>
      <c r="BE106" s="9">
        <v>764.70399999999995</v>
      </c>
      <c r="BF106" s="9">
        <v>689.98900000000003</v>
      </c>
      <c r="BG106" s="9">
        <v>315.23599999999999</v>
      </c>
      <c r="BH106" s="9">
        <v>171.01400000000001</v>
      </c>
      <c r="BI106" s="9">
        <v>144.221</v>
      </c>
      <c r="BJ106" s="9">
        <v>135.76</v>
      </c>
      <c r="BK106" s="9">
        <v>100.744</v>
      </c>
      <c r="BL106" s="9">
        <v>35.015000000000001</v>
      </c>
      <c r="BM106" s="9">
        <v>73.716999999999999</v>
      </c>
      <c r="BN106" s="9">
        <v>55.137999999999998</v>
      </c>
      <c r="BO106" s="9">
        <v>18.579000000000001</v>
      </c>
      <c r="BP106" s="9">
        <v>62.042999999999999</v>
      </c>
      <c r="BQ106" s="9">
        <v>45.606000000000002</v>
      </c>
      <c r="BR106" s="9">
        <v>16.436</v>
      </c>
      <c r="BS106" s="9">
        <v>179.476</v>
      </c>
      <c r="BT106" s="9">
        <v>70.27</v>
      </c>
      <c r="BU106" s="9">
        <v>109.206</v>
      </c>
      <c r="BV106" s="9">
        <v>1254.3989999999999</v>
      </c>
      <c r="BW106" s="9">
        <v>656.20299999999997</v>
      </c>
      <c r="BX106" s="9">
        <v>598.19600000000003</v>
      </c>
      <c r="BY106" s="9">
        <v>504.13900000000001</v>
      </c>
      <c r="BZ106" s="9">
        <v>361.67500000000001</v>
      </c>
      <c r="CA106" s="9">
        <v>142.464</v>
      </c>
      <c r="CB106" s="9">
        <v>750.26</v>
      </c>
      <c r="CC106" s="9">
        <v>294.52800000000002</v>
      </c>
      <c r="CD106" s="9">
        <v>455.73200000000003</v>
      </c>
      <c r="CE106" s="9">
        <v>606.68600000000004</v>
      </c>
      <c r="CF106" s="9">
        <v>434.50599999999997</v>
      </c>
      <c r="CG106" s="9">
        <v>172.18</v>
      </c>
      <c r="CH106" s="9">
        <v>848.00699999999995</v>
      </c>
      <c r="CI106" s="9">
        <v>330.19799999999998</v>
      </c>
      <c r="CJ106" s="9">
        <v>517.80799999999999</v>
      </c>
      <c r="CK106" s="9">
        <v>823.97699999999998</v>
      </c>
      <c r="CL106" s="9">
        <v>349.666</v>
      </c>
      <c r="CM106" s="9">
        <v>474.31099999999998</v>
      </c>
      <c r="CN106" s="9">
        <v>2083.221</v>
      </c>
      <c r="CO106" s="9">
        <v>1051.7270000000001</v>
      </c>
      <c r="CP106" s="9">
        <v>1031.4939999999999</v>
      </c>
      <c r="CQ106" s="9">
        <v>932.10299999999995</v>
      </c>
      <c r="CR106" s="9">
        <v>553.53200000000004</v>
      </c>
      <c r="CS106" s="9">
        <v>378.57100000000003</v>
      </c>
      <c r="CT106" s="9">
        <v>1151.1179999999999</v>
      </c>
      <c r="CU106" s="9">
        <v>498.19400000000002</v>
      </c>
      <c r="CV106" s="9">
        <v>652.923</v>
      </c>
      <c r="CW106" s="9">
        <v>393.01100000000002</v>
      </c>
      <c r="CX106" s="9">
        <v>195.61600000000001</v>
      </c>
      <c r="CY106" s="9">
        <v>197.39500000000001</v>
      </c>
      <c r="CZ106" s="9">
        <v>68.991</v>
      </c>
      <c r="DA106" s="9">
        <v>36.234999999999999</v>
      </c>
      <c r="DB106" s="9">
        <v>32.756</v>
      </c>
      <c r="DC106" s="9">
        <v>15.628</v>
      </c>
      <c r="DD106" s="9">
        <v>12.798</v>
      </c>
      <c r="DE106" s="9">
        <v>2.831</v>
      </c>
      <c r="DF106" s="9">
        <v>10.86</v>
      </c>
      <c r="DG106" s="9">
        <v>9.8780000000000001</v>
      </c>
      <c r="DH106" s="9">
        <v>0.98199999999999998</v>
      </c>
      <c r="DI106" s="9">
        <v>4.7690000000000001</v>
      </c>
      <c r="DJ106" s="9">
        <v>2.92</v>
      </c>
      <c r="DK106" s="9">
        <v>1.849</v>
      </c>
      <c r="DL106" s="9">
        <v>53.362000000000002</v>
      </c>
      <c r="DM106" s="9">
        <v>23.437000000000001</v>
      </c>
      <c r="DN106" s="9">
        <v>29.925000000000001</v>
      </c>
      <c r="DO106" s="9">
        <v>356.423</v>
      </c>
      <c r="DP106" s="9">
        <v>174.227</v>
      </c>
      <c r="DQ106" s="9">
        <v>182.196</v>
      </c>
      <c r="DR106" s="9">
        <v>67.978999999999999</v>
      </c>
      <c r="DS106" s="9">
        <v>42.661999999999999</v>
      </c>
      <c r="DT106" s="9">
        <v>25.317</v>
      </c>
      <c r="DU106" s="9">
        <v>288.44400000000002</v>
      </c>
      <c r="DV106" s="9">
        <v>131.565</v>
      </c>
      <c r="DW106" s="9">
        <v>156.87899999999999</v>
      </c>
      <c r="DX106" s="9">
        <v>80.793999999999997</v>
      </c>
      <c r="DY106" s="9">
        <v>53.161999999999999</v>
      </c>
      <c r="DZ106" s="9">
        <v>27.632000000000001</v>
      </c>
      <c r="EA106" s="9">
        <v>312.21600000000001</v>
      </c>
      <c r="EB106" s="9">
        <v>142.45400000000001</v>
      </c>
      <c r="EC106" s="9">
        <v>169.76300000000001</v>
      </c>
      <c r="ED106" s="9">
        <v>299.30399999999997</v>
      </c>
      <c r="EE106" s="9">
        <v>141.44300000000001</v>
      </c>
      <c r="EF106" s="9">
        <v>157.86099999999999</v>
      </c>
      <c r="EG106" s="9">
        <v>799.61199999999997</v>
      </c>
      <c r="EH106" s="9">
        <v>386.49299999999999</v>
      </c>
      <c r="EI106" s="9">
        <v>413.11900000000003</v>
      </c>
      <c r="EJ106" s="9">
        <v>175.94200000000001</v>
      </c>
      <c r="EK106" s="9">
        <v>117.271</v>
      </c>
      <c r="EL106" s="9">
        <v>58.670999999999999</v>
      </c>
      <c r="EM106" s="9">
        <v>623.66999999999996</v>
      </c>
      <c r="EN106" s="9">
        <v>269.22199999999998</v>
      </c>
      <c r="EO106" s="9">
        <v>354.44799999999998</v>
      </c>
      <c r="EP106" s="9">
        <v>181.53899999999999</v>
      </c>
      <c r="EQ106" s="9">
        <v>89.207999999999998</v>
      </c>
      <c r="ER106" s="9">
        <v>92.331999999999994</v>
      </c>
      <c r="ES106" s="9">
        <v>34.747</v>
      </c>
      <c r="ET106" s="9">
        <v>15.103</v>
      </c>
      <c r="EU106" s="9">
        <v>19.643999999999998</v>
      </c>
      <c r="EV106" s="9">
        <v>2.052</v>
      </c>
      <c r="EW106" s="9">
        <v>1.98</v>
      </c>
      <c r="EX106" s="9">
        <v>7.1999999999999995E-2</v>
      </c>
      <c r="EY106" s="9">
        <v>1.3280000000000001</v>
      </c>
      <c r="EZ106" s="9">
        <v>1.292</v>
      </c>
      <c r="FA106" s="9">
        <v>3.5999999999999997E-2</v>
      </c>
      <c r="FB106" s="9">
        <v>0.72399999999999998</v>
      </c>
      <c r="FC106" s="9">
        <v>0.68799999999999994</v>
      </c>
      <c r="FD106" s="9">
        <v>3.5999999999999997E-2</v>
      </c>
      <c r="FE106" s="9">
        <v>32.695</v>
      </c>
      <c r="FF106" s="9">
        <v>13.124000000000001</v>
      </c>
      <c r="FG106" s="9">
        <v>19.571000000000002</v>
      </c>
      <c r="FH106" s="9">
        <v>162.77500000000001</v>
      </c>
      <c r="FI106" s="9">
        <v>80.622</v>
      </c>
      <c r="FJ106" s="9">
        <v>82.153000000000006</v>
      </c>
      <c r="FK106" s="9">
        <v>13.978</v>
      </c>
      <c r="FL106" s="9">
        <v>11.654</v>
      </c>
      <c r="FM106" s="9">
        <v>2.3239999999999998</v>
      </c>
      <c r="FN106" s="9">
        <v>148.797</v>
      </c>
      <c r="FO106" s="9">
        <v>68.968000000000004</v>
      </c>
      <c r="FP106" s="9">
        <v>79.828000000000003</v>
      </c>
      <c r="FQ106" s="9">
        <v>15.38</v>
      </c>
      <c r="FR106" s="9">
        <v>12.988</v>
      </c>
      <c r="FS106" s="9">
        <v>2.3919999999999999</v>
      </c>
      <c r="FT106" s="9">
        <v>166.16</v>
      </c>
      <c r="FU106" s="9">
        <v>76.22</v>
      </c>
      <c r="FV106" s="9">
        <v>89.94</v>
      </c>
      <c r="FW106" s="9">
        <v>150.125</v>
      </c>
      <c r="FX106" s="9">
        <v>70.260000000000005</v>
      </c>
      <c r="FY106" s="9">
        <v>79.864999999999995</v>
      </c>
      <c r="FZ106" s="9">
        <v>1283.6089999999999</v>
      </c>
      <c r="GA106" s="9">
        <v>665.23400000000004</v>
      </c>
      <c r="GB106" s="9">
        <v>618.375</v>
      </c>
      <c r="GC106" s="9">
        <v>756.16099999999994</v>
      </c>
      <c r="GD106" s="9">
        <v>436.26100000000002</v>
      </c>
      <c r="GE106" s="9">
        <v>319.89999999999998</v>
      </c>
      <c r="GF106" s="9">
        <v>527.44799999999998</v>
      </c>
      <c r="GG106" s="9">
        <v>228.97200000000001</v>
      </c>
      <c r="GH106" s="9">
        <v>298.476</v>
      </c>
      <c r="GI106" s="9">
        <v>211.471</v>
      </c>
      <c r="GJ106" s="9">
        <v>106.408</v>
      </c>
      <c r="GK106" s="9">
        <v>105.06399999999999</v>
      </c>
      <c r="GL106" s="9">
        <v>34.244</v>
      </c>
      <c r="GM106" s="9">
        <v>21.132000000000001</v>
      </c>
      <c r="GN106" s="9">
        <v>13.112</v>
      </c>
      <c r="GO106" s="9">
        <v>13.576000000000001</v>
      </c>
      <c r="GP106" s="9">
        <v>10.818</v>
      </c>
      <c r="GQ106" s="9">
        <v>2.758</v>
      </c>
      <c r="GR106" s="9">
        <v>9.532</v>
      </c>
      <c r="GS106" s="9">
        <v>8.5869999999999997</v>
      </c>
      <c r="GT106" s="9">
        <v>0.94499999999999995</v>
      </c>
      <c r="GU106" s="9">
        <v>4.0439999999999996</v>
      </c>
      <c r="GV106" s="9">
        <v>2.2309999999999999</v>
      </c>
      <c r="GW106" s="9">
        <v>1.8129999999999999</v>
      </c>
      <c r="GX106" s="9">
        <v>20.667999999999999</v>
      </c>
      <c r="GY106" s="9">
        <v>10.314</v>
      </c>
      <c r="GZ106" s="9">
        <v>10.353999999999999</v>
      </c>
      <c r="HA106" s="9">
        <v>193.648</v>
      </c>
      <c r="HB106" s="9">
        <v>93.603999999999999</v>
      </c>
      <c r="HC106" s="9">
        <v>100.044</v>
      </c>
      <c r="HD106" s="9">
        <v>54.000999999999998</v>
      </c>
      <c r="HE106" s="9">
        <v>31.007999999999999</v>
      </c>
      <c r="HF106" s="9">
        <v>22.992999999999999</v>
      </c>
      <c r="HG106" s="9">
        <v>139.64699999999999</v>
      </c>
      <c r="HH106" s="9">
        <v>62.597000000000001</v>
      </c>
      <c r="HI106" s="9">
        <v>77.051000000000002</v>
      </c>
      <c r="HJ106" s="9">
        <v>65.414000000000001</v>
      </c>
      <c r="HK106" s="9">
        <v>40.173999999999999</v>
      </c>
      <c r="HL106" s="9">
        <v>25.241</v>
      </c>
      <c r="HM106" s="9">
        <v>146.05699999999999</v>
      </c>
      <c r="HN106" s="9">
        <v>66.233999999999995</v>
      </c>
      <c r="HO106" s="9">
        <v>79.822999999999993</v>
      </c>
      <c r="HP106" s="9">
        <v>149.179</v>
      </c>
      <c r="HQ106" s="9">
        <v>71.183000000000007</v>
      </c>
      <c r="HR106" s="9">
        <v>77.995999999999995</v>
      </c>
      <c r="HS106" s="9">
        <v>3092.5079999999998</v>
      </c>
      <c r="HT106" s="9">
        <v>1615.076</v>
      </c>
      <c r="HU106" s="9">
        <v>1477.432</v>
      </c>
      <c r="HV106" s="9">
        <v>2409.6190000000001</v>
      </c>
      <c r="HW106" s="9">
        <v>1409.001</v>
      </c>
      <c r="HX106" s="9">
        <v>1000.6180000000001</v>
      </c>
      <c r="HY106" s="9">
        <v>682.88900000000001</v>
      </c>
      <c r="HZ106" s="9">
        <v>206.07499999999999</v>
      </c>
      <c r="IA106" s="9">
        <v>476.81400000000002</v>
      </c>
      <c r="IB106" s="9">
        <v>345.76299999999998</v>
      </c>
      <c r="IC106" s="9">
        <v>198.60499999999999</v>
      </c>
      <c r="ID106" s="9">
        <v>147.15799999999999</v>
      </c>
      <c r="IE106" s="9">
        <v>62.192999999999998</v>
      </c>
      <c r="IF106" s="9">
        <v>35.856000000000002</v>
      </c>
      <c r="IG106" s="9">
        <v>26.337</v>
      </c>
      <c r="IH106" s="9">
        <v>32.741</v>
      </c>
      <c r="II106" s="9">
        <v>23.347000000000001</v>
      </c>
      <c r="IJ106" s="9">
        <v>9.3940000000000001</v>
      </c>
      <c r="IK106" s="9">
        <v>19.268999999999998</v>
      </c>
      <c r="IL106" s="9">
        <v>14.637</v>
      </c>
      <c r="IM106" s="9">
        <v>4.6319999999999997</v>
      </c>
      <c r="IN106" s="9">
        <v>13.471</v>
      </c>
      <c r="IO106" s="9">
        <v>8.7089999999999996</v>
      </c>
      <c r="IP106" s="9">
        <v>4.7619999999999996</v>
      </c>
      <c r="IQ106" s="9">
        <v>29.452000000000002</v>
      </c>
    </row>
    <row r="107" spans="1:251">
      <c r="A107" s="10">
        <v>44743</v>
      </c>
      <c r="B107" s="9">
        <v>13583.151</v>
      </c>
      <c r="C107" s="9">
        <v>7091.0789999999997</v>
      </c>
      <c r="D107" s="9">
        <v>6492.0720000000001</v>
      </c>
      <c r="E107" s="9">
        <v>9419.0640000000003</v>
      </c>
      <c r="F107" s="9">
        <v>5765.1710000000003</v>
      </c>
      <c r="G107" s="9">
        <v>3653.893</v>
      </c>
      <c r="H107" s="9">
        <v>4164.0870000000004</v>
      </c>
      <c r="I107" s="9">
        <v>1325.9079999999999</v>
      </c>
      <c r="J107" s="9">
        <v>2838.1790000000001</v>
      </c>
      <c r="K107" s="9">
        <v>1531.8</v>
      </c>
      <c r="L107" s="9">
        <v>822.846</v>
      </c>
      <c r="M107" s="9">
        <v>708.95500000000004</v>
      </c>
      <c r="N107" s="9">
        <v>323.93200000000002</v>
      </c>
      <c r="O107" s="9">
        <v>173.95</v>
      </c>
      <c r="P107" s="9">
        <v>149.982</v>
      </c>
      <c r="Q107" s="9">
        <v>124.938</v>
      </c>
      <c r="R107" s="9">
        <v>88.45</v>
      </c>
      <c r="S107" s="9">
        <v>36.488</v>
      </c>
      <c r="T107" s="9">
        <v>76.837999999999994</v>
      </c>
      <c r="U107" s="9">
        <v>50.807000000000002</v>
      </c>
      <c r="V107" s="9">
        <v>26.03</v>
      </c>
      <c r="W107" s="9">
        <v>48.1</v>
      </c>
      <c r="X107" s="9">
        <v>37.642000000000003</v>
      </c>
      <c r="Y107" s="9">
        <v>10.457000000000001</v>
      </c>
      <c r="Z107" s="9">
        <v>198.994</v>
      </c>
      <c r="AA107" s="9">
        <v>85.5</v>
      </c>
      <c r="AB107" s="9">
        <v>113.494</v>
      </c>
      <c r="AC107" s="9">
        <v>1323.5360000000001</v>
      </c>
      <c r="AD107" s="9">
        <v>707.69600000000003</v>
      </c>
      <c r="AE107" s="9">
        <v>615.84</v>
      </c>
      <c r="AF107" s="9">
        <v>549.47400000000005</v>
      </c>
      <c r="AG107" s="9">
        <v>398.96300000000002</v>
      </c>
      <c r="AH107" s="9">
        <v>150.511</v>
      </c>
      <c r="AI107" s="9">
        <v>774.06200000000001</v>
      </c>
      <c r="AJ107" s="9">
        <v>308.733</v>
      </c>
      <c r="AK107" s="9">
        <v>465.32900000000001</v>
      </c>
      <c r="AL107" s="9">
        <v>649.22299999999996</v>
      </c>
      <c r="AM107" s="9">
        <v>466.83199999999999</v>
      </c>
      <c r="AN107" s="9">
        <v>182.392</v>
      </c>
      <c r="AO107" s="9">
        <v>882.577</v>
      </c>
      <c r="AP107" s="9">
        <v>356.01400000000001</v>
      </c>
      <c r="AQ107" s="9">
        <v>526.56299999999999</v>
      </c>
      <c r="AR107" s="9">
        <v>850.9</v>
      </c>
      <c r="AS107" s="9">
        <v>359.54</v>
      </c>
      <c r="AT107" s="9">
        <v>491.35899999999998</v>
      </c>
      <c r="AU107" s="9">
        <v>12941.709000000001</v>
      </c>
      <c r="AV107" s="9">
        <v>6696.5969999999998</v>
      </c>
      <c r="AW107" s="9">
        <v>6245.1120000000001</v>
      </c>
      <c r="AX107" s="9">
        <v>9138.3590000000004</v>
      </c>
      <c r="AY107" s="9">
        <v>5556.143</v>
      </c>
      <c r="AZ107" s="9">
        <v>3582.2159999999999</v>
      </c>
      <c r="BA107" s="9">
        <v>3803.35</v>
      </c>
      <c r="BB107" s="9">
        <v>1140.454</v>
      </c>
      <c r="BC107" s="9">
        <v>2662.8960000000002</v>
      </c>
      <c r="BD107" s="9">
        <v>1474.1089999999999</v>
      </c>
      <c r="BE107" s="9">
        <v>785.01400000000001</v>
      </c>
      <c r="BF107" s="9">
        <v>689.09500000000003</v>
      </c>
      <c r="BG107" s="9">
        <v>293.916</v>
      </c>
      <c r="BH107" s="9">
        <v>155.59700000000001</v>
      </c>
      <c r="BI107" s="9">
        <v>138.31899999999999</v>
      </c>
      <c r="BJ107" s="9">
        <v>117.732</v>
      </c>
      <c r="BK107" s="9">
        <v>83.311000000000007</v>
      </c>
      <c r="BL107" s="9">
        <v>34.421999999999997</v>
      </c>
      <c r="BM107" s="9">
        <v>73.304000000000002</v>
      </c>
      <c r="BN107" s="9">
        <v>48.311</v>
      </c>
      <c r="BO107" s="9">
        <v>24.992999999999999</v>
      </c>
      <c r="BP107" s="9">
        <v>44.427999999999997</v>
      </c>
      <c r="BQ107" s="9">
        <v>34.999000000000002</v>
      </c>
      <c r="BR107" s="9">
        <v>9.4290000000000003</v>
      </c>
      <c r="BS107" s="9">
        <v>176.184</v>
      </c>
      <c r="BT107" s="9">
        <v>72.286000000000001</v>
      </c>
      <c r="BU107" s="9">
        <v>103.89700000000001</v>
      </c>
      <c r="BV107" s="9">
        <v>1288.8050000000001</v>
      </c>
      <c r="BW107" s="9">
        <v>682.84799999999996</v>
      </c>
      <c r="BX107" s="9">
        <v>605.95600000000002</v>
      </c>
      <c r="BY107" s="9">
        <v>541.04200000000003</v>
      </c>
      <c r="BZ107" s="9">
        <v>392.17500000000001</v>
      </c>
      <c r="CA107" s="9">
        <v>148.86699999999999</v>
      </c>
      <c r="CB107" s="9">
        <v>747.76199999999994</v>
      </c>
      <c r="CC107" s="9">
        <v>290.673</v>
      </c>
      <c r="CD107" s="9">
        <v>457.089</v>
      </c>
      <c r="CE107" s="9">
        <v>634.89800000000002</v>
      </c>
      <c r="CF107" s="9">
        <v>456.21300000000002</v>
      </c>
      <c r="CG107" s="9">
        <v>178.684</v>
      </c>
      <c r="CH107" s="9">
        <v>839.21199999999999</v>
      </c>
      <c r="CI107" s="9">
        <v>328.80099999999999</v>
      </c>
      <c r="CJ107" s="9">
        <v>510.411</v>
      </c>
      <c r="CK107" s="9">
        <v>821.06600000000003</v>
      </c>
      <c r="CL107" s="9">
        <v>338.98399999999998</v>
      </c>
      <c r="CM107" s="9">
        <v>482.08199999999999</v>
      </c>
      <c r="CN107" s="9">
        <v>2106.3150000000001</v>
      </c>
      <c r="CO107" s="9">
        <v>1054.229</v>
      </c>
      <c r="CP107" s="9">
        <v>1052.085</v>
      </c>
      <c r="CQ107" s="9">
        <v>950.34100000000001</v>
      </c>
      <c r="CR107" s="9">
        <v>570.721</v>
      </c>
      <c r="CS107" s="9">
        <v>379.61900000000003</v>
      </c>
      <c r="CT107" s="9">
        <v>1155.9739999999999</v>
      </c>
      <c r="CU107" s="9">
        <v>483.50799999999998</v>
      </c>
      <c r="CV107" s="9">
        <v>672.46600000000001</v>
      </c>
      <c r="CW107" s="9">
        <v>432.4</v>
      </c>
      <c r="CX107" s="9">
        <v>206.25299999999999</v>
      </c>
      <c r="CY107" s="9">
        <v>226.14699999999999</v>
      </c>
      <c r="CZ107" s="9">
        <v>81.741</v>
      </c>
      <c r="DA107" s="9">
        <v>36.768999999999998</v>
      </c>
      <c r="DB107" s="9">
        <v>44.970999999999997</v>
      </c>
      <c r="DC107" s="9">
        <v>17.494</v>
      </c>
      <c r="DD107" s="9">
        <v>11.196</v>
      </c>
      <c r="DE107" s="9">
        <v>6.298</v>
      </c>
      <c r="DF107" s="9">
        <v>12.098000000000001</v>
      </c>
      <c r="DG107" s="9">
        <v>6.3739999999999997</v>
      </c>
      <c r="DH107" s="9">
        <v>5.7229999999999999</v>
      </c>
      <c r="DI107" s="9">
        <v>5.3959999999999999</v>
      </c>
      <c r="DJ107" s="9">
        <v>4.8220000000000001</v>
      </c>
      <c r="DK107" s="9">
        <v>0.57499999999999996</v>
      </c>
      <c r="DL107" s="9">
        <v>64.247</v>
      </c>
      <c r="DM107" s="9">
        <v>25.573</v>
      </c>
      <c r="DN107" s="9">
        <v>38.673999999999999</v>
      </c>
      <c r="DO107" s="9">
        <v>383.44200000000001</v>
      </c>
      <c r="DP107" s="9">
        <v>182.197</v>
      </c>
      <c r="DQ107" s="9">
        <v>201.24600000000001</v>
      </c>
      <c r="DR107" s="9">
        <v>86.183000000000007</v>
      </c>
      <c r="DS107" s="9">
        <v>56.210999999999999</v>
      </c>
      <c r="DT107" s="9">
        <v>29.972000000000001</v>
      </c>
      <c r="DU107" s="9">
        <v>297.25900000000001</v>
      </c>
      <c r="DV107" s="9">
        <v>125.986</v>
      </c>
      <c r="DW107" s="9">
        <v>171.273</v>
      </c>
      <c r="DX107" s="9">
        <v>101.21299999999999</v>
      </c>
      <c r="DY107" s="9">
        <v>65.549000000000007</v>
      </c>
      <c r="DZ107" s="9">
        <v>35.664000000000001</v>
      </c>
      <c r="EA107" s="9">
        <v>331.18700000000001</v>
      </c>
      <c r="EB107" s="9">
        <v>140.70400000000001</v>
      </c>
      <c r="EC107" s="9">
        <v>190.483</v>
      </c>
      <c r="ED107" s="9">
        <v>309.35700000000003</v>
      </c>
      <c r="EE107" s="9">
        <v>132.36099999999999</v>
      </c>
      <c r="EF107" s="9">
        <v>176.99600000000001</v>
      </c>
      <c r="EG107" s="9">
        <v>811.755</v>
      </c>
      <c r="EH107" s="9">
        <v>390.767</v>
      </c>
      <c r="EI107" s="9">
        <v>420.98700000000002</v>
      </c>
      <c r="EJ107" s="9">
        <v>181.63800000000001</v>
      </c>
      <c r="EK107" s="9">
        <v>127.669</v>
      </c>
      <c r="EL107" s="9">
        <v>53.97</v>
      </c>
      <c r="EM107" s="9">
        <v>630.11599999999999</v>
      </c>
      <c r="EN107" s="9">
        <v>263.09899999999999</v>
      </c>
      <c r="EO107" s="9">
        <v>367.01799999999997</v>
      </c>
      <c r="EP107" s="9">
        <v>204.15</v>
      </c>
      <c r="EQ107" s="9">
        <v>96.382000000000005</v>
      </c>
      <c r="ER107" s="9">
        <v>107.768</v>
      </c>
      <c r="ES107" s="9">
        <v>48.052999999999997</v>
      </c>
      <c r="ET107" s="9">
        <v>18.631</v>
      </c>
      <c r="EU107" s="9">
        <v>29.422000000000001</v>
      </c>
      <c r="EV107" s="9">
        <v>2.274</v>
      </c>
      <c r="EW107" s="9">
        <v>1.776</v>
      </c>
      <c r="EX107" s="9">
        <v>0.499</v>
      </c>
      <c r="EY107" s="9">
        <v>1.0580000000000001</v>
      </c>
      <c r="EZ107" s="9">
        <v>0.59599999999999997</v>
      </c>
      <c r="FA107" s="9">
        <v>0.46300000000000002</v>
      </c>
      <c r="FB107" s="9">
        <v>1.216</v>
      </c>
      <c r="FC107" s="9">
        <v>1.18</v>
      </c>
      <c r="FD107" s="9">
        <v>3.5999999999999997E-2</v>
      </c>
      <c r="FE107" s="9">
        <v>45.779000000000003</v>
      </c>
      <c r="FF107" s="9">
        <v>16.855</v>
      </c>
      <c r="FG107" s="9">
        <v>28.922999999999998</v>
      </c>
      <c r="FH107" s="9">
        <v>174.46100000000001</v>
      </c>
      <c r="FI107" s="9">
        <v>84.082999999999998</v>
      </c>
      <c r="FJ107" s="9">
        <v>90.378</v>
      </c>
      <c r="FK107" s="9">
        <v>16.966000000000001</v>
      </c>
      <c r="FL107" s="9">
        <v>13.8</v>
      </c>
      <c r="FM107" s="9">
        <v>3.165</v>
      </c>
      <c r="FN107" s="9">
        <v>157.495</v>
      </c>
      <c r="FO107" s="9">
        <v>70.281999999999996</v>
      </c>
      <c r="FP107" s="9">
        <v>87.212999999999994</v>
      </c>
      <c r="FQ107" s="9">
        <v>19.233000000000001</v>
      </c>
      <c r="FR107" s="9">
        <v>15.574</v>
      </c>
      <c r="FS107" s="9">
        <v>3.6589999999999998</v>
      </c>
      <c r="FT107" s="9">
        <v>184.917</v>
      </c>
      <c r="FU107" s="9">
        <v>80.808000000000007</v>
      </c>
      <c r="FV107" s="9">
        <v>104.10899999999999</v>
      </c>
      <c r="FW107" s="9">
        <v>158.554</v>
      </c>
      <c r="FX107" s="9">
        <v>70.878</v>
      </c>
      <c r="FY107" s="9">
        <v>87.674999999999997</v>
      </c>
      <c r="FZ107" s="9">
        <v>1294.56</v>
      </c>
      <c r="GA107" s="9">
        <v>663.46199999999999</v>
      </c>
      <c r="GB107" s="9">
        <v>631.09799999999996</v>
      </c>
      <c r="GC107" s="9">
        <v>768.702</v>
      </c>
      <c r="GD107" s="9">
        <v>443.053</v>
      </c>
      <c r="GE107" s="9">
        <v>325.64999999999998</v>
      </c>
      <c r="GF107" s="9">
        <v>525.85799999999995</v>
      </c>
      <c r="GG107" s="9">
        <v>220.40899999999999</v>
      </c>
      <c r="GH107" s="9">
        <v>305.44799999999998</v>
      </c>
      <c r="GI107" s="9">
        <v>228.251</v>
      </c>
      <c r="GJ107" s="9">
        <v>109.871</v>
      </c>
      <c r="GK107" s="9">
        <v>118.38</v>
      </c>
      <c r="GL107" s="9">
        <v>33.688000000000002</v>
      </c>
      <c r="GM107" s="9">
        <v>18.138000000000002</v>
      </c>
      <c r="GN107" s="9">
        <v>15.548999999999999</v>
      </c>
      <c r="GO107" s="9">
        <v>15.22</v>
      </c>
      <c r="GP107" s="9">
        <v>9.4209999999999994</v>
      </c>
      <c r="GQ107" s="9">
        <v>5.7990000000000004</v>
      </c>
      <c r="GR107" s="9">
        <v>11.039</v>
      </c>
      <c r="GS107" s="9">
        <v>5.7789999999999999</v>
      </c>
      <c r="GT107" s="9">
        <v>5.2610000000000001</v>
      </c>
      <c r="GU107" s="9">
        <v>4.18</v>
      </c>
      <c r="GV107" s="9">
        <v>3.6419999999999999</v>
      </c>
      <c r="GW107" s="9">
        <v>0.53800000000000003</v>
      </c>
      <c r="GX107" s="9">
        <v>18.468</v>
      </c>
      <c r="GY107" s="9">
        <v>8.718</v>
      </c>
      <c r="GZ107" s="9">
        <v>9.75</v>
      </c>
      <c r="HA107" s="9">
        <v>208.98099999999999</v>
      </c>
      <c r="HB107" s="9">
        <v>98.114000000000004</v>
      </c>
      <c r="HC107" s="9">
        <v>110.86799999999999</v>
      </c>
      <c r="HD107" s="9">
        <v>69.216999999999999</v>
      </c>
      <c r="HE107" s="9">
        <v>42.41</v>
      </c>
      <c r="HF107" s="9">
        <v>26.806999999999999</v>
      </c>
      <c r="HG107" s="9">
        <v>139.76400000000001</v>
      </c>
      <c r="HH107" s="9">
        <v>55.704000000000001</v>
      </c>
      <c r="HI107" s="9">
        <v>84.06</v>
      </c>
      <c r="HJ107" s="9">
        <v>81.980999999999995</v>
      </c>
      <c r="HK107" s="9">
        <v>49.975000000000001</v>
      </c>
      <c r="HL107" s="9">
        <v>32.005000000000003</v>
      </c>
      <c r="HM107" s="9">
        <v>146.27000000000001</v>
      </c>
      <c r="HN107" s="9">
        <v>59.895000000000003</v>
      </c>
      <c r="HO107" s="9">
        <v>86.373999999999995</v>
      </c>
      <c r="HP107" s="9">
        <v>150.803</v>
      </c>
      <c r="HQ107" s="9">
        <v>61.481999999999999</v>
      </c>
      <c r="HR107" s="9">
        <v>89.320999999999998</v>
      </c>
      <c r="HS107" s="9">
        <v>3095.26</v>
      </c>
      <c r="HT107" s="9">
        <v>1623.0440000000001</v>
      </c>
      <c r="HU107" s="9">
        <v>1472.2159999999999</v>
      </c>
      <c r="HV107" s="9">
        <v>2421.1109999999999</v>
      </c>
      <c r="HW107" s="9">
        <v>1414.798</v>
      </c>
      <c r="HX107" s="9">
        <v>1006.313</v>
      </c>
      <c r="HY107" s="9">
        <v>674.149</v>
      </c>
      <c r="HZ107" s="9">
        <v>208.24600000000001</v>
      </c>
      <c r="IA107" s="9">
        <v>465.90300000000002</v>
      </c>
      <c r="IB107" s="9">
        <v>339.702</v>
      </c>
      <c r="IC107" s="9">
        <v>199.874</v>
      </c>
      <c r="ID107" s="9">
        <v>139.827</v>
      </c>
      <c r="IE107" s="9">
        <v>53.411999999999999</v>
      </c>
      <c r="IF107" s="9">
        <v>29.878</v>
      </c>
      <c r="IG107" s="9">
        <v>23.533000000000001</v>
      </c>
      <c r="IH107" s="9">
        <v>23.725000000000001</v>
      </c>
      <c r="II107" s="9">
        <v>15.388</v>
      </c>
      <c r="IJ107" s="9">
        <v>8.3369999999999997</v>
      </c>
      <c r="IK107" s="9">
        <v>14.693</v>
      </c>
      <c r="IL107" s="9">
        <v>9.5510000000000002</v>
      </c>
      <c r="IM107" s="9">
        <v>5.1420000000000003</v>
      </c>
      <c r="IN107" s="9">
        <v>9.0329999999999995</v>
      </c>
      <c r="IO107" s="9">
        <v>5.8369999999999997</v>
      </c>
      <c r="IP107" s="9">
        <v>3.1949999999999998</v>
      </c>
      <c r="IQ107" s="9">
        <v>29.686</v>
      </c>
    </row>
    <row r="108" spans="1:251">
      <c r="A108" s="10">
        <v>44774</v>
      </c>
      <c r="B108" s="9">
        <v>13593.804</v>
      </c>
      <c r="C108" s="9">
        <v>7098.1229999999996</v>
      </c>
      <c r="D108" s="9">
        <v>6495.6809999999996</v>
      </c>
      <c r="E108" s="9">
        <v>9412.2620000000006</v>
      </c>
      <c r="F108" s="9">
        <v>5761.1959999999999</v>
      </c>
      <c r="G108" s="9">
        <v>3651.0659999999998</v>
      </c>
      <c r="H108" s="9">
        <v>4181.5429999999997</v>
      </c>
      <c r="I108" s="9">
        <v>1336.9269999999999</v>
      </c>
      <c r="J108" s="9">
        <v>2844.616</v>
      </c>
      <c r="K108" s="9">
        <v>1490.1010000000001</v>
      </c>
      <c r="L108" s="9">
        <v>800.755</v>
      </c>
      <c r="M108" s="9">
        <v>689.346</v>
      </c>
      <c r="N108" s="9">
        <v>302.78699999999998</v>
      </c>
      <c r="O108" s="9">
        <v>169.191</v>
      </c>
      <c r="P108" s="9">
        <v>133.595</v>
      </c>
      <c r="Q108" s="9">
        <v>118.467</v>
      </c>
      <c r="R108" s="9">
        <v>87.225999999999999</v>
      </c>
      <c r="S108" s="9">
        <v>31.241</v>
      </c>
      <c r="T108" s="9">
        <v>65.465000000000003</v>
      </c>
      <c r="U108" s="9">
        <v>47.063000000000002</v>
      </c>
      <c r="V108" s="9">
        <v>18.402000000000001</v>
      </c>
      <c r="W108" s="9">
        <v>53.002000000000002</v>
      </c>
      <c r="X108" s="9">
        <v>40.162999999999997</v>
      </c>
      <c r="Y108" s="9">
        <v>12.839</v>
      </c>
      <c r="Z108" s="9">
        <v>184.31899999999999</v>
      </c>
      <c r="AA108" s="9">
        <v>81.965000000000003</v>
      </c>
      <c r="AB108" s="9">
        <v>102.354</v>
      </c>
      <c r="AC108" s="9">
        <v>1309.865</v>
      </c>
      <c r="AD108" s="9">
        <v>697.14400000000001</v>
      </c>
      <c r="AE108" s="9">
        <v>612.721</v>
      </c>
      <c r="AF108" s="9">
        <v>545.66600000000005</v>
      </c>
      <c r="AG108" s="9">
        <v>395.43400000000003</v>
      </c>
      <c r="AH108" s="9">
        <v>150.232</v>
      </c>
      <c r="AI108" s="9">
        <v>764.19899999999996</v>
      </c>
      <c r="AJ108" s="9">
        <v>301.71100000000001</v>
      </c>
      <c r="AK108" s="9">
        <v>462.488</v>
      </c>
      <c r="AL108" s="9">
        <v>633.01300000000003</v>
      </c>
      <c r="AM108" s="9">
        <v>458.60399999999998</v>
      </c>
      <c r="AN108" s="9">
        <v>174.40899999999999</v>
      </c>
      <c r="AO108" s="9">
        <v>857.08799999999997</v>
      </c>
      <c r="AP108" s="9">
        <v>342.15100000000001</v>
      </c>
      <c r="AQ108" s="9">
        <v>514.93600000000004</v>
      </c>
      <c r="AR108" s="9">
        <v>829.66399999999999</v>
      </c>
      <c r="AS108" s="9">
        <v>348.774</v>
      </c>
      <c r="AT108" s="9">
        <v>480.89</v>
      </c>
      <c r="AU108" s="9">
        <v>12938.574000000001</v>
      </c>
      <c r="AV108" s="9">
        <v>6701.4570000000003</v>
      </c>
      <c r="AW108" s="9">
        <v>6237.116</v>
      </c>
      <c r="AX108" s="9">
        <v>9118.5859999999993</v>
      </c>
      <c r="AY108" s="9">
        <v>5547.4459999999999</v>
      </c>
      <c r="AZ108" s="9">
        <v>3571.14</v>
      </c>
      <c r="BA108" s="9">
        <v>3819.9879999999998</v>
      </c>
      <c r="BB108" s="9">
        <v>1154.011</v>
      </c>
      <c r="BC108" s="9">
        <v>2665.9760000000001</v>
      </c>
      <c r="BD108" s="9">
        <v>1430.1120000000001</v>
      </c>
      <c r="BE108" s="9">
        <v>762.03300000000002</v>
      </c>
      <c r="BF108" s="9">
        <v>668.07899999999995</v>
      </c>
      <c r="BG108" s="9">
        <v>273.98500000000001</v>
      </c>
      <c r="BH108" s="9">
        <v>147.86199999999999</v>
      </c>
      <c r="BI108" s="9">
        <v>126.124</v>
      </c>
      <c r="BJ108" s="9">
        <v>111.227</v>
      </c>
      <c r="BK108" s="9">
        <v>80.448999999999998</v>
      </c>
      <c r="BL108" s="9">
        <v>30.777999999999999</v>
      </c>
      <c r="BM108" s="9">
        <v>62.415999999999997</v>
      </c>
      <c r="BN108" s="9">
        <v>44.116999999999997</v>
      </c>
      <c r="BO108" s="9">
        <v>18.297999999999998</v>
      </c>
      <c r="BP108" s="9">
        <v>48.811999999999998</v>
      </c>
      <c r="BQ108" s="9">
        <v>36.332000000000001</v>
      </c>
      <c r="BR108" s="9">
        <v>12.48</v>
      </c>
      <c r="BS108" s="9">
        <v>162.75800000000001</v>
      </c>
      <c r="BT108" s="9">
        <v>67.412000000000006</v>
      </c>
      <c r="BU108" s="9">
        <v>95.346000000000004</v>
      </c>
      <c r="BV108" s="9">
        <v>1273.8989999999999</v>
      </c>
      <c r="BW108" s="9">
        <v>676.11800000000005</v>
      </c>
      <c r="BX108" s="9">
        <v>597.78</v>
      </c>
      <c r="BY108" s="9">
        <v>535.80399999999997</v>
      </c>
      <c r="BZ108" s="9">
        <v>387.916</v>
      </c>
      <c r="CA108" s="9">
        <v>147.887</v>
      </c>
      <c r="CB108" s="9">
        <v>738.09500000000003</v>
      </c>
      <c r="CC108" s="9">
        <v>288.202</v>
      </c>
      <c r="CD108" s="9">
        <v>449.89299999999997</v>
      </c>
      <c r="CE108" s="9">
        <v>616.09199999999998</v>
      </c>
      <c r="CF108" s="9">
        <v>444.48700000000002</v>
      </c>
      <c r="CG108" s="9">
        <v>171.60400000000001</v>
      </c>
      <c r="CH108" s="9">
        <v>814.02</v>
      </c>
      <c r="CI108" s="9">
        <v>317.54500000000002</v>
      </c>
      <c r="CJ108" s="9">
        <v>496.47500000000002</v>
      </c>
      <c r="CK108" s="9">
        <v>800.51099999999997</v>
      </c>
      <c r="CL108" s="9">
        <v>332.31900000000002</v>
      </c>
      <c r="CM108" s="9">
        <v>468.19099999999997</v>
      </c>
      <c r="CN108" s="9">
        <v>2044.963</v>
      </c>
      <c r="CO108" s="9">
        <v>1022.96</v>
      </c>
      <c r="CP108" s="9">
        <v>1022.003</v>
      </c>
      <c r="CQ108" s="9">
        <v>905.83900000000006</v>
      </c>
      <c r="CR108" s="9">
        <v>536.75900000000001</v>
      </c>
      <c r="CS108" s="9">
        <v>369.08</v>
      </c>
      <c r="CT108" s="9">
        <v>1139.124</v>
      </c>
      <c r="CU108" s="9">
        <v>486.20100000000002</v>
      </c>
      <c r="CV108" s="9">
        <v>652.923</v>
      </c>
      <c r="CW108" s="9">
        <v>386.036</v>
      </c>
      <c r="CX108" s="9">
        <v>188.28299999999999</v>
      </c>
      <c r="CY108" s="9">
        <v>197.75299999999999</v>
      </c>
      <c r="CZ108" s="9">
        <v>69.338999999999999</v>
      </c>
      <c r="DA108" s="9">
        <v>28.687999999999999</v>
      </c>
      <c r="DB108" s="9">
        <v>40.651000000000003</v>
      </c>
      <c r="DC108" s="9">
        <v>9.4030000000000005</v>
      </c>
      <c r="DD108" s="9">
        <v>4.6040000000000001</v>
      </c>
      <c r="DE108" s="9">
        <v>4.7990000000000004</v>
      </c>
      <c r="DF108" s="9">
        <v>6.5389999999999997</v>
      </c>
      <c r="DG108" s="9">
        <v>3.7109999999999999</v>
      </c>
      <c r="DH108" s="9">
        <v>2.827</v>
      </c>
      <c r="DI108" s="9">
        <v>2.8639999999999999</v>
      </c>
      <c r="DJ108" s="9">
        <v>0.89200000000000002</v>
      </c>
      <c r="DK108" s="9">
        <v>1.972</v>
      </c>
      <c r="DL108" s="9">
        <v>59.936</v>
      </c>
      <c r="DM108" s="9">
        <v>24.085000000000001</v>
      </c>
      <c r="DN108" s="9">
        <v>35.850999999999999</v>
      </c>
      <c r="DO108" s="9">
        <v>347.11200000000002</v>
      </c>
      <c r="DP108" s="9">
        <v>171.05199999999999</v>
      </c>
      <c r="DQ108" s="9">
        <v>176.059</v>
      </c>
      <c r="DR108" s="9">
        <v>82.207999999999998</v>
      </c>
      <c r="DS108" s="9">
        <v>55.256</v>
      </c>
      <c r="DT108" s="9">
        <v>26.952000000000002</v>
      </c>
      <c r="DU108" s="9">
        <v>264.904</v>
      </c>
      <c r="DV108" s="9">
        <v>115.79600000000001</v>
      </c>
      <c r="DW108" s="9">
        <v>149.107</v>
      </c>
      <c r="DX108" s="9">
        <v>88.628</v>
      </c>
      <c r="DY108" s="9">
        <v>58.107999999999997</v>
      </c>
      <c r="DZ108" s="9">
        <v>30.52</v>
      </c>
      <c r="EA108" s="9">
        <v>297.40800000000002</v>
      </c>
      <c r="EB108" s="9">
        <v>130.17500000000001</v>
      </c>
      <c r="EC108" s="9">
        <v>167.233</v>
      </c>
      <c r="ED108" s="9">
        <v>271.44200000000001</v>
      </c>
      <c r="EE108" s="9">
        <v>119.508</v>
      </c>
      <c r="EF108" s="9">
        <v>151.935</v>
      </c>
      <c r="EG108" s="9">
        <v>770.37400000000002</v>
      </c>
      <c r="EH108" s="9">
        <v>368.17599999999999</v>
      </c>
      <c r="EI108" s="9">
        <v>402.197</v>
      </c>
      <c r="EJ108" s="9">
        <v>156.095</v>
      </c>
      <c r="EK108" s="9">
        <v>103.86</v>
      </c>
      <c r="EL108" s="9">
        <v>52.234999999999999</v>
      </c>
      <c r="EM108" s="9">
        <v>614.279</v>
      </c>
      <c r="EN108" s="9">
        <v>264.31599999999997</v>
      </c>
      <c r="EO108" s="9">
        <v>349.96300000000002</v>
      </c>
      <c r="EP108" s="9">
        <v>182.33199999999999</v>
      </c>
      <c r="EQ108" s="9">
        <v>85.47</v>
      </c>
      <c r="ER108" s="9">
        <v>96.861000000000004</v>
      </c>
      <c r="ES108" s="9">
        <v>41.087000000000003</v>
      </c>
      <c r="ET108" s="9">
        <v>15.331</v>
      </c>
      <c r="EU108" s="9">
        <v>25.756</v>
      </c>
      <c r="EV108" s="9">
        <v>1.9670000000000001</v>
      </c>
      <c r="EW108" s="9">
        <v>0.56299999999999994</v>
      </c>
      <c r="EX108" s="9">
        <v>1.403</v>
      </c>
      <c r="EY108" s="9">
        <v>1.31</v>
      </c>
      <c r="EZ108" s="9">
        <v>0.51900000000000002</v>
      </c>
      <c r="FA108" s="9">
        <v>0.79100000000000004</v>
      </c>
      <c r="FB108" s="9">
        <v>0.65700000000000003</v>
      </c>
      <c r="FC108" s="9">
        <v>4.3999999999999997E-2</v>
      </c>
      <c r="FD108" s="9">
        <v>0.61199999999999999</v>
      </c>
      <c r="FE108" s="9">
        <v>39.121000000000002</v>
      </c>
      <c r="FF108" s="9">
        <v>14.768000000000001</v>
      </c>
      <c r="FG108" s="9">
        <v>24.353000000000002</v>
      </c>
      <c r="FH108" s="9">
        <v>158.59899999999999</v>
      </c>
      <c r="FI108" s="9">
        <v>76.617000000000004</v>
      </c>
      <c r="FJ108" s="9">
        <v>81.981999999999999</v>
      </c>
      <c r="FK108" s="9">
        <v>19.146999999999998</v>
      </c>
      <c r="FL108" s="9">
        <v>14.173</v>
      </c>
      <c r="FM108" s="9">
        <v>4.9740000000000002</v>
      </c>
      <c r="FN108" s="9">
        <v>139.452</v>
      </c>
      <c r="FO108" s="9">
        <v>62.444000000000003</v>
      </c>
      <c r="FP108" s="9">
        <v>77.007999999999996</v>
      </c>
      <c r="FQ108" s="9">
        <v>20.614999999999998</v>
      </c>
      <c r="FR108" s="9">
        <v>14.243</v>
      </c>
      <c r="FS108" s="9">
        <v>6.3730000000000002</v>
      </c>
      <c r="FT108" s="9">
        <v>161.71600000000001</v>
      </c>
      <c r="FU108" s="9">
        <v>71.227999999999994</v>
      </c>
      <c r="FV108" s="9">
        <v>90.489000000000004</v>
      </c>
      <c r="FW108" s="9">
        <v>140.762</v>
      </c>
      <c r="FX108" s="9">
        <v>62.963000000000001</v>
      </c>
      <c r="FY108" s="9">
        <v>77.799000000000007</v>
      </c>
      <c r="FZ108" s="9">
        <v>1274.5889999999999</v>
      </c>
      <c r="GA108" s="9">
        <v>654.78399999999999</v>
      </c>
      <c r="GB108" s="9">
        <v>619.80499999999995</v>
      </c>
      <c r="GC108" s="9">
        <v>749.74400000000003</v>
      </c>
      <c r="GD108" s="9">
        <v>432.899</v>
      </c>
      <c r="GE108" s="9">
        <v>316.84500000000003</v>
      </c>
      <c r="GF108" s="9">
        <v>524.84500000000003</v>
      </c>
      <c r="GG108" s="9">
        <v>221.88499999999999</v>
      </c>
      <c r="GH108" s="9">
        <v>302.95999999999998</v>
      </c>
      <c r="GI108" s="9">
        <v>203.70500000000001</v>
      </c>
      <c r="GJ108" s="9">
        <v>102.813</v>
      </c>
      <c r="GK108" s="9">
        <v>100.892</v>
      </c>
      <c r="GL108" s="9">
        <v>28.251999999999999</v>
      </c>
      <c r="GM108" s="9">
        <v>13.356999999999999</v>
      </c>
      <c r="GN108" s="9">
        <v>14.895</v>
      </c>
      <c r="GO108" s="9">
        <v>7.4359999999999999</v>
      </c>
      <c r="GP108" s="9">
        <v>4.04</v>
      </c>
      <c r="GQ108" s="9">
        <v>3.3959999999999999</v>
      </c>
      <c r="GR108" s="9">
        <v>5.2290000000000001</v>
      </c>
      <c r="GS108" s="9">
        <v>3.1930000000000001</v>
      </c>
      <c r="GT108" s="9">
        <v>2.036</v>
      </c>
      <c r="GU108" s="9">
        <v>2.2069999999999999</v>
      </c>
      <c r="GV108" s="9">
        <v>0.84799999999999998</v>
      </c>
      <c r="GW108" s="9">
        <v>1.36</v>
      </c>
      <c r="GX108" s="9">
        <v>20.815999999999999</v>
      </c>
      <c r="GY108" s="9">
        <v>9.3170000000000002</v>
      </c>
      <c r="GZ108" s="9">
        <v>11.499000000000001</v>
      </c>
      <c r="HA108" s="9">
        <v>188.512</v>
      </c>
      <c r="HB108" s="9">
        <v>94.435000000000002</v>
      </c>
      <c r="HC108" s="9">
        <v>94.076999999999998</v>
      </c>
      <c r="HD108" s="9">
        <v>63.061</v>
      </c>
      <c r="HE108" s="9">
        <v>41.082999999999998</v>
      </c>
      <c r="HF108" s="9">
        <v>21.978000000000002</v>
      </c>
      <c r="HG108" s="9">
        <v>125.45099999999999</v>
      </c>
      <c r="HH108" s="9">
        <v>53.351999999999997</v>
      </c>
      <c r="HI108" s="9">
        <v>72.099000000000004</v>
      </c>
      <c r="HJ108" s="9">
        <v>68.013000000000005</v>
      </c>
      <c r="HK108" s="9">
        <v>43.865000000000002</v>
      </c>
      <c r="HL108" s="9">
        <v>24.148</v>
      </c>
      <c r="HM108" s="9">
        <v>135.69200000000001</v>
      </c>
      <c r="HN108" s="9">
        <v>58.948</v>
      </c>
      <c r="HO108" s="9">
        <v>76.744</v>
      </c>
      <c r="HP108" s="9">
        <v>130.68</v>
      </c>
      <c r="HQ108" s="9">
        <v>56.545000000000002</v>
      </c>
      <c r="HR108" s="9">
        <v>74.135999999999996</v>
      </c>
      <c r="HS108" s="9">
        <v>3109.24</v>
      </c>
      <c r="HT108" s="9">
        <v>1635.125</v>
      </c>
      <c r="HU108" s="9">
        <v>1474.115</v>
      </c>
      <c r="HV108" s="9">
        <v>2419.326</v>
      </c>
      <c r="HW108" s="9">
        <v>1416.5</v>
      </c>
      <c r="HX108" s="9">
        <v>1002.826</v>
      </c>
      <c r="HY108" s="9">
        <v>689.91399999999999</v>
      </c>
      <c r="HZ108" s="9">
        <v>218.625</v>
      </c>
      <c r="IA108" s="9">
        <v>471.28899999999999</v>
      </c>
      <c r="IB108" s="9">
        <v>341.99799999999999</v>
      </c>
      <c r="IC108" s="9">
        <v>198.21799999999999</v>
      </c>
      <c r="ID108" s="9">
        <v>143.78</v>
      </c>
      <c r="IE108" s="9">
        <v>53.087000000000003</v>
      </c>
      <c r="IF108" s="9">
        <v>32.241</v>
      </c>
      <c r="IG108" s="9">
        <v>20.847000000000001</v>
      </c>
      <c r="IH108" s="9">
        <v>25.983000000000001</v>
      </c>
      <c r="II108" s="9">
        <v>18.754999999999999</v>
      </c>
      <c r="IJ108" s="9">
        <v>7.2290000000000001</v>
      </c>
      <c r="IK108" s="9">
        <v>14.125</v>
      </c>
      <c r="IL108" s="9">
        <v>9.5190000000000001</v>
      </c>
      <c r="IM108" s="9">
        <v>4.6059999999999999</v>
      </c>
      <c r="IN108" s="9">
        <v>11.859</v>
      </c>
      <c r="IO108" s="9">
        <v>9.2360000000000007</v>
      </c>
      <c r="IP108" s="9">
        <v>2.6230000000000002</v>
      </c>
      <c r="IQ108" s="9">
        <v>27.103999999999999</v>
      </c>
    </row>
    <row r="109" spans="1:251">
      <c r="A109" s="10">
        <v>44805</v>
      </c>
      <c r="B109" s="9">
        <v>13634.195</v>
      </c>
      <c r="C109" s="9">
        <v>7136.6769999999997</v>
      </c>
      <c r="D109" s="9">
        <v>6497.518</v>
      </c>
      <c r="E109" s="9">
        <v>9460.6380000000008</v>
      </c>
      <c r="F109" s="9">
        <v>5777.4279999999999</v>
      </c>
      <c r="G109" s="9">
        <v>3683.21</v>
      </c>
      <c r="H109" s="9">
        <v>4173.5559999999996</v>
      </c>
      <c r="I109" s="9">
        <v>1359.249</v>
      </c>
      <c r="J109" s="9">
        <v>2814.308</v>
      </c>
      <c r="K109" s="9">
        <v>1438.0360000000001</v>
      </c>
      <c r="L109" s="9">
        <v>772.29499999999996</v>
      </c>
      <c r="M109" s="9">
        <v>665.74099999999999</v>
      </c>
      <c r="N109" s="9">
        <v>285.81700000000001</v>
      </c>
      <c r="O109" s="9">
        <v>158.16399999999999</v>
      </c>
      <c r="P109" s="9">
        <v>127.65300000000001</v>
      </c>
      <c r="Q109" s="9">
        <v>116.514</v>
      </c>
      <c r="R109" s="9">
        <v>82.659000000000006</v>
      </c>
      <c r="S109" s="9">
        <v>33.854999999999997</v>
      </c>
      <c r="T109" s="9">
        <v>63.451000000000001</v>
      </c>
      <c r="U109" s="9">
        <v>44.892000000000003</v>
      </c>
      <c r="V109" s="9">
        <v>18.559000000000001</v>
      </c>
      <c r="W109" s="9">
        <v>53.063000000000002</v>
      </c>
      <c r="X109" s="9">
        <v>37.767000000000003</v>
      </c>
      <c r="Y109" s="9">
        <v>15.295999999999999</v>
      </c>
      <c r="Z109" s="9">
        <v>169.303</v>
      </c>
      <c r="AA109" s="9">
        <v>75.504000000000005</v>
      </c>
      <c r="AB109" s="9">
        <v>93.799000000000007</v>
      </c>
      <c r="AC109" s="9">
        <v>1263.663</v>
      </c>
      <c r="AD109" s="9">
        <v>670.02200000000005</v>
      </c>
      <c r="AE109" s="9">
        <v>593.64099999999996</v>
      </c>
      <c r="AF109" s="9">
        <v>509.96699999999998</v>
      </c>
      <c r="AG109" s="9">
        <v>359.13200000000001</v>
      </c>
      <c r="AH109" s="9">
        <v>150.834</v>
      </c>
      <c r="AI109" s="9">
        <v>753.69600000000003</v>
      </c>
      <c r="AJ109" s="9">
        <v>310.88900000000001</v>
      </c>
      <c r="AK109" s="9">
        <v>442.80599999999998</v>
      </c>
      <c r="AL109" s="9">
        <v>605.67200000000003</v>
      </c>
      <c r="AM109" s="9">
        <v>427.245</v>
      </c>
      <c r="AN109" s="9">
        <v>178.42699999999999</v>
      </c>
      <c r="AO109" s="9">
        <v>832.36400000000003</v>
      </c>
      <c r="AP109" s="9">
        <v>345.05</v>
      </c>
      <c r="AQ109" s="9">
        <v>487.31400000000002</v>
      </c>
      <c r="AR109" s="9">
        <v>817.14700000000005</v>
      </c>
      <c r="AS109" s="9">
        <v>355.78199999999998</v>
      </c>
      <c r="AT109" s="9">
        <v>461.36500000000001</v>
      </c>
      <c r="AU109" s="9">
        <v>12971.826999999999</v>
      </c>
      <c r="AV109" s="9">
        <v>6738.9409999999998</v>
      </c>
      <c r="AW109" s="9">
        <v>6232.8860000000004</v>
      </c>
      <c r="AX109" s="9">
        <v>9163.4560000000001</v>
      </c>
      <c r="AY109" s="9">
        <v>5561.0479999999998</v>
      </c>
      <c r="AZ109" s="9">
        <v>3602.4090000000001</v>
      </c>
      <c r="BA109" s="9">
        <v>3808.37</v>
      </c>
      <c r="BB109" s="9">
        <v>1177.893</v>
      </c>
      <c r="BC109" s="9">
        <v>2630.4769999999999</v>
      </c>
      <c r="BD109" s="9">
        <v>1375.059</v>
      </c>
      <c r="BE109" s="9">
        <v>734.83</v>
      </c>
      <c r="BF109" s="9">
        <v>640.22799999999995</v>
      </c>
      <c r="BG109" s="9">
        <v>258.06700000000001</v>
      </c>
      <c r="BH109" s="9">
        <v>139.642</v>
      </c>
      <c r="BI109" s="9">
        <v>118.425</v>
      </c>
      <c r="BJ109" s="9">
        <v>109.63200000000001</v>
      </c>
      <c r="BK109" s="9">
        <v>76.198999999999998</v>
      </c>
      <c r="BL109" s="9">
        <v>33.433</v>
      </c>
      <c r="BM109" s="9">
        <v>58.917000000000002</v>
      </c>
      <c r="BN109" s="9">
        <v>40.744</v>
      </c>
      <c r="BO109" s="9">
        <v>18.172999999999998</v>
      </c>
      <c r="BP109" s="9">
        <v>50.715000000000003</v>
      </c>
      <c r="BQ109" s="9">
        <v>35.456000000000003</v>
      </c>
      <c r="BR109" s="9">
        <v>15.259</v>
      </c>
      <c r="BS109" s="9">
        <v>148.434</v>
      </c>
      <c r="BT109" s="9">
        <v>63.442</v>
      </c>
      <c r="BU109" s="9">
        <v>84.992000000000004</v>
      </c>
      <c r="BV109" s="9">
        <v>1220.6669999999999</v>
      </c>
      <c r="BW109" s="9">
        <v>646.27700000000004</v>
      </c>
      <c r="BX109" s="9">
        <v>574.39</v>
      </c>
      <c r="BY109" s="9">
        <v>503.37700000000001</v>
      </c>
      <c r="BZ109" s="9">
        <v>354.298</v>
      </c>
      <c r="CA109" s="9">
        <v>149.07900000000001</v>
      </c>
      <c r="CB109" s="9">
        <v>717.29</v>
      </c>
      <c r="CC109" s="9">
        <v>291.97899999999998</v>
      </c>
      <c r="CD109" s="9">
        <v>425.31099999999998</v>
      </c>
      <c r="CE109" s="9">
        <v>592.755</v>
      </c>
      <c r="CF109" s="9">
        <v>416.50200000000001</v>
      </c>
      <c r="CG109" s="9">
        <v>176.25299999999999</v>
      </c>
      <c r="CH109" s="9">
        <v>782.30399999999997</v>
      </c>
      <c r="CI109" s="9">
        <v>318.32900000000001</v>
      </c>
      <c r="CJ109" s="9">
        <v>463.97500000000002</v>
      </c>
      <c r="CK109" s="9">
        <v>776.20799999999997</v>
      </c>
      <c r="CL109" s="9">
        <v>332.72300000000001</v>
      </c>
      <c r="CM109" s="9">
        <v>443.48399999999998</v>
      </c>
      <c r="CN109" s="9">
        <v>2099.2559999999999</v>
      </c>
      <c r="CO109" s="9">
        <v>1066.72</v>
      </c>
      <c r="CP109" s="9">
        <v>1032.5360000000001</v>
      </c>
      <c r="CQ109" s="9">
        <v>941.87400000000002</v>
      </c>
      <c r="CR109" s="9">
        <v>560.34699999999998</v>
      </c>
      <c r="CS109" s="9">
        <v>381.52600000000001</v>
      </c>
      <c r="CT109" s="9">
        <v>1157.383</v>
      </c>
      <c r="CU109" s="9">
        <v>506.37299999999999</v>
      </c>
      <c r="CV109" s="9">
        <v>651.01</v>
      </c>
      <c r="CW109" s="9">
        <v>391.625</v>
      </c>
      <c r="CX109" s="9">
        <v>197.911</v>
      </c>
      <c r="CY109" s="9">
        <v>193.714</v>
      </c>
      <c r="CZ109" s="9">
        <v>63.841000000000001</v>
      </c>
      <c r="DA109" s="9">
        <v>30.835000000000001</v>
      </c>
      <c r="DB109" s="9">
        <v>33.006</v>
      </c>
      <c r="DC109" s="9">
        <v>11.712</v>
      </c>
      <c r="DD109" s="9">
        <v>9.7059999999999995</v>
      </c>
      <c r="DE109" s="9">
        <v>2.0059999999999998</v>
      </c>
      <c r="DF109" s="9">
        <v>8.077</v>
      </c>
      <c r="DG109" s="9">
        <v>6.6959999999999997</v>
      </c>
      <c r="DH109" s="9">
        <v>1.381</v>
      </c>
      <c r="DI109" s="9">
        <v>3.6360000000000001</v>
      </c>
      <c r="DJ109" s="9">
        <v>3.0110000000000001</v>
      </c>
      <c r="DK109" s="9">
        <v>0.625</v>
      </c>
      <c r="DL109" s="9">
        <v>52.128</v>
      </c>
      <c r="DM109" s="9">
        <v>21.129000000000001</v>
      </c>
      <c r="DN109" s="9">
        <v>31</v>
      </c>
      <c r="DO109" s="9">
        <v>361.79500000000002</v>
      </c>
      <c r="DP109" s="9">
        <v>179.83</v>
      </c>
      <c r="DQ109" s="9">
        <v>181.965</v>
      </c>
      <c r="DR109" s="9">
        <v>76.388000000000005</v>
      </c>
      <c r="DS109" s="9">
        <v>50.668999999999997</v>
      </c>
      <c r="DT109" s="9">
        <v>25.719000000000001</v>
      </c>
      <c r="DU109" s="9">
        <v>285.40600000000001</v>
      </c>
      <c r="DV109" s="9">
        <v>129.16</v>
      </c>
      <c r="DW109" s="9">
        <v>156.24600000000001</v>
      </c>
      <c r="DX109" s="9">
        <v>84.85</v>
      </c>
      <c r="DY109" s="9">
        <v>57.139000000000003</v>
      </c>
      <c r="DZ109" s="9">
        <v>27.712</v>
      </c>
      <c r="EA109" s="9">
        <v>306.77499999999998</v>
      </c>
      <c r="EB109" s="9">
        <v>140.77199999999999</v>
      </c>
      <c r="EC109" s="9">
        <v>166.00299999999999</v>
      </c>
      <c r="ED109" s="9">
        <v>293.483</v>
      </c>
      <c r="EE109" s="9">
        <v>135.85599999999999</v>
      </c>
      <c r="EF109" s="9">
        <v>157.62700000000001</v>
      </c>
      <c r="EG109" s="9">
        <v>804.279</v>
      </c>
      <c r="EH109" s="9">
        <v>392.88499999999999</v>
      </c>
      <c r="EI109" s="9">
        <v>411.39400000000001</v>
      </c>
      <c r="EJ109" s="9">
        <v>179.61799999999999</v>
      </c>
      <c r="EK109" s="9">
        <v>116.93899999999999</v>
      </c>
      <c r="EL109" s="9">
        <v>62.679000000000002</v>
      </c>
      <c r="EM109" s="9">
        <v>624.66099999999994</v>
      </c>
      <c r="EN109" s="9">
        <v>275.94600000000003</v>
      </c>
      <c r="EO109" s="9">
        <v>348.71499999999997</v>
      </c>
      <c r="EP109" s="9">
        <v>185.76499999999999</v>
      </c>
      <c r="EQ109" s="9">
        <v>93.466999999999999</v>
      </c>
      <c r="ER109" s="9">
        <v>92.298000000000002</v>
      </c>
      <c r="ES109" s="9">
        <v>36.384999999999998</v>
      </c>
      <c r="ET109" s="9">
        <v>15.72</v>
      </c>
      <c r="EU109" s="9">
        <v>20.664999999999999</v>
      </c>
      <c r="EV109" s="9">
        <v>3.6240000000000001</v>
      </c>
      <c r="EW109" s="9">
        <v>3.552</v>
      </c>
      <c r="EX109" s="9">
        <v>7.2999999999999995E-2</v>
      </c>
      <c r="EY109" s="9">
        <v>2.6360000000000001</v>
      </c>
      <c r="EZ109" s="9">
        <v>2.5990000000000002</v>
      </c>
      <c r="FA109" s="9">
        <v>3.5999999999999997E-2</v>
      </c>
      <c r="FB109" s="9">
        <v>0.98899999999999999</v>
      </c>
      <c r="FC109" s="9">
        <v>0.95199999999999996</v>
      </c>
      <c r="FD109" s="9">
        <v>3.5999999999999997E-2</v>
      </c>
      <c r="FE109" s="9">
        <v>32.76</v>
      </c>
      <c r="FF109" s="9">
        <v>12.167999999999999</v>
      </c>
      <c r="FG109" s="9">
        <v>20.593</v>
      </c>
      <c r="FH109" s="9">
        <v>168.41900000000001</v>
      </c>
      <c r="FI109" s="9">
        <v>83.900999999999996</v>
      </c>
      <c r="FJ109" s="9">
        <v>84.519000000000005</v>
      </c>
      <c r="FK109" s="9">
        <v>15.861000000000001</v>
      </c>
      <c r="FL109" s="9">
        <v>13.178000000000001</v>
      </c>
      <c r="FM109" s="9">
        <v>2.6829999999999998</v>
      </c>
      <c r="FN109" s="9">
        <v>152.559</v>
      </c>
      <c r="FO109" s="9">
        <v>70.722999999999999</v>
      </c>
      <c r="FP109" s="9">
        <v>81.835999999999999</v>
      </c>
      <c r="FQ109" s="9">
        <v>19.478000000000002</v>
      </c>
      <c r="FR109" s="9">
        <v>16.727</v>
      </c>
      <c r="FS109" s="9">
        <v>2.75</v>
      </c>
      <c r="FT109" s="9">
        <v>166.28700000000001</v>
      </c>
      <c r="FU109" s="9">
        <v>76.739999999999995</v>
      </c>
      <c r="FV109" s="9">
        <v>89.548000000000002</v>
      </c>
      <c r="FW109" s="9">
        <v>155.19399999999999</v>
      </c>
      <c r="FX109" s="9">
        <v>73.322000000000003</v>
      </c>
      <c r="FY109" s="9">
        <v>81.872</v>
      </c>
      <c r="FZ109" s="9">
        <v>1294.9780000000001</v>
      </c>
      <c r="GA109" s="9">
        <v>673.83500000000004</v>
      </c>
      <c r="GB109" s="9">
        <v>621.14300000000003</v>
      </c>
      <c r="GC109" s="9">
        <v>762.25599999999997</v>
      </c>
      <c r="GD109" s="9">
        <v>443.40800000000002</v>
      </c>
      <c r="GE109" s="9">
        <v>318.84800000000001</v>
      </c>
      <c r="GF109" s="9">
        <v>532.72199999999998</v>
      </c>
      <c r="GG109" s="9">
        <v>230.42699999999999</v>
      </c>
      <c r="GH109" s="9">
        <v>302.29500000000002</v>
      </c>
      <c r="GI109" s="9">
        <v>205.86</v>
      </c>
      <c r="GJ109" s="9">
        <v>104.443</v>
      </c>
      <c r="GK109" s="9">
        <v>101.416</v>
      </c>
      <c r="GL109" s="9">
        <v>27.456</v>
      </c>
      <c r="GM109" s="9">
        <v>15.115</v>
      </c>
      <c r="GN109" s="9">
        <v>12.340999999999999</v>
      </c>
      <c r="GO109" s="9">
        <v>8.0879999999999992</v>
      </c>
      <c r="GP109" s="9">
        <v>6.1550000000000002</v>
      </c>
      <c r="GQ109" s="9">
        <v>1.9330000000000001</v>
      </c>
      <c r="GR109" s="9">
        <v>5.4409999999999998</v>
      </c>
      <c r="GS109" s="9">
        <v>4.0960000000000001</v>
      </c>
      <c r="GT109" s="9">
        <v>1.345</v>
      </c>
      <c r="GU109" s="9">
        <v>2.6469999999999998</v>
      </c>
      <c r="GV109" s="9">
        <v>2.0579999999999998</v>
      </c>
      <c r="GW109" s="9">
        <v>0.58899999999999997</v>
      </c>
      <c r="GX109" s="9">
        <v>19.367999999999999</v>
      </c>
      <c r="GY109" s="9">
        <v>8.9610000000000003</v>
      </c>
      <c r="GZ109" s="9">
        <v>10.407</v>
      </c>
      <c r="HA109" s="9">
        <v>193.375</v>
      </c>
      <c r="HB109" s="9">
        <v>95.929000000000002</v>
      </c>
      <c r="HC109" s="9">
        <v>97.445999999999998</v>
      </c>
      <c r="HD109" s="9">
        <v>60.527999999999999</v>
      </c>
      <c r="HE109" s="9">
        <v>37.491999999999997</v>
      </c>
      <c r="HF109" s="9">
        <v>23.036000000000001</v>
      </c>
      <c r="HG109" s="9">
        <v>132.84800000000001</v>
      </c>
      <c r="HH109" s="9">
        <v>58.436999999999998</v>
      </c>
      <c r="HI109" s="9">
        <v>74.41</v>
      </c>
      <c r="HJ109" s="9">
        <v>65.373000000000005</v>
      </c>
      <c r="HK109" s="9">
        <v>40.411000000000001</v>
      </c>
      <c r="HL109" s="9">
        <v>24.960999999999999</v>
      </c>
      <c r="HM109" s="9">
        <v>140.48699999999999</v>
      </c>
      <c r="HN109" s="9">
        <v>64.031999999999996</v>
      </c>
      <c r="HO109" s="9">
        <v>76.454999999999998</v>
      </c>
      <c r="HP109" s="9">
        <v>138.28899999999999</v>
      </c>
      <c r="HQ109" s="9">
        <v>62.533999999999999</v>
      </c>
      <c r="HR109" s="9">
        <v>75.754999999999995</v>
      </c>
      <c r="HS109" s="9">
        <v>3119.4430000000002</v>
      </c>
      <c r="HT109" s="9">
        <v>1642.2660000000001</v>
      </c>
      <c r="HU109" s="9">
        <v>1477.1780000000001</v>
      </c>
      <c r="HV109" s="9">
        <v>2443.1610000000001</v>
      </c>
      <c r="HW109" s="9">
        <v>1425.9749999999999</v>
      </c>
      <c r="HX109" s="9">
        <v>1017.186</v>
      </c>
      <c r="HY109" s="9">
        <v>676.28200000000004</v>
      </c>
      <c r="HZ109" s="9">
        <v>216.29</v>
      </c>
      <c r="IA109" s="9">
        <v>459.99200000000002</v>
      </c>
      <c r="IB109" s="9">
        <v>309.916</v>
      </c>
      <c r="IC109" s="9">
        <v>174.827</v>
      </c>
      <c r="ID109" s="9">
        <v>135.09</v>
      </c>
      <c r="IE109" s="9">
        <v>51.984999999999999</v>
      </c>
      <c r="IF109" s="9">
        <v>33.134999999999998</v>
      </c>
      <c r="IG109" s="9">
        <v>18.850000000000001</v>
      </c>
      <c r="IH109" s="9">
        <v>28.248999999999999</v>
      </c>
      <c r="II109" s="9">
        <v>20.207000000000001</v>
      </c>
      <c r="IJ109" s="9">
        <v>8.0419999999999998</v>
      </c>
      <c r="IK109" s="9">
        <v>17.608000000000001</v>
      </c>
      <c r="IL109" s="9">
        <v>13.685</v>
      </c>
      <c r="IM109" s="9">
        <v>3.923</v>
      </c>
      <c r="IN109" s="9">
        <v>10.641</v>
      </c>
      <c r="IO109" s="9">
        <v>6.5220000000000002</v>
      </c>
      <c r="IP109" s="9">
        <v>4.1189999999999998</v>
      </c>
      <c r="IQ109" s="9">
        <v>23.736000000000001</v>
      </c>
    </row>
    <row r="110" spans="1:251">
      <c r="A110" s="10">
        <v>44835</v>
      </c>
      <c r="B110" s="9">
        <v>13693.477999999999</v>
      </c>
      <c r="C110" s="9">
        <v>7169.9380000000001</v>
      </c>
      <c r="D110" s="9">
        <v>6523.5410000000002</v>
      </c>
      <c r="E110" s="9">
        <v>9515.1149999999998</v>
      </c>
      <c r="F110" s="9">
        <v>5822.7979999999998</v>
      </c>
      <c r="G110" s="9">
        <v>3692.317</v>
      </c>
      <c r="H110" s="9">
        <v>4178.3630000000003</v>
      </c>
      <c r="I110" s="9">
        <v>1347.14</v>
      </c>
      <c r="J110" s="9">
        <v>2831.223</v>
      </c>
      <c r="K110" s="9">
        <v>1470.5989999999999</v>
      </c>
      <c r="L110" s="9">
        <v>787.31</v>
      </c>
      <c r="M110" s="9">
        <v>683.28899999999999</v>
      </c>
      <c r="N110" s="9">
        <v>272.73</v>
      </c>
      <c r="O110" s="9">
        <v>142.56</v>
      </c>
      <c r="P110" s="9">
        <v>130.16999999999999</v>
      </c>
      <c r="Q110" s="9">
        <v>102.669</v>
      </c>
      <c r="R110" s="9">
        <v>68.709999999999994</v>
      </c>
      <c r="S110" s="9">
        <v>33.96</v>
      </c>
      <c r="T110" s="9">
        <v>58.250999999999998</v>
      </c>
      <c r="U110" s="9">
        <v>36.976999999999997</v>
      </c>
      <c r="V110" s="9">
        <v>21.274000000000001</v>
      </c>
      <c r="W110" s="9">
        <v>44.417999999999999</v>
      </c>
      <c r="X110" s="9">
        <v>31.733000000000001</v>
      </c>
      <c r="Y110" s="9">
        <v>12.686</v>
      </c>
      <c r="Z110" s="9">
        <v>170.06100000000001</v>
      </c>
      <c r="AA110" s="9">
        <v>73.849999999999994</v>
      </c>
      <c r="AB110" s="9">
        <v>96.210999999999999</v>
      </c>
      <c r="AC110" s="9">
        <v>1306.6420000000001</v>
      </c>
      <c r="AD110" s="9">
        <v>703.73199999999997</v>
      </c>
      <c r="AE110" s="9">
        <v>602.91</v>
      </c>
      <c r="AF110" s="9">
        <v>551.02700000000004</v>
      </c>
      <c r="AG110" s="9">
        <v>393.90899999999999</v>
      </c>
      <c r="AH110" s="9">
        <v>157.11799999999999</v>
      </c>
      <c r="AI110" s="9">
        <v>755.61500000000001</v>
      </c>
      <c r="AJ110" s="9">
        <v>309.82299999999998</v>
      </c>
      <c r="AK110" s="9">
        <v>445.79199999999997</v>
      </c>
      <c r="AL110" s="9">
        <v>627.65599999999995</v>
      </c>
      <c r="AM110" s="9">
        <v>444.90800000000002</v>
      </c>
      <c r="AN110" s="9">
        <v>182.74799999999999</v>
      </c>
      <c r="AO110" s="9">
        <v>842.94299999999998</v>
      </c>
      <c r="AP110" s="9">
        <v>342.40199999999999</v>
      </c>
      <c r="AQ110" s="9">
        <v>500.541</v>
      </c>
      <c r="AR110" s="9">
        <v>813.86599999999999</v>
      </c>
      <c r="AS110" s="9">
        <v>346.80099999999999</v>
      </c>
      <c r="AT110" s="9">
        <v>467.06599999999997</v>
      </c>
      <c r="AU110" s="9">
        <v>13027.171</v>
      </c>
      <c r="AV110" s="9">
        <v>6763.35</v>
      </c>
      <c r="AW110" s="9">
        <v>6263.8209999999999</v>
      </c>
      <c r="AX110" s="9">
        <v>9218.1309999999994</v>
      </c>
      <c r="AY110" s="9">
        <v>5599.585</v>
      </c>
      <c r="AZ110" s="9">
        <v>3618.5450000000001</v>
      </c>
      <c r="BA110" s="9">
        <v>3809.04</v>
      </c>
      <c r="BB110" s="9">
        <v>1163.7650000000001</v>
      </c>
      <c r="BC110" s="9">
        <v>2645.2750000000001</v>
      </c>
      <c r="BD110" s="9">
        <v>1410.98</v>
      </c>
      <c r="BE110" s="9">
        <v>750.43799999999999</v>
      </c>
      <c r="BF110" s="9">
        <v>660.54200000000003</v>
      </c>
      <c r="BG110" s="9">
        <v>246.054</v>
      </c>
      <c r="BH110" s="9">
        <v>123.97199999999999</v>
      </c>
      <c r="BI110" s="9">
        <v>122.08199999999999</v>
      </c>
      <c r="BJ110" s="9">
        <v>96.808999999999997</v>
      </c>
      <c r="BK110" s="9">
        <v>63.170999999999999</v>
      </c>
      <c r="BL110" s="9">
        <v>33.637999999999998</v>
      </c>
      <c r="BM110" s="9">
        <v>54.874000000000002</v>
      </c>
      <c r="BN110" s="9">
        <v>33.884999999999998</v>
      </c>
      <c r="BO110" s="9">
        <v>20.989000000000001</v>
      </c>
      <c r="BP110" s="9">
        <v>41.935000000000002</v>
      </c>
      <c r="BQ110" s="9">
        <v>29.286000000000001</v>
      </c>
      <c r="BR110" s="9">
        <v>12.648999999999999</v>
      </c>
      <c r="BS110" s="9">
        <v>149.24600000000001</v>
      </c>
      <c r="BT110" s="9">
        <v>60.801000000000002</v>
      </c>
      <c r="BU110" s="9">
        <v>88.444999999999993</v>
      </c>
      <c r="BV110" s="9">
        <v>1267.865</v>
      </c>
      <c r="BW110" s="9">
        <v>681.42200000000003</v>
      </c>
      <c r="BX110" s="9">
        <v>586.44299999999998</v>
      </c>
      <c r="BY110" s="9">
        <v>540.81700000000001</v>
      </c>
      <c r="BZ110" s="9">
        <v>386.12</v>
      </c>
      <c r="CA110" s="9">
        <v>154.697</v>
      </c>
      <c r="CB110" s="9">
        <v>727.04700000000003</v>
      </c>
      <c r="CC110" s="9">
        <v>295.30200000000002</v>
      </c>
      <c r="CD110" s="9">
        <v>431.74599999999998</v>
      </c>
      <c r="CE110" s="9">
        <v>611.654</v>
      </c>
      <c r="CF110" s="9">
        <v>431.64600000000002</v>
      </c>
      <c r="CG110" s="9">
        <v>180.00800000000001</v>
      </c>
      <c r="CH110" s="9">
        <v>799.32600000000002</v>
      </c>
      <c r="CI110" s="9">
        <v>318.79300000000001</v>
      </c>
      <c r="CJ110" s="9">
        <v>480.53399999999999</v>
      </c>
      <c r="CK110" s="9">
        <v>781.92100000000005</v>
      </c>
      <c r="CL110" s="9">
        <v>329.18700000000001</v>
      </c>
      <c r="CM110" s="9">
        <v>452.73399999999998</v>
      </c>
      <c r="CN110" s="9">
        <v>2098.3910000000001</v>
      </c>
      <c r="CO110" s="9">
        <v>1053.566</v>
      </c>
      <c r="CP110" s="9">
        <v>1044.825</v>
      </c>
      <c r="CQ110" s="9">
        <v>933.596</v>
      </c>
      <c r="CR110" s="9">
        <v>554.48599999999999</v>
      </c>
      <c r="CS110" s="9">
        <v>379.11</v>
      </c>
      <c r="CT110" s="9">
        <v>1164.7950000000001</v>
      </c>
      <c r="CU110" s="9">
        <v>499.08</v>
      </c>
      <c r="CV110" s="9">
        <v>665.71500000000003</v>
      </c>
      <c r="CW110" s="9">
        <v>409.916</v>
      </c>
      <c r="CX110" s="9">
        <v>198.68299999999999</v>
      </c>
      <c r="CY110" s="9">
        <v>211.233</v>
      </c>
      <c r="CZ110" s="9">
        <v>71.799000000000007</v>
      </c>
      <c r="DA110" s="9">
        <v>32.505000000000003</v>
      </c>
      <c r="DB110" s="9">
        <v>39.292999999999999</v>
      </c>
      <c r="DC110" s="9">
        <v>13.132</v>
      </c>
      <c r="DD110" s="9">
        <v>7.9340000000000002</v>
      </c>
      <c r="DE110" s="9">
        <v>5.1980000000000004</v>
      </c>
      <c r="DF110" s="9">
        <v>7.06</v>
      </c>
      <c r="DG110" s="9">
        <v>3.8530000000000002</v>
      </c>
      <c r="DH110" s="9">
        <v>3.2069999999999999</v>
      </c>
      <c r="DI110" s="9">
        <v>6.0720000000000001</v>
      </c>
      <c r="DJ110" s="9">
        <v>4.0810000000000004</v>
      </c>
      <c r="DK110" s="9">
        <v>1.9910000000000001</v>
      </c>
      <c r="DL110" s="9">
        <v>58.667000000000002</v>
      </c>
      <c r="DM110" s="9">
        <v>24.571999999999999</v>
      </c>
      <c r="DN110" s="9">
        <v>34.094999999999999</v>
      </c>
      <c r="DO110" s="9">
        <v>375.017</v>
      </c>
      <c r="DP110" s="9">
        <v>185.15299999999999</v>
      </c>
      <c r="DQ110" s="9">
        <v>189.863</v>
      </c>
      <c r="DR110" s="9">
        <v>82.701999999999998</v>
      </c>
      <c r="DS110" s="9">
        <v>56.225000000000001</v>
      </c>
      <c r="DT110" s="9">
        <v>26.475999999999999</v>
      </c>
      <c r="DU110" s="9">
        <v>292.315</v>
      </c>
      <c r="DV110" s="9">
        <v>128.928</v>
      </c>
      <c r="DW110" s="9">
        <v>163.387</v>
      </c>
      <c r="DX110" s="9">
        <v>91.251999999999995</v>
      </c>
      <c r="DY110" s="9">
        <v>60.875</v>
      </c>
      <c r="DZ110" s="9">
        <v>30.376999999999999</v>
      </c>
      <c r="EA110" s="9">
        <v>318.66399999999999</v>
      </c>
      <c r="EB110" s="9">
        <v>137.80799999999999</v>
      </c>
      <c r="EC110" s="9">
        <v>180.85599999999999</v>
      </c>
      <c r="ED110" s="9">
        <v>299.375</v>
      </c>
      <c r="EE110" s="9">
        <v>132.78100000000001</v>
      </c>
      <c r="EF110" s="9">
        <v>166.595</v>
      </c>
      <c r="EG110" s="9">
        <v>809.72299999999996</v>
      </c>
      <c r="EH110" s="9">
        <v>390.803</v>
      </c>
      <c r="EI110" s="9">
        <v>418.91899999999998</v>
      </c>
      <c r="EJ110" s="9">
        <v>176.50200000000001</v>
      </c>
      <c r="EK110" s="9">
        <v>115.938</v>
      </c>
      <c r="EL110" s="9">
        <v>60.564</v>
      </c>
      <c r="EM110" s="9">
        <v>633.221</v>
      </c>
      <c r="EN110" s="9">
        <v>274.86500000000001</v>
      </c>
      <c r="EO110" s="9">
        <v>358.35599999999999</v>
      </c>
      <c r="EP110" s="9">
        <v>204.26900000000001</v>
      </c>
      <c r="EQ110" s="9">
        <v>99.084000000000003</v>
      </c>
      <c r="ER110" s="9">
        <v>105.185</v>
      </c>
      <c r="ES110" s="9">
        <v>37.703000000000003</v>
      </c>
      <c r="ET110" s="9">
        <v>16.73</v>
      </c>
      <c r="EU110" s="9">
        <v>20.972999999999999</v>
      </c>
      <c r="EV110" s="9">
        <v>3.7970000000000002</v>
      </c>
      <c r="EW110" s="9">
        <v>1.67</v>
      </c>
      <c r="EX110" s="9">
        <v>2.1269999999999998</v>
      </c>
      <c r="EY110" s="9">
        <v>2.0779999999999998</v>
      </c>
      <c r="EZ110" s="9">
        <v>1.2869999999999999</v>
      </c>
      <c r="FA110" s="9">
        <v>0.79100000000000004</v>
      </c>
      <c r="FB110" s="9">
        <v>1.7190000000000001</v>
      </c>
      <c r="FC110" s="9">
        <v>0.38300000000000001</v>
      </c>
      <c r="FD110" s="9">
        <v>1.3360000000000001</v>
      </c>
      <c r="FE110" s="9">
        <v>33.905999999999999</v>
      </c>
      <c r="FF110" s="9">
        <v>15.061</v>
      </c>
      <c r="FG110" s="9">
        <v>18.846</v>
      </c>
      <c r="FH110" s="9">
        <v>187.321</v>
      </c>
      <c r="FI110" s="9">
        <v>93.673000000000002</v>
      </c>
      <c r="FJ110" s="9">
        <v>93.647999999999996</v>
      </c>
      <c r="FK110" s="9">
        <v>17.545999999999999</v>
      </c>
      <c r="FL110" s="9">
        <v>13.682</v>
      </c>
      <c r="FM110" s="9">
        <v>3.863</v>
      </c>
      <c r="FN110" s="9">
        <v>169.77600000000001</v>
      </c>
      <c r="FO110" s="9">
        <v>79.989999999999995</v>
      </c>
      <c r="FP110" s="9">
        <v>89.784999999999997</v>
      </c>
      <c r="FQ110" s="9">
        <v>20.777000000000001</v>
      </c>
      <c r="FR110" s="9">
        <v>14.791</v>
      </c>
      <c r="FS110" s="9">
        <v>5.9859999999999998</v>
      </c>
      <c r="FT110" s="9">
        <v>183.49199999999999</v>
      </c>
      <c r="FU110" s="9">
        <v>84.293000000000006</v>
      </c>
      <c r="FV110" s="9">
        <v>99.198999999999998</v>
      </c>
      <c r="FW110" s="9">
        <v>171.85400000000001</v>
      </c>
      <c r="FX110" s="9">
        <v>81.277000000000001</v>
      </c>
      <c r="FY110" s="9">
        <v>90.575999999999993</v>
      </c>
      <c r="FZ110" s="9">
        <v>1288.6679999999999</v>
      </c>
      <c r="GA110" s="9">
        <v>662.76300000000003</v>
      </c>
      <c r="GB110" s="9">
        <v>625.90499999999997</v>
      </c>
      <c r="GC110" s="9">
        <v>757.09500000000003</v>
      </c>
      <c r="GD110" s="9">
        <v>438.54899999999998</v>
      </c>
      <c r="GE110" s="9">
        <v>318.54599999999999</v>
      </c>
      <c r="GF110" s="9">
        <v>531.57399999999996</v>
      </c>
      <c r="GG110" s="9">
        <v>224.215</v>
      </c>
      <c r="GH110" s="9">
        <v>307.35899999999998</v>
      </c>
      <c r="GI110" s="9">
        <v>205.64699999999999</v>
      </c>
      <c r="GJ110" s="9">
        <v>99.599000000000004</v>
      </c>
      <c r="GK110" s="9">
        <v>106.048</v>
      </c>
      <c r="GL110" s="9">
        <v>34.094999999999999</v>
      </c>
      <c r="GM110" s="9">
        <v>15.775</v>
      </c>
      <c r="GN110" s="9">
        <v>18.32</v>
      </c>
      <c r="GO110" s="9">
        <v>9.3350000000000009</v>
      </c>
      <c r="GP110" s="9">
        <v>6.2640000000000002</v>
      </c>
      <c r="GQ110" s="9">
        <v>3.0710000000000002</v>
      </c>
      <c r="GR110" s="9">
        <v>4.9820000000000002</v>
      </c>
      <c r="GS110" s="9">
        <v>2.5659999999999998</v>
      </c>
      <c r="GT110" s="9">
        <v>2.4159999999999999</v>
      </c>
      <c r="GU110" s="9">
        <v>4.3529999999999998</v>
      </c>
      <c r="GV110" s="9">
        <v>3.698</v>
      </c>
      <c r="GW110" s="9">
        <v>0.65500000000000003</v>
      </c>
      <c r="GX110" s="9">
        <v>24.76</v>
      </c>
      <c r="GY110" s="9">
        <v>9.5109999999999992</v>
      </c>
      <c r="GZ110" s="9">
        <v>15.249000000000001</v>
      </c>
      <c r="HA110" s="9">
        <v>187.69499999999999</v>
      </c>
      <c r="HB110" s="9">
        <v>91.48</v>
      </c>
      <c r="HC110" s="9">
        <v>96.215000000000003</v>
      </c>
      <c r="HD110" s="9">
        <v>65.156000000000006</v>
      </c>
      <c r="HE110" s="9">
        <v>42.542999999999999</v>
      </c>
      <c r="HF110" s="9">
        <v>22.613</v>
      </c>
      <c r="HG110" s="9">
        <v>122.539</v>
      </c>
      <c r="HH110" s="9">
        <v>48.938000000000002</v>
      </c>
      <c r="HI110" s="9">
        <v>73.602000000000004</v>
      </c>
      <c r="HJ110" s="9">
        <v>70.474999999999994</v>
      </c>
      <c r="HK110" s="9">
        <v>46.084000000000003</v>
      </c>
      <c r="HL110" s="9">
        <v>24.391999999999999</v>
      </c>
      <c r="HM110" s="9">
        <v>135.172</v>
      </c>
      <c r="HN110" s="9">
        <v>53.515000000000001</v>
      </c>
      <c r="HO110" s="9">
        <v>81.656999999999996</v>
      </c>
      <c r="HP110" s="9">
        <v>127.521</v>
      </c>
      <c r="HQ110" s="9">
        <v>51.503</v>
      </c>
      <c r="HR110" s="9">
        <v>76.018000000000001</v>
      </c>
      <c r="HS110" s="9">
        <v>3142.0360000000001</v>
      </c>
      <c r="HT110" s="9">
        <v>1652.8530000000001</v>
      </c>
      <c r="HU110" s="9">
        <v>1489.183</v>
      </c>
      <c r="HV110" s="9">
        <v>2477.9180000000001</v>
      </c>
      <c r="HW110" s="9">
        <v>1452.538</v>
      </c>
      <c r="HX110" s="9">
        <v>1025.3800000000001</v>
      </c>
      <c r="HY110" s="9">
        <v>664.11800000000005</v>
      </c>
      <c r="HZ110" s="9">
        <v>200.315</v>
      </c>
      <c r="IA110" s="9">
        <v>463.80399999999997</v>
      </c>
      <c r="IB110" s="9">
        <v>334.399</v>
      </c>
      <c r="IC110" s="9">
        <v>192.499</v>
      </c>
      <c r="ID110" s="9">
        <v>141.9</v>
      </c>
      <c r="IE110" s="9">
        <v>49.371000000000002</v>
      </c>
      <c r="IF110" s="9">
        <v>26.318000000000001</v>
      </c>
      <c r="IG110" s="9">
        <v>23.052</v>
      </c>
      <c r="IH110" s="9">
        <v>24.352</v>
      </c>
      <c r="II110" s="9">
        <v>15.52</v>
      </c>
      <c r="IJ110" s="9">
        <v>8.8320000000000007</v>
      </c>
      <c r="IK110" s="9">
        <v>12.653</v>
      </c>
      <c r="IL110" s="9">
        <v>7.4020000000000001</v>
      </c>
      <c r="IM110" s="9">
        <v>5.2519999999999998</v>
      </c>
      <c r="IN110" s="9">
        <v>11.698</v>
      </c>
      <c r="IO110" s="9">
        <v>8.1180000000000003</v>
      </c>
      <c r="IP110" s="9">
        <v>3.58</v>
      </c>
      <c r="IQ110" s="9">
        <v>25.018999999999998</v>
      </c>
    </row>
    <row r="111" spans="1:251">
      <c r="A111" s="10">
        <v>44866</v>
      </c>
      <c r="B111" s="9">
        <v>13836.822</v>
      </c>
      <c r="C111" s="9">
        <v>7230.8069999999998</v>
      </c>
      <c r="D111" s="9">
        <v>6606.0140000000001</v>
      </c>
      <c r="E111" s="9">
        <v>9621.52</v>
      </c>
      <c r="F111" s="9">
        <v>5880.7560000000003</v>
      </c>
      <c r="G111" s="9">
        <v>3740.7640000000001</v>
      </c>
      <c r="H111" s="9">
        <v>4215.3019999999997</v>
      </c>
      <c r="I111" s="9">
        <v>1350.0509999999999</v>
      </c>
      <c r="J111" s="9">
        <v>2865.2510000000002</v>
      </c>
      <c r="K111" s="9">
        <v>1504.4059999999999</v>
      </c>
      <c r="L111" s="9">
        <v>797.54</v>
      </c>
      <c r="M111" s="9">
        <v>706.86599999999999</v>
      </c>
      <c r="N111" s="9">
        <v>258.24799999999999</v>
      </c>
      <c r="O111" s="9">
        <v>143.673</v>
      </c>
      <c r="P111" s="9">
        <v>114.57599999999999</v>
      </c>
      <c r="Q111" s="9">
        <v>95.200999999999993</v>
      </c>
      <c r="R111" s="9">
        <v>65.808000000000007</v>
      </c>
      <c r="S111" s="9">
        <v>29.391999999999999</v>
      </c>
      <c r="T111" s="9">
        <v>50.762999999999998</v>
      </c>
      <c r="U111" s="9">
        <v>31.305</v>
      </c>
      <c r="V111" s="9">
        <v>19.457999999999998</v>
      </c>
      <c r="W111" s="9">
        <v>44.438000000000002</v>
      </c>
      <c r="X111" s="9">
        <v>34.503999999999998</v>
      </c>
      <c r="Y111" s="9">
        <v>9.9350000000000005</v>
      </c>
      <c r="Z111" s="9">
        <v>163.048</v>
      </c>
      <c r="AA111" s="9">
        <v>77.864000000000004</v>
      </c>
      <c r="AB111" s="9">
        <v>85.183000000000007</v>
      </c>
      <c r="AC111" s="9">
        <v>1350.8420000000001</v>
      </c>
      <c r="AD111" s="9">
        <v>712.971</v>
      </c>
      <c r="AE111" s="9">
        <v>637.87199999999996</v>
      </c>
      <c r="AF111" s="9">
        <v>563</v>
      </c>
      <c r="AG111" s="9">
        <v>395.322</v>
      </c>
      <c r="AH111" s="9">
        <v>167.678</v>
      </c>
      <c r="AI111" s="9">
        <v>787.84299999999996</v>
      </c>
      <c r="AJ111" s="9">
        <v>317.649</v>
      </c>
      <c r="AK111" s="9">
        <v>470.19400000000002</v>
      </c>
      <c r="AL111" s="9">
        <v>633.923</v>
      </c>
      <c r="AM111" s="9">
        <v>446.255</v>
      </c>
      <c r="AN111" s="9">
        <v>187.66800000000001</v>
      </c>
      <c r="AO111" s="9">
        <v>870.48299999999995</v>
      </c>
      <c r="AP111" s="9">
        <v>351.28500000000003</v>
      </c>
      <c r="AQ111" s="9">
        <v>519.19799999999998</v>
      </c>
      <c r="AR111" s="9">
        <v>838.60500000000002</v>
      </c>
      <c r="AS111" s="9">
        <v>348.95400000000001</v>
      </c>
      <c r="AT111" s="9">
        <v>489.65199999999999</v>
      </c>
      <c r="AU111" s="9">
        <v>13147.764999999999</v>
      </c>
      <c r="AV111" s="9">
        <v>6820.3779999999997</v>
      </c>
      <c r="AW111" s="9">
        <v>6327.3879999999999</v>
      </c>
      <c r="AX111" s="9">
        <v>9326.2720000000008</v>
      </c>
      <c r="AY111" s="9">
        <v>5661.0240000000003</v>
      </c>
      <c r="AZ111" s="9">
        <v>3665.248</v>
      </c>
      <c r="BA111" s="9">
        <v>3821.4929999999999</v>
      </c>
      <c r="BB111" s="9">
        <v>1159.3530000000001</v>
      </c>
      <c r="BC111" s="9">
        <v>2662.14</v>
      </c>
      <c r="BD111" s="9">
        <v>1444.6379999999999</v>
      </c>
      <c r="BE111" s="9">
        <v>760.19799999999998</v>
      </c>
      <c r="BF111" s="9">
        <v>684.44</v>
      </c>
      <c r="BG111" s="9">
        <v>235.642</v>
      </c>
      <c r="BH111" s="9">
        <v>127.95699999999999</v>
      </c>
      <c r="BI111" s="9">
        <v>107.685</v>
      </c>
      <c r="BJ111" s="9">
        <v>90.477999999999994</v>
      </c>
      <c r="BK111" s="9">
        <v>61.868000000000002</v>
      </c>
      <c r="BL111" s="9">
        <v>28.609000000000002</v>
      </c>
      <c r="BM111" s="9">
        <v>48.805999999999997</v>
      </c>
      <c r="BN111" s="9">
        <v>30.094999999999999</v>
      </c>
      <c r="BO111" s="9">
        <v>18.710999999999999</v>
      </c>
      <c r="BP111" s="9">
        <v>41.671999999999997</v>
      </c>
      <c r="BQ111" s="9">
        <v>31.774000000000001</v>
      </c>
      <c r="BR111" s="9">
        <v>9.8979999999999997</v>
      </c>
      <c r="BS111" s="9">
        <v>145.16399999999999</v>
      </c>
      <c r="BT111" s="9">
        <v>66.088999999999999</v>
      </c>
      <c r="BU111" s="9">
        <v>79.075000000000003</v>
      </c>
      <c r="BV111" s="9">
        <v>1311.3340000000001</v>
      </c>
      <c r="BW111" s="9">
        <v>689.23400000000004</v>
      </c>
      <c r="BX111" s="9">
        <v>622.1</v>
      </c>
      <c r="BY111" s="9">
        <v>552.31799999999998</v>
      </c>
      <c r="BZ111" s="9">
        <v>386.95</v>
      </c>
      <c r="CA111" s="9">
        <v>165.36799999999999</v>
      </c>
      <c r="CB111" s="9">
        <v>759.01599999999996</v>
      </c>
      <c r="CC111" s="9">
        <v>302.28399999999999</v>
      </c>
      <c r="CD111" s="9">
        <v>456.73200000000003</v>
      </c>
      <c r="CE111" s="9">
        <v>619.14300000000003</v>
      </c>
      <c r="CF111" s="9">
        <v>434.56599999999997</v>
      </c>
      <c r="CG111" s="9">
        <v>184.578</v>
      </c>
      <c r="CH111" s="9">
        <v>825.49400000000003</v>
      </c>
      <c r="CI111" s="9">
        <v>325.63200000000001</v>
      </c>
      <c r="CJ111" s="9">
        <v>499.86200000000002</v>
      </c>
      <c r="CK111" s="9">
        <v>807.822</v>
      </c>
      <c r="CL111" s="9">
        <v>332.37900000000002</v>
      </c>
      <c r="CM111" s="9">
        <v>475.44400000000002</v>
      </c>
      <c r="CN111" s="9">
        <v>2144.7040000000002</v>
      </c>
      <c r="CO111" s="9">
        <v>1075.973</v>
      </c>
      <c r="CP111" s="9">
        <v>1068.731</v>
      </c>
      <c r="CQ111" s="9">
        <v>957.68200000000002</v>
      </c>
      <c r="CR111" s="9">
        <v>572.14300000000003</v>
      </c>
      <c r="CS111" s="9">
        <v>385.53899999999999</v>
      </c>
      <c r="CT111" s="9">
        <v>1187.0229999999999</v>
      </c>
      <c r="CU111" s="9">
        <v>503.83</v>
      </c>
      <c r="CV111" s="9">
        <v>683.19299999999998</v>
      </c>
      <c r="CW111" s="9">
        <v>463.65100000000001</v>
      </c>
      <c r="CX111" s="9">
        <v>229.86199999999999</v>
      </c>
      <c r="CY111" s="9">
        <v>233.78899999999999</v>
      </c>
      <c r="CZ111" s="9">
        <v>64.256</v>
      </c>
      <c r="DA111" s="9">
        <v>36.6</v>
      </c>
      <c r="DB111" s="9">
        <v>27.655999999999999</v>
      </c>
      <c r="DC111" s="9">
        <v>8.0340000000000007</v>
      </c>
      <c r="DD111" s="9">
        <v>7.0119999999999996</v>
      </c>
      <c r="DE111" s="9">
        <v>1.022</v>
      </c>
      <c r="DF111" s="9">
        <v>4.5259999999999998</v>
      </c>
      <c r="DG111" s="9">
        <v>4.2359999999999998</v>
      </c>
      <c r="DH111" s="9">
        <v>0.28999999999999998</v>
      </c>
      <c r="DI111" s="9">
        <v>3.508</v>
      </c>
      <c r="DJ111" s="9">
        <v>2.7759999999999998</v>
      </c>
      <c r="DK111" s="9">
        <v>0.73199999999999998</v>
      </c>
      <c r="DL111" s="9">
        <v>56.222000000000001</v>
      </c>
      <c r="DM111" s="9">
        <v>29.588000000000001</v>
      </c>
      <c r="DN111" s="9">
        <v>26.634</v>
      </c>
      <c r="DO111" s="9">
        <v>434.26</v>
      </c>
      <c r="DP111" s="9">
        <v>212.69200000000001</v>
      </c>
      <c r="DQ111" s="9">
        <v>221.56800000000001</v>
      </c>
      <c r="DR111" s="9">
        <v>93.308999999999997</v>
      </c>
      <c r="DS111" s="9">
        <v>62.668999999999997</v>
      </c>
      <c r="DT111" s="9">
        <v>30.64</v>
      </c>
      <c r="DU111" s="9">
        <v>340.95100000000002</v>
      </c>
      <c r="DV111" s="9">
        <v>150.023</v>
      </c>
      <c r="DW111" s="9">
        <v>190.928</v>
      </c>
      <c r="DX111" s="9">
        <v>99.343999999999994</v>
      </c>
      <c r="DY111" s="9">
        <v>68.23</v>
      </c>
      <c r="DZ111" s="9">
        <v>31.114000000000001</v>
      </c>
      <c r="EA111" s="9">
        <v>364.30700000000002</v>
      </c>
      <c r="EB111" s="9">
        <v>161.631</v>
      </c>
      <c r="EC111" s="9">
        <v>202.67500000000001</v>
      </c>
      <c r="ED111" s="9">
        <v>345.476</v>
      </c>
      <c r="EE111" s="9">
        <v>154.25899999999999</v>
      </c>
      <c r="EF111" s="9">
        <v>191.21799999999999</v>
      </c>
      <c r="EG111" s="9">
        <v>832.93799999999999</v>
      </c>
      <c r="EH111" s="9">
        <v>395.41</v>
      </c>
      <c r="EI111" s="9">
        <v>437.52800000000002</v>
      </c>
      <c r="EJ111" s="9">
        <v>182.232</v>
      </c>
      <c r="EK111" s="9">
        <v>122.96899999999999</v>
      </c>
      <c r="EL111" s="9">
        <v>59.262</v>
      </c>
      <c r="EM111" s="9">
        <v>650.70600000000002</v>
      </c>
      <c r="EN111" s="9">
        <v>272.44099999999997</v>
      </c>
      <c r="EO111" s="9">
        <v>378.26499999999999</v>
      </c>
      <c r="EP111" s="9">
        <v>237.642</v>
      </c>
      <c r="EQ111" s="9">
        <v>105.337</v>
      </c>
      <c r="ER111" s="9">
        <v>132.304</v>
      </c>
      <c r="ES111" s="9">
        <v>36.042999999999999</v>
      </c>
      <c r="ET111" s="9">
        <v>18.716000000000001</v>
      </c>
      <c r="EU111" s="9">
        <v>17.327000000000002</v>
      </c>
      <c r="EV111" s="9">
        <v>0.75800000000000001</v>
      </c>
      <c r="EW111" s="9">
        <v>0.68600000000000005</v>
      </c>
      <c r="EX111" s="9">
        <v>7.1999999999999995E-2</v>
      </c>
      <c r="EY111" s="9">
        <v>0.22500000000000001</v>
      </c>
      <c r="EZ111" s="9">
        <v>0.189</v>
      </c>
      <c r="FA111" s="9">
        <v>3.5999999999999997E-2</v>
      </c>
      <c r="FB111" s="9">
        <v>0.53300000000000003</v>
      </c>
      <c r="FC111" s="9">
        <v>0.497</v>
      </c>
      <c r="FD111" s="9">
        <v>3.5999999999999997E-2</v>
      </c>
      <c r="FE111" s="9">
        <v>35.284999999999997</v>
      </c>
      <c r="FF111" s="9">
        <v>18.03</v>
      </c>
      <c r="FG111" s="9">
        <v>17.254999999999999</v>
      </c>
      <c r="FH111" s="9">
        <v>223.887</v>
      </c>
      <c r="FI111" s="9">
        <v>98.805999999999997</v>
      </c>
      <c r="FJ111" s="9">
        <v>125.081</v>
      </c>
      <c r="FK111" s="9">
        <v>23.335000000000001</v>
      </c>
      <c r="FL111" s="9">
        <v>17.808</v>
      </c>
      <c r="FM111" s="9">
        <v>5.5279999999999996</v>
      </c>
      <c r="FN111" s="9">
        <v>200.55199999999999</v>
      </c>
      <c r="FO111" s="9">
        <v>80.998999999999995</v>
      </c>
      <c r="FP111" s="9">
        <v>119.553</v>
      </c>
      <c r="FQ111" s="9">
        <v>23.873000000000001</v>
      </c>
      <c r="FR111" s="9">
        <v>18.277999999999999</v>
      </c>
      <c r="FS111" s="9">
        <v>5.5949999999999998</v>
      </c>
      <c r="FT111" s="9">
        <v>213.768</v>
      </c>
      <c r="FU111" s="9">
        <v>87.058999999999997</v>
      </c>
      <c r="FV111" s="9">
        <v>126.709</v>
      </c>
      <c r="FW111" s="9">
        <v>200.77699999999999</v>
      </c>
      <c r="FX111" s="9">
        <v>81.186999999999998</v>
      </c>
      <c r="FY111" s="9">
        <v>119.59</v>
      </c>
      <c r="FZ111" s="9">
        <v>1311.7660000000001</v>
      </c>
      <c r="GA111" s="9">
        <v>680.56299999999999</v>
      </c>
      <c r="GB111" s="9">
        <v>631.20399999999995</v>
      </c>
      <c r="GC111" s="9">
        <v>775.45</v>
      </c>
      <c r="GD111" s="9">
        <v>449.17399999999998</v>
      </c>
      <c r="GE111" s="9">
        <v>326.27600000000001</v>
      </c>
      <c r="GF111" s="9">
        <v>536.31600000000003</v>
      </c>
      <c r="GG111" s="9">
        <v>231.38900000000001</v>
      </c>
      <c r="GH111" s="9">
        <v>304.92700000000002</v>
      </c>
      <c r="GI111" s="9">
        <v>226.00899999999999</v>
      </c>
      <c r="GJ111" s="9">
        <v>124.524</v>
      </c>
      <c r="GK111" s="9">
        <v>101.485</v>
      </c>
      <c r="GL111" s="9">
        <v>28.213000000000001</v>
      </c>
      <c r="GM111" s="9">
        <v>17.885000000000002</v>
      </c>
      <c r="GN111" s="9">
        <v>10.329000000000001</v>
      </c>
      <c r="GO111" s="9">
        <v>7.2759999999999998</v>
      </c>
      <c r="GP111" s="9">
        <v>6.327</v>
      </c>
      <c r="GQ111" s="9">
        <v>0.94899999999999995</v>
      </c>
      <c r="GR111" s="9">
        <v>4.3010000000000002</v>
      </c>
      <c r="GS111" s="9">
        <v>4.0469999999999997</v>
      </c>
      <c r="GT111" s="9">
        <v>0.254</v>
      </c>
      <c r="GU111" s="9">
        <v>2.9750000000000001</v>
      </c>
      <c r="GV111" s="9">
        <v>2.2789999999999999</v>
      </c>
      <c r="GW111" s="9">
        <v>0.69599999999999995</v>
      </c>
      <c r="GX111" s="9">
        <v>20.937000000000001</v>
      </c>
      <c r="GY111" s="9">
        <v>11.558</v>
      </c>
      <c r="GZ111" s="9">
        <v>9.3789999999999996</v>
      </c>
      <c r="HA111" s="9">
        <v>210.37200000000001</v>
      </c>
      <c r="HB111" s="9">
        <v>113.886</v>
      </c>
      <c r="HC111" s="9">
        <v>96.486000000000004</v>
      </c>
      <c r="HD111" s="9">
        <v>69.974000000000004</v>
      </c>
      <c r="HE111" s="9">
        <v>44.862000000000002</v>
      </c>
      <c r="HF111" s="9">
        <v>25.111999999999998</v>
      </c>
      <c r="HG111" s="9">
        <v>140.399</v>
      </c>
      <c r="HH111" s="9">
        <v>69.024000000000001</v>
      </c>
      <c r="HI111" s="9">
        <v>71.373999999999995</v>
      </c>
      <c r="HJ111" s="9">
        <v>75.471000000000004</v>
      </c>
      <c r="HK111" s="9">
        <v>49.951999999999998</v>
      </c>
      <c r="HL111" s="9">
        <v>25.518999999999998</v>
      </c>
      <c r="HM111" s="9">
        <v>150.53800000000001</v>
      </c>
      <c r="HN111" s="9">
        <v>74.572000000000003</v>
      </c>
      <c r="HO111" s="9">
        <v>75.965999999999994</v>
      </c>
      <c r="HP111" s="9">
        <v>144.69999999999999</v>
      </c>
      <c r="HQ111" s="9">
        <v>73.072000000000003</v>
      </c>
      <c r="HR111" s="9">
        <v>71.628</v>
      </c>
      <c r="HS111" s="9">
        <v>3161.576</v>
      </c>
      <c r="HT111" s="9">
        <v>1661.636</v>
      </c>
      <c r="HU111" s="9">
        <v>1499.94</v>
      </c>
      <c r="HV111" s="9">
        <v>2498.9690000000001</v>
      </c>
      <c r="HW111" s="9">
        <v>1456.712</v>
      </c>
      <c r="HX111" s="9">
        <v>1042.2570000000001</v>
      </c>
      <c r="HY111" s="9">
        <v>662.60699999999997</v>
      </c>
      <c r="HZ111" s="9">
        <v>204.92400000000001</v>
      </c>
      <c r="IA111" s="9">
        <v>457.68299999999999</v>
      </c>
      <c r="IB111" s="9">
        <v>314.53100000000001</v>
      </c>
      <c r="IC111" s="9">
        <v>179.87200000000001</v>
      </c>
      <c r="ID111" s="9">
        <v>134.66</v>
      </c>
      <c r="IE111" s="9">
        <v>38.024999999999999</v>
      </c>
      <c r="IF111" s="9">
        <v>18.649999999999999</v>
      </c>
      <c r="IG111" s="9">
        <v>19.376000000000001</v>
      </c>
      <c r="IH111" s="9">
        <v>17.344000000000001</v>
      </c>
      <c r="II111" s="9">
        <v>9.33</v>
      </c>
      <c r="IJ111" s="9">
        <v>8.0129999999999999</v>
      </c>
      <c r="IK111" s="9">
        <v>9.0109999999999992</v>
      </c>
      <c r="IL111" s="9">
        <v>4.7939999999999996</v>
      </c>
      <c r="IM111" s="9">
        <v>4.2169999999999996</v>
      </c>
      <c r="IN111" s="9">
        <v>8.3320000000000007</v>
      </c>
      <c r="IO111" s="9">
        <v>4.5359999999999996</v>
      </c>
      <c r="IP111" s="9">
        <v>3.7959999999999998</v>
      </c>
      <c r="IQ111" s="9">
        <v>20.681999999999999</v>
      </c>
    </row>
    <row r="112" spans="1:251">
      <c r="A112" s="10">
        <v>44896</v>
      </c>
      <c r="B112" s="9">
        <v>13899.419</v>
      </c>
      <c r="C112" s="9">
        <v>7262.9179999999997</v>
      </c>
      <c r="D112" s="9">
        <v>6636.5020000000004</v>
      </c>
      <c r="E112" s="9">
        <v>9775.7289999999994</v>
      </c>
      <c r="F112" s="9">
        <v>5949.1790000000001</v>
      </c>
      <c r="G112" s="9">
        <v>3826.55</v>
      </c>
      <c r="H112" s="9">
        <v>4123.6899999999996</v>
      </c>
      <c r="I112" s="9">
        <v>1313.7380000000001</v>
      </c>
      <c r="J112" s="9">
        <v>2809.9520000000002</v>
      </c>
      <c r="K112" s="9">
        <v>1578.684</v>
      </c>
      <c r="L112" s="9">
        <v>825.17600000000004</v>
      </c>
      <c r="M112" s="9">
        <v>753.50800000000004</v>
      </c>
      <c r="N112" s="9">
        <v>273.06</v>
      </c>
      <c r="O112" s="9">
        <v>158.40299999999999</v>
      </c>
      <c r="P112" s="9">
        <v>114.657</v>
      </c>
      <c r="Q112" s="9">
        <v>107.01600000000001</v>
      </c>
      <c r="R112" s="9">
        <v>81.819000000000003</v>
      </c>
      <c r="S112" s="9">
        <v>25.196000000000002</v>
      </c>
      <c r="T112" s="9">
        <v>57.320999999999998</v>
      </c>
      <c r="U112" s="9">
        <v>47.731999999999999</v>
      </c>
      <c r="V112" s="9">
        <v>9.5879999999999992</v>
      </c>
      <c r="W112" s="9">
        <v>49.695</v>
      </c>
      <c r="X112" s="9">
        <v>34.087000000000003</v>
      </c>
      <c r="Y112" s="9">
        <v>15.608000000000001</v>
      </c>
      <c r="Z112" s="9">
        <v>166.04400000000001</v>
      </c>
      <c r="AA112" s="9">
        <v>76.582999999999998</v>
      </c>
      <c r="AB112" s="9">
        <v>89.460999999999999</v>
      </c>
      <c r="AC112" s="9">
        <v>1413.24</v>
      </c>
      <c r="AD112" s="9">
        <v>723.14099999999996</v>
      </c>
      <c r="AE112" s="9">
        <v>690.09900000000005</v>
      </c>
      <c r="AF112" s="9">
        <v>538.96600000000001</v>
      </c>
      <c r="AG112" s="9">
        <v>370.96199999999999</v>
      </c>
      <c r="AH112" s="9">
        <v>168.005</v>
      </c>
      <c r="AI112" s="9">
        <v>874.274</v>
      </c>
      <c r="AJ112" s="9">
        <v>352.18</v>
      </c>
      <c r="AK112" s="9">
        <v>522.09400000000005</v>
      </c>
      <c r="AL112" s="9">
        <v>623.98699999999997</v>
      </c>
      <c r="AM112" s="9">
        <v>436.49599999999998</v>
      </c>
      <c r="AN112" s="9">
        <v>187.49100000000001</v>
      </c>
      <c r="AO112" s="9">
        <v>954.697</v>
      </c>
      <c r="AP112" s="9">
        <v>388.68</v>
      </c>
      <c r="AQ112" s="9">
        <v>566.01700000000005</v>
      </c>
      <c r="AR112" s="9">
        <v>931.59500000000003</v>
      </c>
      <c r="AS112" s="9">
        <v>399.91199999999998</v>
      </c>
      <c r="AT112" s="9">
        <v>531.68299999999999</v>
      </c>
      <c r="AU112" s="9">
        <v>13215.126</v>
      </c>
      <c r="AV112" s="9">
        <v>6859.1030000000001</v>
      </c>
      <c r="AW112" s="9">
        <v>6356.0230000000001</v>
      </c>
      <c r="AX112" s="9">
        <v>9471.16</v>
      </c>
      <c r="AY112" s="9">
        <v>5728.2150000000001</v>
      </c>
      <c r="AZ112" s="9">
        <v>3742.9450000000002</v>
      </c>
      <c r="BA112" s="9">
        <v>3743.9659999999999</v>
      </c>
      <c r="BB112" s="9">
        <v>1130.8879999999999</v>
      </c>
      <c r="BC112" s="9">
        <v>2613.078</v>
      </c>
      <c r="BD112" s="9">
        <v>1518.143</v>
      </c>
      <c r="BE112" s="9">
        <v>790.19</v>
      </c>
      <c r="BF112" s="9">
        <v>727.95299999999997</v>
      </c>
      <c r="BG112" s="9">
        <v>248.05500000000001</v>
      </c>
      <c r="BH112" s="9">
        <v>142.30099999999999</v>
      </c>
      <c r="BI112" s="9">
        <v>105.754</v>
      </c>
      <c r="BJ112" s="9">
        <v>102.56</v>
      </c>
      <c r="BK112" s="9">
        <v>77.41</v>
      </c>
      <c r="BL112" s="9">
        <v>25.149000000000001</v>
      </c>
      <c r="BM112" s="9">
        <v>54.536000000000001</v>
      </c>
      <c r="BN112" s="9">
        <v>44.957000000000001</v>
      </c>
      <c r="BO112" s="9">
        <v>9.5779999999999994</v>
      </c>
      <c r="BP112" s="9">
        <v>48.024000000000001</v>
      </c>
      <c r="BQ112" s="9">
        <v>32.453000000000003</v>
      </c>
      <c r="BR112" s="9">
        <v>15.571</v>
      </c>
      <c r="BS112" s="9">
        <v>145.495</v>
      </c>
      <c r="BT112" s="9">
        <v>64.89</v>
      </c>
      <c r="BU112" s="9">
        <v>80.605000000000004</v>
      </c>
      <c r="BV112" s="9">
        <v>1372.318</v>
      </c>
      <c r="BW112" s="9">
        <v>701.46299999999997</v>
      </c>
      <c r="BX112" s="9">
        <v>670.85599999999999</v>
      </c>
      <c r="BY112" s="9">
        <v>533.12099999999998</v>
      </c>
      <c r="BZ112" s="9">
        <v>367.07</v>
      </c>
      <c r="CA112" s="9">
        <v>166.05099999999999</v>
      </c>
      <c r="CB112" s="9">
        <v>839.197</v>
      </c>
      <c r="CC112" s="9">
        <v>334.39299999999997</v>
      </c>
      <c r="CD112" s="9">
        <v>504.80500000000001</v>
      </c>
      <c r="CE112" s="9">
        <v>613.96199999999999</v>
      </c>
      <c r="CF112" s="9">
        <v>428.46800000000002</v>
      </c>
      <c r="CG112" s="9">
        <v>185.494</v>
      </c>
      <c r="CH112" s="9">
        <v>904.18100000000004</v>
      </c>
      <c r="CI112" s="9">
        <v>361.72199999999998</v>
      </c>
      <c r="CJ112" s="9">
        <v>542.45899999999995</v>
      </c>
      <c r="CK112" s="9">
        <v>893.73299999999995</v>
      </c>
      <c r="CL112" s="9">
        <v>379.35</v>
      </c>
      <c r="CM112" s="9">
        <v>514.38300000000004</v>
      </c>
      <c r="CN112" s="9">
        <v>2208.7510000000002</v>
      </c>
      <c r="CO112" s="9">
        <v>1112.146</v>
      </c>
      <c r="CP112" s="9">
        <v>1096.605</v>
      </c>
      <c r="CQ112" s="9">
        <v>1054.8979999999999</v>
      </c>
      <c r="CR112" s="9">
        <v>620.36699999999996</v>
      </c>
      <c r="CS112" s="9">
        <v>434.53100000000001</v>
      </c>
      <c r="CT112" s="9">
        <v>1153.8530000000001</v>
      </c>
      <c r="CU112" s="9">
        <v>491.779</v>
      </c>
      <c r="CV112" s="9">
        <v>662.07399999999996</v>
      </c>
      <c r="CW112" s="9">
        <v>528.98099999999999</v>
      </c>
      <c r="CX112" s="9">
        <v>261.08699999999999</v>
      </c>
      <c r="CY112" s="9">
        <v>267.89400000000001</v>
      </c>
      <c r="CZ112" s="9">
        <v>69.228999999999999</v>
      </c>
      <c r="DA112" s="9">
        <v>38.338999999999999</v>
      </c>
      <c r="DB112" s="9">
        <v>30.89</v>
      </c>
      <c r="DC112" s="9">
        <v>15.701000000000001</v>
      </c>
      <c r="DD112" s="9">
        <v>11.141</v>
      </c>
      <c r="DE112" s="9">
        <v>4.5599999999999996</v>
      </c>
      <c r="DF112" s="9">
        <v>11.132999999999999</v>
      </c>
      <c r="DG112" s="9">
        <v>8.0549999999999997</v>
      </c>
      <c r="DH112" s="9">
        <v>3.077</v>
      </c>
      <c r="DI112" s="9">
        <v>4.5679999999999996</v>
      </c>
      <c r="DJ112" s="9">
        <v>3.0859999999999999</v>
      </c>
      <c r="DK112" s="9">
        <v>1.482</v>
      </c>
      <c r="DL112" s="9">
        <v>53.527999999999999</v>
      </c>
      <c r="DM112" s="9">
        <v>27.198</v>
      </c>
      <c r="DN112" s="9">
        <v>26.33</v>
      </c>
      <c r="DO112" s="9">
        <v>496.38</v>
      </c>
      <c r="DP112" s="9">
        <v>241.392</v>
      </c>
      <c r="DQ112" s="9">
        <v>254.988</v>
      </c>
      <c r="DR112" s="9">
        <v>98.828999999999994</v>
      </c>
      <c r="DS112" s="9">
        <v>62.258000000000003</v>
      </c>
      <c r="DT112" s="9">
        <v>36.570999999999998</v>
      </c>
      <c r="DU112" s="9">
        <v>397.55099999999999</v>
      </c>
      <c r="DV112" s="9">
        <v>179.13399999999999</v>
      </c>
      <c r="DW112" s="9">
        <v>218.417</v>
      </c>
      <c r="DX112" s="9">
        <v>110.983</v>
      </c>
      <c r="DY112" s="9">
        <v>71.063000000000002</v>
      </c>
      <c r="DZ112" s="9">
        <v>39.92</v>
      </c>
      <c r="EA112" s="9">
        <v>417.99799999999999</v>
      </c>
      <c r="EB112" s="9">
        <v>190.024</v>
      </c>
      <c r="EC112" s="9">
        <v>227.97399999999999</v>
      </c>
      <c r="ED112" s="9">
        <v>408.68299999999999</v>
      </c>
      <c r="EE112" s="9">
        <v>187.18899999999999</v>
      </c>
      <c r="EF112" s="9">
        <v>221.494</v>
      </c>
      <c r="EG112" s="9">
        <v>872.37400000000002</v>
      </c>
      <c r="EH112" s="9">
        <v>424.94099999999997</v>
      </c>
      <c r="EI112" s="9">
        <v>447.43299999999999</v>
      </c>
      <c r="EJ112" s="9">
        <v>206.95400000000001</v>
      </c>
      <c r="EK112" s="9">
        <v>139.989</v>
      </c>
      <c r="EL112" s="9">
        <v>66.963999999999999</v>
      </c>
      <c r="EM112" s="9">
        <v>665.42100000000005</v>
      </c>
      <c r="EN112" s="9">
        <v>284.952</v>
      </c>
      <c r="EO112" s="9">
        <v>380.46899999999999</v>
      </c>
      <c r="EP112" s="9">
        <v>287.505</v>
      </c>
      <c r="EQ112" s="9">
        <v>140.07</v>
      </c>
      <c r="ER112" s="9">
        <v>147.434</v>
      </c>
      <c r="ES112" s="9">
        <v>39.661999999999999</v>
      </c>
      <c r="ET112" s="9">
        <v>21.378</v>
      </c>
      <c r="EU112" s="9">
        <v>18.283999999999999</v>
      </c>
      <c r="EV112" s="9">
        <v>4.5860000000000003</v>
      </c>
      <c r="EW112" s="9">
        <v>3.7589999999999999</v>
      </c>
      <c r="EX112" s="9">
        <v>0.82699999999999996</v>
      </c>
      <c r="EY112" s="9">
        <v>3.4380000000000002</v>
      </c>
      <c r="EZ112" s="9">
        <v>3.2850000000000001</v>
      </c>
      <c r="FA112" s="9">
        <v>0.153</v>
      </c>
      <c r="FB112" s="9">
        <v>1.149</v>
      </c>
      <c r="FC112" s="9">
        <v>0.47399999999999998</v>
      </c>
      <c r="FD112" s="9">
        <v>0.67500000000000004</v>
      </c>
      <c r="FE112" s="9">
        <v>35.075000000000003</v>
      </c>
      <c r="FF112" s="9">
        <v>17.619</v>
      </c>
      <c r="FG112" s="9">
        <v>17.457000000000001</v>
      </c>
      <c r="FH112" s="9">
        <v>269.77</v>
      </c>
      <c r="FI112" s="9">
        <v>128.93600000000001</v>
      </c>
      <c r="FJ112" s="9">
        <v>140.834</v>
      </c>
      <c r="FK112" s="9">
        <v>20.963999999999999</v>
      </c>
      <c r="FL112" s="9">
        <v>15.935</v>
      </c>
      <c r="FM112" s="9">
        <v>5.0289999999999999</v>
      </c>
      <c r="FN112" s="9">
        <v>248.80600000000001</v>
      </c>
      <c r="FO112" s="9">
        <v>113.001</v>
      </c>
      <c r="FP112" s="9">
        <v>135.80500000000001</v>
      </c>
      <c r="FQ112" s="9">
        <v>25.544</v>
      </c>
      <c r="FR112" s="9">
        <v>19.692</v>
      </c>
      <c r="FS112" s="9">
        <v>5.851</v>
      </c>
      <c r="FT112" s="9">
        <v>261.96100000000001</v>
      </c>
      <c r="FU112" s="9">
        <v>120.378</v>
      </c>
      <c r="FV112" s="9">
        <v>141.583</v>
      </c>
      <c r="FW112" s="9">
        <v>252.244</v>
      </c>
      <c r="FX112" s="9">
        <v>116.286</v>
      </c>
      <c r="FY112" s="9">
        <v>135.958</v>
      </c>
      <c r="FZ112" s="9">
        <v>1336.376</v>
      </c>
      <c r="GA112" s="9">
        <v>687.20399999999995</v>
      </c>
      <c r="GB112" s="9">
        <v>649.17200000000003</v>
      </c>
      <c r="GC112" s="9">
        <v>847.94399999999996</v>
      </c>
      <c r="GD112" s="9">
        <v>480.37700000000001</v>
      </c>
      <c r="GE112" s="9">
        <v>367.56700000000001</v>
      </c>
      <c r="GF112" s="9">
        <v>488.43200000000002</v>
      </c>
      <c r="GG112" s="9">
        <v>206.827</v>
      </c>
      <c r="GH112" s="9">
        <v>281.60500000000002</v>
      </c>
      <c r="GI112" s="9">
        <v>241.477</v>
      </c>
      <c r="GJ112" s="9">
        <v>121.017</v>
      </c>
      <c r="GK112" s="9">
        <v>120.46</v>
      </c>
      <c r="GL112" s="9">
        <v>29.568000000000001</v>
      </c>
      <c r="GM112" s="9">
        <v>16.962</v>
      </c>
      <c r="GN112" s="9">
        <v>12.606</v>
      </c>
      <c r="GO112" s="9">
        <v>11.114000000000001</v>
      </c>
      <c r="GP112" s="9">
        <v>7.3819999999999997</v>
      </c>
      <c r="GQ112" s="9">
        <v>3.7320000000000002</v>
      </c>
      <c r="GR112" s="9">
        <v>7.6950000000000003</v>
      </c>
      <c r="GS112" s="9">
        <v>4.7699999999999996</v>
      </c>
      <c r="GT112" s="9">
        <v>2.9249999999999998</v>
      </c>
      <c r="GU112" s="9">
        <v>3.42</v>
      </c>
      <c r="GV112" s="9">
        <v>2.6120000000000001</v>
      </c>
      <c r="GW112" s="9">
        <v>0.80800000000000005</v>
      </c>
      <c r="GX112" s="9">
        <v>18.452999999999999</v>
      </c>
      <c r="GY112" s="9">
        <v>9.58</v>
      </c>
      <c r="GZ112" s="9">
        <v>8.8740000000000006</v>
      </c>
      <c r="HA112" s="9">
        <v>226.60900000000001</v>
      </c>
      <c r="HB112" s="9">
        <v>112.456</v>
      </c>
      <c r="HC112" s="9">
        <v>114.15300000000001</v>
      </c>
      <c r="HD112" s="9">
        <v>77.864999999999995</v>
      </c>
      <c r="HE112" s="9">
        <v>46.323</v>
      </c>
      <c r="HF112" s="9">
        <v>31.542000000000002</v>
      </c>
      <c r="HG112" s="9">
        <v>148.744</v>
      </c>
      <c r="HH112" s="9">
        <v>66.132999999999996</v>
      </c>
      <c r="HI112" s="9">
        <v>82.611000000000004</v>
      </c>
      <c r="HJ112" s="9">
        <v>85.438999999999993</v>
      </c>
      <c r="HK112" s="9">
        <v>51.37</v>
      </c>
      <c r="HL112" s="9">
        <v>34.069000000000003</v>
      </c>
      <c r="HM112" s="9">
        <v>156.03700000000001</v>
      </c>
      <c r="HN112" s="9">
        <v>69.646000000000001</v>
      </c>
      <c r="HO112" s="9">
        <v>86.391000000000005</v>
      </c>
      <c r="HP112" s="9">
        <v>156.43899999999999</v>
      </c>
      <c r="HQ112" s="9">
        <v>70.903000000000006</v>
      </c>
      <c r="HR112" s="9">
        <v>85.536000000000001</v>
      </c>
      <c r="HS112" s="9">
        <v>3194.2249999999999</v>
      </c>
      <c r="HT112" s="9">
        <v>1676.2840000000001</v>
      </c>
      <c r="HU112" s="9">
        <v>1517.942</v>
      </c>
      <c r="HV112" s="9">
        <v>2540.2570000000001</v>
      </c>
      <c r="HW112" s="9">
        <v>1478.2139999999999</v>
      </c>
      <c r="HX112" s="9">
        <v>1062.0419999999999</v>
      </c>
      <c r="HY112" s="9">
        <v>653.96900000000005</v>
      </c>
      <c r="HZ112" s="9">
        <v>198.06899999999999</v>
      </c>
      <c r="IA112" s="9">
        <v>455.899</v>
      </c>
      <c r="IB112" s="9">
        <v>332.04599999999999</v>
      </c>
      <c r="IC112" s="9">
        <v>193.00399999999999</v>
      </c>
      <c r="ID112" s="9">
        <v>139.042</v>
      </c>
      <c r="IE112" s="9">
        <v>43.399000000000001</v>
      </c>
      <c r="IF112" s="9">
        <v>26.016999999999999</v>
      </c>
      <c r="IG112" s="9">
        <v>17.382000000000001</v>
      </c>
      <c r="IH112" s="9">
        <v>24.404</v>
      </c>
      <c r="II112" s="9">
        <v>17.638000000000002</v>
      </c>
      <c r="IJ112" s="9">
        <v>6.766</v>
      </c>
      <c r="IK112" s="9">
        <v>14.106999999999999</v>
      </c>
      <c r="IL112" s="9">
        <v>10.601000000000001</v>
      </c>
      <c r="IM112" s="9">
        <v>3.5059999999999998</v>
      </c>
      <c r="IN112" s="9">
        <v>10.297000000000001</v>
      </c>
      <c r="IO112" s="9">
        <v>7.0380000000000003</v>
      </c>
      <c r="IP112" s="9">
        <v>3.2589999999999999</v>
      </c>
      <c r="IQ112" s="9">
        <v>18.995000000000001</v>
      </c>
    </row>
    <row r="113" spans="1:251">
      <c r="A113" s="10">
        <v>44927</v>
      </c>
      <c r="B113" s="9">
        <v>13570.269</v>
      </c>
      <c r="C113" s="9">
        <v>7116.2359999999999</v>
      </c>
      <c r="D113" s="9">
        <v>6454.0339999999997</v>
      </c>
      <c r="E113" s="9">
        <v>9524.1769999999997</v>
      </c>
      <c r="F113" s="9">
        <v>5802.2389999999996</v>
      </c>
      <c r="G113" s="9">
        <v>3721.9369999999999</v>
      </c>
      <c r="H113" s="9">
        <v>4046.0929999999998</v>
      </c>
      <c r="I113" s="9">
        <v>1313.9960000000001</v>
      </c>
      <c r="J113" s="9">
        <v>2732.0970000000002</v>
      </c>
      <c r="K113" s="9">
        <v>1580.943</v>
      </c>
      <c r="L113" s="9">
        <v>833.87400000000002</v>
      </c>
      <c r="M113" s="9">
        <v>747.06899999999996</v>
      </c>
      <c r="N113" s="9">
        <v>319.17099999999999</v>
      </c>
      <c r="O113" s="9">
        <v>178.822</v>
      </c>
      <c r="P113" s="9">
        <v>140.34899999999999</v>
      </c>
      <c r="Q113" s="9">
        <v>128.18</v>
      </c>
      <c r="R113" s="9">
        <v>88.468999999999994</v>
      </c>
      <c r="S113" s="9">
        <v>39.71</v>
      </c>
      <c r="T113" s="9">
        <v>79.55</v>
      </c>
      <c r="U113" s="9">
        <v>52.173000000000002</v>
      </c>
      <c r="V113" s="9">
        <v>27.376999999999999</v>
      </c>
      <c r="W113" s="9">
        <v>48.63</v>
      </c>
      <c r="X113" s="9">
        <v>36.295999999999999</v>
      </c>
      <c r="Y113" s="9">
        <v>12.334</v>
      </c>
      <c r="Z113" s="9">
        <v>190.99100000000001</v>
      </c>
      <c r="AA113" s="9">
        <v>90.352999999999994</v>
      </c>
      <c r="AB113" s="9">
        <v>100.63800000000001</v>
      </c>
      <c r="AC113" s="9">
        <v>1382.2339999999999</v>
      </c>
      <c r="AD113" s="9">
        <v>719.15300000000002</v>
      </c>
      <c r="AE113" s="9">
        <v>663.08</v>
      </c>
      <c r="AF113" s="9">
        <v>547.81700000000001</v>
      </c>
      <c r="AG113" s="9">
        <v>373.66800000000001</v>
      </c>
      <c r="AH113" s="9">
        <v>174.149</v>
      </c>
      <c r="AI113" s="9">
        <v>834.41600000000005</v>
      </c>
      <c r="AJ113" s="9">
        <v>345.48500000000001</v>
      </c>
      <c r="AK113" s="9">
        <v>488.93200000000002</v>
      </c>
      <c r="AL113" s="9">
        <v>650.03</v>
      </c>
      <c r="AM113" s="9">
        <v>441.87599999999998</v>
      </c>
      <c r="AN113" s="9">
        <v>208.154</v>
      </c>
      <c r="AO113" s="9">
        <v>930.91300000000001</v>
      </c>
      <c r="AP113" s="9">
        <v>391.99799999999999</v>
      </c>
      <c r="AQ113" s="9">
        <v>538.91499999999996</v>
      </c>
      <c r="AR113" s="9">
        <v>913.96600000000001</v>
      </c>
      <c r="AS113" s="9">
        <v>397.65800000000002</v>
      </c>
      <c r="AT113" s="9">
        <v>516.30799999999999</v>
      </c>
      <c r="AU113" s="9">
        <v>12933.098</v>
      </c>
      <c r="AV113" s="9">
        <v>6739.3220000000001</v>
      </c>
      <c r="AW113" s="9">
        <v>6193.7759999999998</v>
      </c>
      <c r="AX113" s="9">
        <v>9230.9809999999998</v>
      </c>
      <c r="AY113" s="9">
        <v>5590.4930000000004</v>
      </c>
      <c r="AZ113" s="9">
        <v>3640.4879999999998</v>
      </c>
      <c r="BA113" s="9">
        <v>3702.116</v>
      </c>
      <c r="BB113" s="9">
        <v>1148.828</v>
      </c>
      <c r="BC113" s="9">
        <v>2553.288</v>
      </c>
      <c r="BD113" s="9">
        <v>1519.5139999999999</v>
      </c>
      <c r="BE113" s="9">
        <v>797.14499999999998</v>
      </c>
      <c r="BF113" s="9">
        <v>722.36900000000003</v>
      </c>
      <c r="BG113" s="9">
        <v>289.28199999999998</v>
      </c>
      <c r="BH113" s="9">
        <v>160.351</v>
      </c>
      <c r="BI113" s="9">
        <v>128.93100000000001</v>
      </c>
      <c r="BJ113" s="9">
        <v>122.691</v>
      </c>
      <c r="BK113" s="9">
        <v>83.64</v>
      </c>
      <c r="BL113" s="9">
        <v>39.051000000000002</v>
      </c>
      <c r="BM113" s="9">
        <v>76.198999999999998</v>
      </c>
      <c r="BN113" s="9">
        <v>49.445</v>
      </c>
      <c r="BO113" s="9">
        <v>26.754000000000001</v>
      </c>
      <c r="BP113" s="9">
        <v>46.491999999999997</v>
      </c>
      <c r="BQ113" s="9">
        <v>34.195</v>
      </c>
      <c r="BR113" s="9">
        <v>12.297000000000001</v>
      </c>
      <c r="BS113" s="9">
        <v>166.59100000000001</v>
      </c>
      <c r="BT113" s="9">
        <v>76.710999999999999</v>
      </c>
      <c r="BU113" s="9">
        <v>89.88</v>
      </c>
      <c r="BV113" s="9">
        <v>1343.5</v>
      </c>
      <c r="BW113" s="9">
        <v>696.79300000000001</v>
      </c>
      <c r="BX113" s="9">
        <v>646.70699999999999</v>
      </c>
      <c r="BY113" s="9">
        <v>539.95899999999995</v>
      </c>
      <c r="BZ113" s="9">
        <v>368.08</v>
      </c>
      <c r="CA113" s="9">
        <v>171.87899999999999</v>
      </c>
      <c r="CB113" s="9">
        <v>803.54100000000005</v>
      </c>
      <c r="CC113" s="9">
        <v>328.71300000000002</v>
      </c>
      <c r="CD113" s="9">
        <v>474.82799999999997</v>
      </c>
      <c r="CE113" s="9">
        <v>637.13699999999994</v>
      </c>
      <c r="CF113" s="9">
        <v>431.91</v>
      </c>
      <c r="CG113" s="9">
        <v>205.22800000000001</v>
      </c>
      <c r="CH113" s="9">
        <v>882.37599999999998</v>
      </c>
      <c r="CI113" s="9">
        <v>365.23500000000001</v>
      </c>
      <c r="CJ113" s="9">
        <v>517.14200000000005</v>
      </c>
      <c r="CK113" s="9">
        <v>879.74</v>
      </c>
      <c r="CL113" s="9">
        <v>378.15800000000002</v>
      </c>
      <c r="CM113" s="9">
        <v>501.58199999999999</v>
      </c>
      <c r="CN113" s="9">
        <v>2163.683</v>
      </c>
      <c r="CO113" s="9">
        <v>1103.319</v>
      </c>
      <c r="CP113" s="9">
        <v>1060.365</v>
      </c>
      <c r="CQ113" s="9">
        <v>1024.8879999999999</v>
      </c>
      <c r="CR113" s="9">
        <v>599.91499999999996</v>
      </c>
      <c r="CS113" s="9">
        <v>424.97300000000001</v>
      </c>
      <c r="CT113" s="9">
        <v>1138.7950000000001</v>
      </c>
      <c r="CU113" s="9">
        <v>503.404</v>
      </c>
      <c r="CV113" s="9">
        <v>635.39099999999996</v>
      </c>
      <c r="CW113" s="9">
        <v>481.76900000000001</v>
      </c>
      <c r="CX113" s="9">
        <v>250.941</v>
      </c>
      <c r="CY113" s="9">
        <v>230.828</v>
      </c>
      <c r="CZ113" s="9">
        <v>85.819000000000003</v>
      </c>
      <c r="DA113" s="9">
        <v>46.040999999999997</v>
      </c>
      <c r="DB113" s="9">
        <v>39.777999999999999</v>
      </c>
      <c r="DC113" s="9">
        <v>14.858000000000001</v>
      </c>
      <c r="DD113" s="9">
        <v>10.569000000000001</v>
      </c>
      <c r="DE113" s="9">
        <v>4.2880000000000003</v>
      </c>
      <c r="DF113" s="9">
        <v>9.5990000000000002</v>
      </c>
      <c r="DG113" s="9">
        <v>5.508</v>
      </c>
      <c r="DH113" s="9">
        <v>4.0910000000000002</v>
      </c>
      <c r="DI113" s="9">
        <v>5.2590000000000003</v>
      </c>
      <c r="DJ113" s="9">
        <v>5.0620000000000003</v>
      </c>
      <c r="DK113" s="9">
        <v>0.19700000000000001</v>
      </c>
      <c r="DL113" s="9">
        <v>70.962000000000003</v>
      </c>
      <c r="DM113" s="9">
        <v>35.472000000000001</v>
      </c>
      <c r="DN113" s="9">
        <v>35.49</v>
      </c>
      <c r="DO113" s="9">
        <v>441.25400000000002</v>
      </c>
      <c r="DP113" s="9">
        <v>227.06800000000001</v>
      </c>
      <c r="DQ113" s="9">
        <v>214.185</v>
      </c>
      <c r="DR113" s="9">
        <v>83.594999999999999</v>
      </c>
      <c r="DS113" s="9">
        <v>52.015000000000001</v>
      </c>
      <c r="DT113" s="9">
        <v>31.58</v>
      </c>
      <c r="DU113" s="9">
        <v>357.65899999999999</v>
      </c>
      <c r="DV113" s="9">
        <v>175.054</v>
      </c>
      <c r="DW113" s="9">
        <v>182.60499999999999</v>
      </c>
      <c r="DX113" s="9">
        <v>95.849000000000004</v>
      </c>
      <c r="DY113" s="9">
        <v>60.47</v>
      </c>
      <c r="DZ113" s="9">
        <v>35.378999999999998</v>
      </c>
      <c r="EA113" s="9">
        <v>385.92</v>
      </c>
      <c r="EB113" s="9">
        <v>190.471</v>
      </c>
      <c r="EC113" s="9">
        <v>195.44900000000001</v>
      </c>
      <c r="ED113" s="9">
        <v>367.25799999999998</v>
      </c>
      <c r="EE113" s="9">
        <v>180.56200000000001</v>
      </c>
      <c r="EF113" s="9">
        <v>186.696</v>
      </c>
      <c r="EG113" s="9">
        <v>853.22900000000004</v>
      </c>
      <c r="EH113" s="9">
        <v>420.661</v>
      </c>
      <c r="EI113" s="9">
        <v>432.56900000000002</v>
      </c>
      <c r="EJ113" s="9">
        <v>210.53800000000001</v>
      </c>
      <c r="EK113" s="9">
        <v>135.42599999999999</v>
      </c>
      <c r="EL113" s="9">
        <v>75.111999999999995</v>
      </c>
      <c r="EM113" s="9">
        <v>642.69100000000003</v>
      </c>
      <c r="EN113" s="9">
        <v>285.23399999999998</v>
      </c>
      <c r="EO113" s="9">
        <v>357.45699999999999</v>
      </c>
      <c r="EP113" s="9">
        <v>250.68799999999999</v>
      </c>
      <c r="EQ113" s="9">
        <v>127.004</v>
      </c>
      <c r="ER113" s="9">
        <v>123.685</v>
      </c>
      <c r="ES113" s="9">
        <v>46.136000000000003</v>
      </c>
      <c r="ET113" s="9">
        <v>22.873000000000001</v>
      </c>
      <c r="EU113" s="9">
        <v>23.263000000000002</v>
      </c>
      <c r="EV113" s="9">
        <v>3.3029999999999999</v>
      </c>
      <c r="EW113" s="9">
        <v>2.6379999999999999</v>
      </c>
      <c r="EX113" s="9">
        <v>0.66500000000000004</v>
      </c>
      <c r="EY113" s="9">
        <v>2.0680000000000001</v>
      </c>
      <c r="EZ113" s="9">
        <v>1.4390000000000001</v>
      </c>
      <c r="FA113" s="9">
        <v>0.629</v>
      </c>
      <c r="FB113" s="9">
        <v>1.2350000000000001</v>
      </c>
      <c r="FC113" s="9">
        <v>1.1990000000000001</v>
      </c>
      <c r="FD113" s="9">
        <v>3.5999999999999997E-2</v>
      </c>
      <c r="FE113" s="9">
        <v>42.832999999999998</v>
      </c>
      <c r="FF113" s="9">
        <v>20.234999999999999</v>
      </c>
      <c r="FG113" s="9">
        <v>22.597999999999999</v>
      </c>
      <c r="FH113" s="9">
        <v>229.07400000000001</v>
      </c>
      <c r="FI113" s="9">
        <v>114.60299999999999</v>
      </c>
      <c r="FJ113" s="9">
        <v>114.471</v>
      </c>
      <c r="FK113" s="9">
        <v>17.725000000000001</v>
      </c>
      <c r="FL113" s="9">
        <v>10.505000000000001</v>
      </c>
      <c r="FM113" s="9">
        <v>7.2210000000000001</v>
      </c>
      <c r="FN113" s="9">
        <v>211.34800000000001</v>
      </c>
      <c r="FO113" s="9">
        <v>104.098</v>
      </c>
      <c r="FP113" s="9">
        <v>107.25</v>
      </c>
      <c r="FQ113" s="9">
        <v>20.815000000000001</v>
      </c>
      <c r="FR113" s="9">
        <v>13.14</v>
      </c>
      <c r="FS113" s="9">
        <v>7.6749999999999998</v>
      </c>
      <c r="FT113" s="9">
        <v>229.87299999999999</v>
      </c>
      <c r="FU113" s="9">
        <v>113.863</v>
      </c>
      <c r="FV113" s="9">
        <v>116.01</v>
      </c>
      <c r="FW113" s="9">
        <v>213.416</v>
      </c>
      <c r="FX113" s="9">
        <v>105.53700000000001</v>
      </c>
      <c r="FY113" s="9">
        <v>107.879</v>
      </c>
      <c r="FZ113" s="9">
        <v>1310.454</v>
      </c>
      <c r="GA113" s="9">
        <v>682.65800000000002</v>
      </c>
      <c r="GB113" s="9">
        <v>627.79600000000005</v>
      </c>
      <c r="GC113" s="9">
        <v>814.35</v>
      </c>
      <c r="GD113" s="9">
        <v>464.48899999999998</v>
      </c>
      <c r="GE113" s="9">
        <v>349.86099999999999</v>
      </c>
      <c r="GF113" s="9">
        <v>496.10399999999998</v>
      </c>
      <c r="GG113" s="9">
        <v>218.16900000000001</v>
      </c>
      <c r="GH113" s="9">
        <v>277.93400000000003</v>
      </c>
      <c r="GI113" s="9">
        <v>231.08</v>
      </c>
      <c r="GJ113" s="9">
        <v>123.937</v>
      </c>
      <c r="GK113" s="9">
        <v>107.143</v>
      </c>
      <c r="GL113" s="9">
        <v>39.683999999999997</v>
      </c>
      <c r="GM113" s="9">
        <v>23.167999999999999</v>
      </c>
      <c r="GN113" s="9">
        <v>16.515000000000001</v>
      </c>
      <c r="GO113" s="9">
        <v>11.555</v>
      </c>
      <c r="GP113" s="9">
        <v>7.9320000000000004</v>
      </c>
      <c r="GQ113" s="9">
        <v>3.6230000000000002</v>
      </c>
      <c r="GR113" s="9">
        <v>7.5309999999999997</v>
      </c>
      <c r="GS113" s="9">
        <v>4.069</v>
      </c>
      <c r="GT113" s="9">
        <v>3.4620000000000002</v>
      </c>
      <c r="GU113" s="9">
        <v>4.024</v>
      </c>
      <c r="GV113" s="9">
        <v>3.863</v>
      </c>
      <c r="GW113" s="9">
        <v>0.161</v>
      </c>
      <c r="GX113" s="9">
        <v>28.129000000000001</v>
      </c>
      <c r="GY113" s="9">
        <v>15.237</v>
      </c>
      <c r="GZ113" s="9">
        <v>12.891999999999999</v>
      </c>
      <c r="HA113" s="9">
        <v>212.18</v>
      </c>
      <c r="HB113" s="9">
        <v>112.46599999999999</v>
      </c>
      <c r="HC113" s="9">
        <v>99.715000000000003</v>
      </c>
      <c r="HD113" s="9">
        <v>65.87</v>
      </c>
      <c r="HE113" s="9">
        <v>41.51</v>
      </c>
      <c r="HF113" s="9">
        <v>24.36</v>
      </c>
      <c r="HG113" s="9">
        <v>146.31100000000001</v>
      </c>
      <c r="HH113" s="9">
        <v>70.956000000000003</v>
      </c>
      <c r="HI113" s="9">
        <v>75.355000000000004</v>
      </c>
      <c r="HJ113" s="9">
        <v>75.033000000000001</v>
      </c>
      <c r="HK113" s="9">
        <v>47.329000000000001</v>
      </c>
      <c r="HL113" s="9">
        <v>27.704000000000001</v>
      </c>
      <c r="HM113" s="9">
        <v>156.047</v>
      </c>
      <c r="HN113" s="9">
        <v>76.608000000000004</v>
      </c>
      <c r="HO113" s="9">
        <v>79.438999999999993</v>
      </c>
      <c r="HP113" s="9">
        <v>153.84200000000001</v>
      </c>
      <c r="HQ113" s="9">
        <v>75.025000000000006</v>
      </c>
      <c r="HR113" s="9">
        <v>78.816999999999993</v>
      </c>
      <c r="HS113" s="9">
        <v>3129.7310000000002</v>
      </c>
      <c r="HT113" s="9">
        <v>1651.7059999999999</v>
      </c>
      <c r="HU113" s="9">
        <v>1478.0250000000001</v>
      </c>
      <c r="HV113" s="9">
        <v>2487.1909999999998</v>
      </c>
      <c r="HW113" s="9">
        <v>1455.123</v>
      </c>
      <c r="HX113" s="9">
        <v>1032.068</v>
      </c>
      <c r="HY113" s="9">
        <v>642.54</v>
      </c>
      <c r="HZ113" s="9">
        <v>196.584</v>
      </c>
      <c r="IA113" s="9">
        <v>445.95600000000002</v>
      </c>
      <c r="IB113" s="9">
        <v>366.66699999999997</v>
      </c>
      <c r="IC113" s="9">
        <v>208.57400000000001</v>
      </c>
      <c r="ID113" s="9">
        <v>158.09299999999999</v>
      </c>
      <c r="IE113" s="9">
        <v>68.311000000000007</v>
      </c>
      <c r="IF113" s="9">
        <v>37.71</v>
      </c>
      <c r="IG113" s="9">
        <v>30.600999999999999</v>
      </c>
      <c r="IH113" s="9">
        <v>37.692999999999998</v>
      </c>
      <c r="II113" s="9">
        <v>23.016999999999999</v>
      </c>
      <c r="IJ113" s="9">
        <v>14.677</v>
      </c>
      <c r="IK113" s="9">
        <v>22.084</v>
      </c>
      <c r="IL113" s="9">
        <v>13.584</v>
      </c>
      <c r="IM113" s="9">
        <v>8.4990000000000006</v>
      </c>
      <c r="IN113" s="9">
        <v>15.609</v>
      </c>
      <c r="IO113" s="9">
        <v>9.4320000000000004</v>
      </c>
      <c r="IP113" s="9">
        <v>6.1769999999999996</v>
      </c>
      <c r="IQ113" s="9">
        <v>30.617000000000001</v>
      </c>
    </row>
    <row r="114" spans="1:251">
      <c r="A114" s="10">
        <v>44958</v>
      </c>
      <c r="B114" s="9">
        <v>13913.040999999999</v>
      </c>
      <c r="C114" s="9">
        <v>7285.1689999999999</v>
      </c>
      <c r="D114" s="9">
        <v>6627.8720000000003</v>
      </c>
      <c r="E114" s="9">
        <v>9795.7980000000007</v>
      </c>
      <c r="F114" s="9">
        <v>5962.5360000000001</v>
      </c>
      <c r="G114" s="9">
        <v>3833.2620000000002</v>
      </c>
      <c r="H114" s="9">
        <v>4117.2430000000004</v>
      </c>
      <c r="I114" s="9">
        <v>1322.633</v>
      </c>
      <c r="J114" s="9">
        <v>2794.61</v>
      </c>
      <c r="K114" s="9">
        <v>1544.4169999999999</v>
      </c>
      <c r="L114" s="9">
        <v>823.86699999999996</v>
      </c>
      <c r="M114" s="9">
        <v>720.55</v>
      </c>
      <c r="N114" s="9">
        <v>313.82900000000001</v>
      </c>
      <c r="O114" s="9">
        <v>169.47900000000001</v>
      </c>
      <c r="P114" s="9">
        <v>144.351</v>
      </c>
      <c r="Q114" s="9">
        <v>114.15600000000001</v>
      </c>
      <c r="R114" s="9">
        <v>79.334000000000003</v>
      </c>
      <c r="S114" s="9">
        <v>34.822000000000003</v>
      </c>
      <c r="T114" s="9">
        <v>59.844999999999999</v>
      </c>
      <c r="U114" s="9">
        <v>40.374000000000002</v>
      </c>
      <c r="V114" s="9">
        <v>19.471</v>
      </c>
      <c r="W114" s="9">
        <v>54.311</v>
      </c>
      <c r="X114" s="9">
        <v>38.96</v>
      </c>
      <c r="Y114" s="9">
        <v>15.352</v>
      </c>
      <c r="Z114" s="9">
        <v>199.673</v>
      </c>
      <c r="AA114" s="9">
        <v>90.144999999999996</v>
      </c>
      <c r="AB114" s="9">
        <v>109.52800000000001</v>
      </c>
      <c r="AC114" s="9">
        <v>1341.3</v>
      </c>
      <c r="AD114" s="9">
        <v>716.13400000000001</v>
      </c>
      <c r="AE114" s="9">
        <v>625.16600000000005</v>
      </c>
      <c r="AF114" s="9">
        <v>566.86500000000001</v>
      </c>
      <c r="AG114" s="9">
        <v>400.262</v>
      </c>
      <c r="AH114" s="9">
        <v>166.60300000000001</v>
      </c>
      <c r="AI114" s="9">
        <v>774.43399999999997</v>
      </c>
      <c r="AJ114" s="9">
        <v>315.87200000000001</v>
      </c>
      <c r="AK114" s="9">
        <v>458.56299999999999</v>
      </c>
      <c r="AL114" s="9">
        <v>651.88499999999999</v>
      </c>
      <c r="AM114" s="9">
        <v>459.12400000000002</v>
      </c>
      <c r="AN114" s="9">
        <v>192.761</v>
      </c>
      <c r="AO114" s="9">
        <v>892.53300000000002</v>
      </c>
      <c r="AP114" s="9">
        <v>364.74299999999999</v>
      </c>
      <c r="AQ114" s="9">
        <v>527.78899999999999</v>
      </c>
      <c r="AR114" s="9">
        <v>834.28</v>
      </c>
      <c r="AS114" s="9">
        <v>356.24599999999998</v>
      </c>
      <c r="AT114" s="9">
        <v>478.03300000000002</v>
      </c>
      <c r="AU114" s="9">
        <v>13236.88</v>
      </c>
      <c r="AV114" s="9">
        <v>6877.3209999999999</v>
      </c>
      <c r="AW114" s="9">
        <v>6359.5590000000002</v>
      </c>
      <c r="AX114" s="9">
        <v>9498.4210000000003</v>
      </c>
      <c r="AY114" s="9">
        <v>5745.4830000000002</v>
      </c>
      <c r="AZ114" s="9">
        <v>3752.9369999999999</v>
      </c>
      <c r="BA114" s="9">
        <v>3738.4589999999998</v>
      </c>
      <c r="BB114" s="9">
        <v>1131.838</v>
      </c>
      <c r="BC114" s="9">
        <v>2606.6219999999998</v>
      </c>
      <c r="BD114" s="9">
        <v>1479.6220000000001</v>
      </c>
      <c r="BE114" s="9">
        <v>786.899</v>
      </c>
      <c r="BF114" s="9">
        <v>692.72299999999996</v>
      </c>
      <c r="BG114" s="9">
        <v>282.947</v>
      </c>
      <c r="BH114" s="9">
        <v>150.536</v>
      </c>
      <c r="BI114" s="9">
        <v>132.411</v>
      </c>
      <c r="BJ114" s="9">
        <v>110.648</v>
      </c>
      <c r="BK114" s="9">
        <v>76.391000000000005</v>
      </c>
      <c r="BL114" s="9">
        <v>34.256999999999998</v>
      </c>
      <c r="BM114" s="9">
        <v>58.484999999999999</v>
      </c>
      <c r="BN114" s="9">
        <v>39.542000000000002</v>
      </c>
      <c r="BO114" s="9">
        <v>18.943000000000001</v>
      </c>
      <c r="BP114" s="9">
        <v>52.162999999999997</v>
      </c>
      <c r="BQ114" s="9">
        <v>36.848999999999997</v>
      </c>
      <c r="BR114" s="9">
        <v>15.315</v>
      </c>
      <c r="BS114" s="9">
        <v>172.29900000000001</v>
      </c>
      <c r="BT114" s="9">
        <v>74.144999999999996</v>
      </c>
      <c r="BU114" s="9">
        <v>98.153000000000006</v>
      </c>
      <c r="BV114" s="9">
        <v>1301.605</v>
      </c>
      <c r="BW114" s="9">
        <v>693.375</v>
      </c>
      <c r="BX114" s="9">
        <v>608.23</v>
      </c>
      <c r="BY114" s="9">
        <v>559.33799999999997</v>
      </c>
      <c r="BZ114" s="9">
        <v>394.25299999999999</v>
      </c>
      <c r="CA114" s="9">
        <v>165.08500000000001</v>
      </c>
      <c r="CB114" s="9">
        <v>742.26599999999996</v>
      </c>
      <c r="CC114" s="9">
        <v>299.12200000000001</v>
      </c>
      <c r="CD114" s="9">
        <v>443.14400000000001</v>
      </c>
      <c r="CE114" s="9">
        <v>640.91800000000001</v>
      </c>
      <c r="CF114" s="9">
        <v>450.23700000000002</v>
      </c>
      <c r="CG114" s="9">
        <v>190.68100000000001</v>
      </c>
      <c r="CH114" s="9">
        <v>838.70399999999995</v>
      </c>
      <c r="CI114" s="9">
        <v>336.66199999999998</v>
      </c>
      <c r="CJ114" s="9">
        <v>502.04199999999997</v>
      </c>
      <c r="CK114" s="9">
        <v>800.75099999999998</v>
      </c>
      <c r="CL114" s="9">
        <v>338.66399999999999</v>
      </c>
      <c r="CM114" s="9">
        <v>462.08699999999999</v>
      </c>
      <c r="CN114" s="9">
        <v>2174.732</v>
      </c>
      <c r="CO114" s="9">
        <v>1101.883</v>
      </c>
      <c r="CP114" s="9">
        <v>1072.8489999999999</v>
      </c>
      <c r="CQ114" s="9">
        <v>1040.204</v>
      </c>
      <c r="CR114" s="9">
        <v>619.55700000000002</v>
      </c>
      <c r="CS114" s="9">
        <v>420.64699999999999</v>
      </c>
      <c r="CT114" s="9">
        <v>1134.528</v>
      </c>
      <c r="CU114" s="9">
        <v>482.32600000000002</v>
      </c>
      <c r="CV114" s="9">
        <v>652.20299999999997</v>
      </c>
      <c r="CW114" s="9">
        <v>446.84500000000003</v>
      </c>
      <c r="CX114" s="9">
        <v>216.47499999999999</v>
      </c>
      <c r="CY114" s="9">
        <v>230.37</v>
      </c>
      <c r="CZ114" s="9">
        <v>75.662999999999997</v>
      </c>
      <c r="DA114" s="9">
        <v>34.847000000000001</v>
      </c>
      <c r="DB114" s="9">
        <v>40.817</v>
      </c>
      <c r="DC114" s="9">
        <v>15.234999999999999</v>
      </c>
      <c r="DD114" s="9">
        <v>10.613</v>
      </c>
      <c r="DE114" s="9">
        <v>4.6230000000000002</v>
      </c>
      <c r="DF114" s="9">
        <v>8.76</v>
      </c>
      <c r="DG114" s="9">
        <v>5.0309999999999997</v>
      </c>
      <c r="DH114" s="9">
        <v>3.7290000000000001</v>
      </c>
      <c r="DI114" s="9">
        <v>6.4749999999999996</v>
      </c>
      <c r="DJ114" s="9">
        <v>5.5819999999999999</v>
      </c>
      <c r="DK114" s="9">
        <v>0.89300000000000002</v>
      </c>
      <c r="DL114" s="9">
        <v>60.427999999999997</v>
      </c>
      <c r="DM114" s="9">
        <v>24.234000000000002</v>
      </c>
      <c r="DN114" s="9">
        <v>36.194000000000003</v>
      </c>
      <c r="DO114" s="9">
        <v>404.89800000000002</v>
      </c>
      <c r="DP114" s="9">
        <v>199.70400000000001</v>
      </c>
      <c r="DQ114" s="9">
        <v>205.19300000000001</v>
      </c>
      <c r="DR114" s="9">
        <v>97.932000000000002</v>
      </c>
      <c r="DS114" s="9">
        <v>62.15</v>
      </c>
      <c r="DT114" s="9">
        <v>35.781999999999996</v>
      </c>
      <c r="DU114" s="9">
        <v>306.96600000000001</v>
      </c>
      <c r="DV114" s="9">
        <v>137.55500000000001</v>
      </c>
      <c r="DW114" s="9">
        <v>169.411</v>
      </c>
      <c r="DX114" s="9">
        <v>108.744</v>
      </c>
      <c r="DY114" s="9">
        <v>69.506</v>
      </c>
      <c r="DZ114" s="9">
        <v>39.238</v>
      </c>
      <c r="EA114" s="9">
        <v>338.101</v>
      </c>
      <c r="EB114" s="9">
        <v>146.96799999999999</v>
      </c>
      <c r="EC114" s="9">
        <v>191.13200000000001</v>
      </c>
      <c r="ED114" s="9">
        <v>315.726</v>
      </c>
      <c r="EE114" s="9">
        <v>142.58500000000001</v>
      </c>
      <c r="EF114" s="9">
        <v>173.14099999999999</v>
      </c>
      <c r="EG114" s="9">
        <v>826.45899999999995</v>
      </c>
      <c r="EH114" s="9">
        <v>403.14499999999998</v>
      </c>
      <c r="EI114" s="9">
        <v>423.31400000000002</v>
      </c>
      <c r="EJ114" s="9">
        <v>195.58</v>
      </c>
      <c r="EK114" s="9">
        <v>131.369</v>
      </c>
      <c r="EL114" s="9">
        <v>64.210999999999999</v>
      </c>
      <c r="EM114" s="9">
        <v>630.87900000000002</v>
      </c>
      <c r="EN114" s="9">
        <v>271.77600000000001</v>
      </c>
      <c r="EO114" s="9">
        <v>359.10199999999998</v>
      </c>
      <c r="EP114" s="9">
        <v>228.38</v>
      </c>
      <c r="EQ114" s="9">
        <v>106.508</v>
      </c>
      <c r="ER114" s="9">
        <v>121.872</v>
      </c>
      <c r="ES114" s="9">
        <v>40.064</v>
      </c>
      <c r="ET114" s="9">
        <v>16.914999999999999</v>
      </c>
      <c r="EU114" s="9">
        <v>23.149000000000001</v>
      </c>
      <c r="EV114" s="9">
        <v>5.5049999999999999</v>
      </c>
      <c r="EW114" s="9">
        <v>3.3809999999999998</v>
      </c>
      <c r="EX114" s="9">
        <v>2.1240000000000001</v>
      </c>
      <c r="EY114" s="9">
        <v>2.548</v>
      </c>
      <c r="EZ114" s="9">
        <v>1.1559999999999999</v>
      </c>
      <c r="FA114" s="9">
        <v>1.3919999999999999</v>
      </c>
      <c r="FB114" s="9">
        <v>2.9569999999999999</v>
      </c>
      <c r="FC114" s="9">
        <v>2.2250000000000001</v>
      </c>
      <c r="FD114" s="9">
        <v>0.73199999999999998</v>
      </c>
      <c r="FE114" s="9">
        <v>34.558999999999997</v>
      </c>
      <c r="FF114" s="9">
        <v>13.534000000000001</v>
      </c>
      <c r="FG114" s="9">
        <v>21.024999999999999</v>
      </c>
      <c r="FH114" s="9">
        <v>206.084</v>
      </c>
      <c r="FI114" s="9">
        <v>99.406999999999996</v>
      </c>
      <c r="FJ114" s="9">
        <v>106.67700000000001</v>
      </c>
      <c r="FK114" s="9">
        <v>26.021999999999998</v>
      </c>
      <c r="FL114" s="9">
        <v>19.184000000000001</v>
      </c>
      <c r="FM114" s="9">
        <v>6.8380000000000001</v>
      </c>
      <c r="FN114" s="9">
        <v>180.06200000000001</v>
      </c>
      <c r="FO114" s="9">
        <v>80.222999999999999</v>
      </c>
      <c r="FP114" s="9">
        <v>99.84</v>
      </c>
      <c r="FQ114" s="9">
        <v>29.632000000000001</v>
      </c>
      <c r="FR114" s="9">
        <v>20.675000000000001</v>
      </c>
      <c r="FS114" s="9">
        <v>8.9559999999999995</v>
      </c>
      <c r="FT114" s="9">
        <v>198.749</v>
      </c>
      <c r="FU114" s="9">
        <v>85.832999999999998</v>
      </c>
      <c r="FV114" s="9">
        <v>112.916</v>
      </c>
      <c r="FW114" s="9">
        <v>182.61</v>
      </c>
      <c r="FX114" s="9">
        <v>81.378</v>
      </c>
      <c r="FY114" s="9">
        <v>101.232</v>
      </c>
      <c r="FZ114" s="9">
        <v>1348.2729999999999</v>
      </c>
      <c r="GA114" s="9">
        <v>698.73699999999997</v>
      </c>
      <c r="GB114" s="9">
        <v>649.53599999999994</v>
      </c>
      <c r="GC114" s="9">
        <v>844.62400000000002</v>
      </c>
      <c r="GD114" s="9">
        <v>488.18799999999999</v>
      </c>
      <c r="GE114" s="9">
        <v>356.435</v>
      </c>
      <c r="GF114" s="9">
        <v>503.65</v>
      </c>
      <c r="GG114" s="9">
        <v>210.54900000000001</v>
      </c>
      <c r="GH114" s="9">
        <v>293.101</v>
      </c>
      <c r="GI114" s="9">
        <v>218.464</v>
      </c>
      <c r="GJ114" s="9">
        <v>109.96599999999999</v>
      </c>
      <c r="GK114" s="9">
        <v>108.498</v>
      </c>
      <c r="GL114" s="9">
        <v>35.6</v>
      </c>
      <c r="GM114" s="9">
        <v>17.931999999999999</v>
      </c>
      <c r="GN114" s="9">
        <v>17.667999999999999</v>
      </c>
      <c r="GO114" s="9">
        <v>9.73</v>
      </c>
      <c r="GP114" s="9">
        <v>7.2320000000000002</v>
      </c>
      <c r="GQ114" s="9">
        <v>2.4990000000000001</v>
      </c>
      <c r="GR114" s="9">
        <v>6.2119999999999997</v>
      </c>
      <c r="GS114" s="9">
        <v>3.875</v>
      </c>
      <c r="GT114" s="9">
        <v>2.3370000000000002</v>
      </c>
      <c r="GU114" s="9">
        <v>3.5179999999999998</v>
      </c>
      <c r="GV114" s="9">
        <v>3.3570000000000002</v>
      </c>
      <c r="GW114" s="9">
        <v>0.161</v>
      </c>
      <c r="GX114" s="9">
        <v>25.87</v>
      </c>
      <c r="GY114" s="9">
        <v>10.7</v>
      </c>
      <c r="GZ114" s="9">
        <v>15.169</v>
      </c>
      <c r="HA114" s="9">
        <v>198.81399999999999</v>
      </c>
      <c r="HB114" s="9">
        <v>100.298</v>
      </c>
      <c r="HC114" s="9">
        <v>98.516000000000005</v>
      </c>
      <c r="HD114" s="9">
        <v>71.91</v>
      </c>
      <c r="HE114" s="9">
        <v>42.966000000000001</v>
      </c>
      <c r="HF114" s="9">
        <v>28.945</v>
      </c>
      <c r="HG114" s="9">
        <v>126.90300000000001</v>
      </c>
      <c r="HH114" s="9">
        <v>57.332000000000001</v>
      </c>
      <c r="HI114" s="9">
        <v>69.572000000000003</v>
      </c>
      <c r="HJ114" s="9">
        <v>79.111999999999995</v>
      </c>
      <c r="HK114" s="9">
        <v>48.831000000000003</v>
      </c>
      <c r="HL114" s="9">
        <v>30.280999999999999</v>
      </c>
      <c r="HM114" s="9">
        <v>139.352</v>
      </c>
      <c r="HN114" s="9">
        <v>61.134999999999998</v>
      </c>
      <c r="HO114" s="9">
        <v>78.216999999999999</v>
      </c>
      <c r="HP114" s="9">
        <v>133.11600000000001</v>
      </c>
      <c r="HQ114" s="9">
        <v>61.207000000000001</v>
      </c>
      <c r="HR114" s="9">
        <v>71.909000000000006</v>
      </c>
      <c r="HS114" s="9">
        <v>3223.9609999999998</v>
      </c>
      <c r="HT114" s="9">
        <v>1692.1969999999999</v>
      </c>
      <c r="HU114" s="9">
        <v>1531.7639999999999</v>
      </c>
      <c r="HV114" s="9">
        <v>2564.9789999999998</v>
      </c>
      <c r="HW114" s="9">
        <v>1499.4269999999999</v>
      </c>
      <c r="HX114" s="9">
        <v>1065.5519999999999</v>
      </c>
      <c r="HY114" s="9">
        <v>658.98199999999997</v>
      </c>
      <c r="HZ114" s="9">
        <v>192.77</v>
      </c>
      <c r="IA114" s="9">
        <v>466.21199999999999</v>
      </c>
      <c r="IB114" s="9">
        <v>346.46100000000001</v>
      </c>
      <c r="IC114" s="9">
        <v>207.649</v>
      </c>
      <c r="ID114" s="9">
        <v>138.81200000000001</v>
      </c>
      <c r="IE114" s="9">
        <v>52.371000000000002</v>
      </c>
      <c r="IF114" s="9">
        <v>27.135999999999999</v>
      </c>
      <c r="IG114" s="9">
        <v>25.236000000000001</v>
      </c>
      <c r="IH114" s="9">
        <v>24.242999999999999</v>
      </c>
      <c r="II114" s="9">
        <v>14.013</v>
      </c>
      <c r="IJ114" s="9">
        <v>10.23</v>
      </c>
      <c r="IK114" s="9">
        <v>11.635999999999999</v>
      </c>
      <c r="IL114" s="9">
        <v>7.2309999999999999</v>
      </c>
      <c r="IM114" s="9">
        <v>4.4050000000000002</v>
      </c>
      <c r="IN114" s="9">
        <v>12.606999999999999</v>
      </c>
      <c r="IO114" s="9">
        <v>6.7809999999999997</v>
      </c>
      <c r="IP114" s="9">
        <v>5.8250000000000002</v>
      </c>
      <c r="IQ114" s="9">
        <v>28.128</v>
      </c>
    </row>
    <row r="115" spans="1:251">
      <c r="A115" s="10">
        <v>44986</v>
      </c>
      <c r="B115" s="9">
        <v>13950.784</v>
      </c>
      <c r="C115" s="9">
        <v>7284.5919999999996</v>
      </c>
      <c r="D115" s="9">
        <v>6666.192</v>
      </c>
      <c r="E115" s="9">
        <v>9758.2520000000004</v>
      </c>
      <c r="F115" s="9">
        <v>5943.7889999999998</v>
      </c>
      <c r="G115" s="9">
        <v>3814.4630000000002</v>
      </c>
      <c r="H115" s="9">
        <v>4192.5309999999999</v>
      </c>
      <c r="I115" s="9">
        <v>1340.8030000000001</v>
      </c>
      <c r="J115" s="9">
        <v>2851.7289999999998</v>
      </c>
      <c r="K115" s="9">
        <v>1590.059</v>
      </c>
      <c r="L115" s="9">
        <v>846.48400000000004</v>
      </c>
      <c r="M115" s="9">
        <v>743.57500000000005</v>
      </c>
      <c r="N115" s="9">
        <v>329.05799999999999</v>
      </c>
      <c r="O115" s="9">
        <v>178.05500000000001</v>
      </c>
      <c r="P115" s="9">
        <v>151.00299999999999</v>
      </c>
      <c r="Q115" s="9">
        <v>130.34399999999999</v>
      </c>
      <c r="R115" s="9">
        <v>92.805999999999997</v>
      </c>
      <c r="S115" s="9">
        <v>37.537999999999997</v>
      </c>
      <c r="T115" s="9">
        <v>72.438999999999993</v>
      </c>
      <c r="U115" s="9">
        <v>48.366</v>
      </c>
      <c r="V115" s="9">
        <v>24.073</v>
      </c>
      <c r="W115" s="9">
        <v>57.905000000000001</v>
      </c>
      <c r="X115" s="9">
        <v>44.44</v>
      </c>
      <c r="Y115" s="9">
        <v>13.465999999999999</v>
      </c>
      <c r="Z115" s="9">
        <v>198.71299999999999</v>
      </c>
      <c r="AA115" s="9">
        <v>85.248999999999995</v>
      </c>
      <c r="AB115" s="9">
        <v>113.464</v>
      </c>
      <c r="AC115" s="9">
        <v>1392.4179999999999</v>
      </c>
      <c r="AD115" s="9">
        <v>734.89599999999996</v>
      </c>
      <c r="AE115" s="9">
        <v>657.52300000000002</v>
      </c>
      <c r="AF115" s="9">
        <v>572.64800000000002</v>
      </c>
      <c r="AG115" s="9">
        <v>416.42</v>
      </c>
      <c r="AH115" s="9">
        <v>156.227</v>
      </c>
      <c r="AI115" s="9">
        <v>819.77099999999996</v>
      </c>
      <c r="AJ115" s="9">
        <v>318.47500000000002</v>
      </c>
      <c r="AK115" s="9">
        <v>501.29599999999999</v>
      </c>
      <c r="AL115" s="9">
        <v>669.29499999999996</v>
      </c>
      <c r="AM115" s="9">
        <v>486.137</v>
      </c>
      <c r="AN115" s="9">
        <v>183.15799999999999</v>
      </c>
      <c r="AO115" s="9">
        <v>920.76400000000001</v>
      </c>
      <c r="AP115" s="9">
        <v>360.346</v>
      </c>
      <c r="AQ115" s="9">
        <v>560.41700000000003</v>
      </c>
      <c r="AR115" s="9">
        <v>892.21</v>
      </c>
      <c r="AS115" s="9">
        <v>366.84100000000001</v>
      </c>
      <c r="AT115" s="9">
        <v>525.36800000000005</v>
      </c>
      <c r="AU115" s="9">
        <v>13274.433000000001</v>
      </c>
      <c r="AV115" s="9">
        <v>6881.2910000000002</v>
      </c>
      <c r="AW115" s="9">
        <v>6393.1419999999998</v>
      </c>
      <c r="AX115" s="9">
        <v>9455.0959999999995</v>
      </c>
      <c r="AY115" s="9">
        <v>5728.91</v>
      </c>
      <c r="AZ115" s="9">
        <v>3726.1849999999999</v>
      </c>
      <c r="BA115" s="9">
        <v>3819.3380000000002</v>
      </c>
      <c r="BB115" s="9">
        <v>1152.3810000000001</v>
      </c>
      <c r="BC115" s="9">
        <v>2666.9560000000001</v>
      </c>
      <c r="BD115" s="9">
        <v>1530.2</v>
      </c>
      <c r="BE115" s="9">
        <v>808.60400000000004</v>
      </c>
      <c r="BF115" s="9">
        <v>721.596</v>
      </c>
      <c r="BG115" s="9">
        <v>297.96300000000002</v>
      </c>
      <c r="BH115" s="9">
        <v>157.00200000000001</v>
      </c>
      <c r="BI115" s="9">
        <v>140.96</v>
      </c>
      <c r="BJ115" s="9">
        <v>126.34099999999999</v>
      </c>
      <c r="BK115" s="9">
        <v>89.09</v>
      </c>
      <c r="BL115" s="9">
        <v>37.250999999999998</v>
      </c>
      <c r="BM115" s="9">
        <v>70.091999999999999</v>
      </c>
      <c r="BN115" s="9">
        <v>46.029000000000003</v>
      </c>
      <c r="BO115" s="9">
        <v>24.062999999999999</v>
      </c>
      <c r="BP115" s="9">
        <v>56.249000000000002</v>
      </c>
      <c r="BQ115" s="9">
        <v>43.061</v>
      </c>
      <c r="BR115" s="9">
        <v>13.189</v>
      </c>
      <c r="BS115" s="9">
        <v>171.62100000000001</v>
      </c>
      <c r="BT115" s="9">
        <v>67.912000000000006</v>
      </c>
      <c r="BU115" s="9">
        <v>103.709</v>
      </c>
      <c r="BV115" s="9">
        <v>1354.2449999999999</v>
      </c>
      <c r="BW115" s="9">
        <v>712.19799999999998</v>
      </c>
      <c r="BX115" s="9">
        <v>642.04700000000003</v>
      </c>
      <c r="BY115" s="9">
        <v>564.36900000000003</v>
      </c>
      <c r="BZ115" s="9">
        <v>409.53500000000003</v>
      </c>
      <c r="CA115" s="9">
        <v>154.834</v>
      </c>
      <c r="CB115" s="9">
        <v>789.87599999999998</v>
      </c>
      <c r="CC115" s="9">
        <v>302.66300000000001</v>
      </c>
      <c r="CD115" s="9">
        <v>487.21199999999999</v>
      </c>
      <c r="CE115" s="9">
        <v>658.13699999999994</v>
      </c>
      <c r="CF115" s="9">
        <v>476.65699999999998</v>
      </c>
      <c r="CG115" s="9">
        <v>181.48099999999999</v>
      </c>
      <c r="CH115" s="9">
        <v>872.06200000000001</v>
      </c>
      <c r="CI115" s="9">
        <v>331.947</v>
      </c>
      <c r="CJ115" s="9">
        <v>540.11500000000001</v>
      </c>
      <c r="CK115" s="9">
        <v>859.96699999999998</v>
      </c>
      <c r="CL115" s="9">
        <v>348.69200000000001</v>
      </c>
      <c r="CM115" s="9">
        <v>511.27499999999998</v>
      </c>
      <c r="CN115" s="9">
        <v>2179.2460000000001</v>
      </c>
      <c r="CO115" s="9">
        <v>1111.8040000000001</v>
      </c>
      <c r="CP115" s="9">
        <v>1067.442</v>
      </c>
      <c r="CQ115" s="9">
        <v>1003.927</v>
      </c>
      <c r="CR115" s="9">
        <v>589.85599999999999</v>
      </c>
      <c r="CS115" s="9">
        <v>414.072</v>
      </c>
      <c r="CT115" s="9">
        <v>1175.318</v>
      </c>
      <c r="CU115" s="9">
        <v>521.94799999999998</v>
      </c>
      <c r="CV115" s="9">
        <v>653.37</v>
      </c>
      <c r="CW115" s="9">
        <v>454.76600000000002</v>
      </c>
      <c r="CX115" s="9">
        <v>237.51300000000001</v>
      </c>
      <c r="CY115" s="9">
        <v>217.25299999999999</v>
      </c>
      <c r="CZ115" s="9">
        <v>87.721000000000004</v>
      </c>
      <c r="DA115" s="9">
        <v>44.530999999999999</v>
      </c>
      <c r="DB115" s="9">
        <v>43.19</v>
      </c>
      <c r="DC115" s="9">
        <v>17.763000000000002</v>
      </c>
      <c r="DD115" s="9">
        <v>12.167</v>
      </c>
      <c r="DE115" s="9">
        <v>5.5960000000000001</v>
      </c>
      <c r="DF115" s="9">
        <v>13.445</v>
      </c>
      <c r="DG115" s="9">
        <v>8.9359999999999999</v>
      </c>
      <c r="DH115" s="9">
        <v>4.5090000000000003</v>
      </c>
      <c r="DI115" s="9">
        <v>4.3179999999999996</v>
      </c>
      <c r="DJ115" s="9">
        <v>3.2309999999999999</v>
      </c>
      <c r="DK115" s="9">
        <v>1.087</v>
      </c>
      <c r="DL115" s="9">
        <v>69.959000000000003</v>
      </c>
      <c r="DM115" s="9">
        <v>32.363999999999997</v>
      </c>
      <c r="DN115" s="9">
        <v>37.594000000000001</v>
      </c>
      <c r="DO115" s="9">
        <v>415.72300000000001</v>
      </c>
      <c r="DP115" s="9">
        <v>215.38</v>
      </c>
      <c r="DQ115" s="9">
        <v>200.34299999999999</v>
      </c>
      <c r="DR115" s="9">
        <v>94.628</v>
      </c>
      <c r="DS115" s="9">
        <v>64.980999999999995</v>
      </c>
      <c r="DT115" s="9">
        <v>29.646999999999998</v>
      </c>
      <c r="DU115" s="9">
        <v>321.09500000000003</v>
      </c>
      <c r="DV115" s="9">
        <v>150.399</v>
      </c>
      <c r="DW115" s="9">
        <v>170.696</v>
      </c>
      <c r="DX115" s="9">
        <v>104.32599999999999</v>
      </c>
      <c r="DY115" s="9">
        <v>72.286000000000001</v>
      </c>
      <c r="DZ115" s="9">
        <v>32.04</v>
      </c>
      <c r="EA115" s="9">
        <v>350.44099999999997</v>
      </c>
      <c r="EB115" s="9">
        <v>165.22800000000001</v>
      </c>
      <c r="EC115" s="9">
        <v>185.21299999999999</v>
      </c>
      <c r="ED115" s="9">
        <v>334.54</v>
      </c>
      <c r="EE115" s="9">
        <v>159.33500000000001</v>
      </c>
      <c r="EF115" s="9">
        <v>175.20500000000001</v>
      </c>
      <c r="EG115" s="9">
        <v>829.149</v>
      </c>
      <c r="EH115" s="9">
        <v>407.33600000000001</v>
      </c>
      <c r="EI115" s="9">
        <v>421.81299999999999</v>
      </c>
      <c r="EJ115" s="9">
        <v>189.77699999999999</v>
      </c>
      <c r="EK115" s="9">
        <v>124.428</v>
      </c>
      <c r="EL115" s="9">
        <v>65.349999999999994</v>
      </c>
      <c r="EM115" s="9">
        <v>639.37199999999996</v>
      </c>
      <c r="EN115" s="9">
        <v>282.90800000000002</v>
      </c>
      <c r="EO115" s="9">
        <v>356.464</v>
      </c>
      <c r="EP115" s="9">
        <v>221.304</v>
      </c>
      <c r="EQ115" s="9">
        <v>108.235</v>
      </c>
      <c r="ER115" s="9">
        <v>113.068</v>
      </c>
      <c r="ES115" s="9">
        <v>43.435000000000002</v>
      </c>
      <c r="ET115" s="9">
        <v>19.503</v>
      </c>
      <c r="EU115" s="9">
        <v>23.931999999999999</v>
      </c>
      <c r="EV115" s="9">
        <v>2.8719999999999999</v>
      </c>
      <c r="EW115" s="9">
        <v>2.0640000000000001</v>
      </c>
      <c r="EX115" s="9">
        <v>0.80700000000000005</v>
      </c>
      <c r="EY115" s="9">
        <v>2.7909999999999999</v>
      </c>
      <c r="EZ115" s="9">
        <v>2.02</v>
      </c>
      <c r="FA115" s="9">
        <v>0.77100000000000002</v>
      </c>
      <c r="FB115" s="9">
        <v>8.1000000000000003E-2</v>
      </c>
      <c r="FC115" s="9">
        <v>4.3999999999999997E-2</v>
      </c>
      <c r="FD115" s="9">
        <v>3.5999999999999997E-2</v>
      </c>
      <c r="FE115" s="9">
        <v>40.564</v>
      </c>
      <c r="FF115" s="9">
        <v>17.439</v>
      </c>
      <c r="FG115" s="9">
        <v>23.125</v>
      </c>
      <c r="FH115" s="9">
        <v>201.95099999999999</v>
      </c>
      <c r="FI115" s="9">
        <v>100.098</v>
      </c>
      <c r="FJ115" s="9">
        <v>101.85299999999999</v>
      </c>
      <c r="FK115" s="9">
        <v>20.925000000000001</v>
      </c>
      <c r="FL115" s="9">
        <v>13.643000000000001</v>
      </c>
      <c r="FM115" s="9">
        <v>7.282</v>
      </c>
      <c r="FN115" s="9">
        <v>181.02600000000001</v>
      </c>
      <c r="FO115" s="9">
        <v>86.454999999999998</v>
      </c>
      <c r="FP115" s="9">
        <v>94.570999999999998</v>
      </c>
      <c r="FQ115" s="9">
        <v>22.283999999999999</v>
      </c>
      <c r="FR115" s="9">
        <v>14.935</v>
      </c>
      <c r="FS115" s="9">
        <v>7.3490000000000002</v>
      </c>
      <c r="FT115" s="9">
        <v>199.01900000000001</v>
      </c>
      <c r="FU115" s="9">
        <v>93.3</v>
      </c>
      <c r="FV115" s="9">
        <v>105.71899999999999</v>
      </c>
      <c r="FW115" s="9">
        <v>183.81700000000001</v>
      </c>
      <c r="FX115" s="9">
        <v>88.474999999999994</v>
      </c>
      <c r="FY115" s="9">
        <v>95.341999999999999</v>
      </c>
      <c r="FZ115" s="9">
        <v>1350.097</v>
      </c>
      <c r="GA115" s="9">
        <v>704.46799999999996</v>
      </c>
      <c r="GB115" s="9">
        <v>645.62900000000002</v>
      </c>
      <c r="GC115" s="9">
        <v>814.15</v>
      </c>
      <c r="GD115" s="9">
        <v>465.428</v>
      </c>
      <c r="GE115" s="9">
        <v>348.72199999999998</v>
      </c>
      <c r="GF115" s="9">
        <v>535.94600000000003</v>
      </c>
      <c r="GG115" s="9">
        <v>239.04</v>
      </c>
      <c r="GH115" s="9">
        <v>296.90699999999998</v>
      </c>
      <c r="GI115" s="9">
        <v>233.46299999999999</v>
      </c>
      <c r="GJ115" s="9">
        <v>129.27799999999999</v>
      </c>
      <c r="GK115" s="9">
        <v>104.185</v>
      </c>
      <c r="GL115" s="9">
        <v>44.286000000000001</v>
      </c>
      <c r="GM115" s="9">
        <v>25.027999999999999</v>
      </c>
      <c r="GN115" s="9">
        <v>19.257999999999999</v>
      </c>
      <c r="GO115" s="9">
        <v>14.891</v>
      </c>
      <c r="GP115" s="9">
        <v>10.102</v>
      </c>
      <c r="GQ115" s="9">
        <v>4.7889999999999997</v>
      </c>
      <c r="GR115" s="9">
        <v>10.654</v>
      </c>
      <c r="GS115" s="9">
        <v>6.9160000000000004</v>
      </c>
      <c r="GT115" s="9">
        <v>3.7370000000000001</v>
      </c>
      <c r="GU115" s="9">
        <v>4.2370000000000001</v>
      </c>
      <c r="GV115" s="9">
        <v>3.1859999999999999</v>
      </c>
      <c r="GW115" s="9">
        <v>1.0509999999999999</v>
      </c>
      <c r="GX115" s="9">
        <v>29.395</v>
      </c>
      <c r="GY115" s="9">
        <v>14.926</v>
      </c>
      <c r="GZ115" s="9">
        <v>14.47</v>
      </c>
      <c r="HA115" s="9">
        <v>213.77199999999999</v>
      </c>
      <c r="HB115" s="9">
        <v>115.282</v>
      </c>
      <c r="HC115" s="9">
        <v>98.49</v>
      </c>
      <c r="HD115" s="9">
        <v>73.701999999999998</v>
      </c>
      <c r="HE115" s="9">
        <v>51.338000000000001</v>
      </c>
      <c r="HF115" s="9">
        <v>22.364999999999998</v>
      </c>
      <c r="HG115" s="9">
        <v>140.06899999999999</v>
      </c>
      <c r="HH115" s="9">
        <v>63.944000000000003</v>
      </c>
      <c r="HI115" s="9">
        <v>76.125</v>
      </c>
      <c r="HJ115" s="9">
        <v>82.042000000000002</v>
      </c>
      <c r="HK115" s="9">
        <v>57.350999999999999</v>
      </c>
      <c r="HL115" s="9">
        <v>24.690999999999999</v>
      </c>
      <c r="HM115" s="9">
        <v>151.42099999999999</v>
      </c>
      <c r="HN115" s="9">
        <v>71.927000000000007</v>
      </c>
      <c r="HO115" s="9">
        <v>79.494</v>
      </c>
      <c r="HP115" s="9">
        <v>150.72300000000001</v>
      </c>
      <c r="HQ115" s="9">
        <v>70.86</v>
      </c>
      <c r="HR115" s="9">
        <v>79.863</v>
      </c>
      <c r="HS115" s="9">
        <v>3235.0479999999998</v>
      </c>
      <c r="HT115" s="9">
        <v>1688.623</v>
      </c>
      <c r="HU115" s="9">
        <v>1546.425</v>
      </c>
      <c r="HV115" s="9">
        <v>2549.4380000000001</v>
      </c>
      <c r="HW115" s="9">
        <v>1493.914</v>
      </c>
      <c r="HX115" s="9">
        <v>1055.5239999999999</v>
      </c>
      <c r="HY115" s="9">
        <v>685.60900000000004</v>
      </c>
      <c r="HZ115" s="9">
        <v>194.708</v>
      </c>
      <c r="IA115" s="9">
        <v>490.90100000000001</v>
      </c>
      <c r="IB115" s="9">
        <v>358.33</v>
      </c>
      <c r="IC115" s="9">
        <v>205.934</v>
      </c>
      <c r="ID115" s="9">
        <v>152.39599999999999</v>
      </c>
      <c r="IE115" s="9">
        <v>54.384</v>
      </c>
      <c r="IF115" s="9">
        <v>27.888000000000002</v>
      </c>
      <c r="IG115" s="9">
        <v>26.495999999999999</v>
      </c>
      <c r="IH115" s="9">
        <v>28.6</v>
      </c>
      <c r="II115" s="9">
        <v>17.172999999999998</v>
      </c>
      <c r="IJ115" s="9">
        <v>11.427</v>
      </c>
      <c r="IK115" s="9">
        <v>15.188000000000001</v>
      </c>
      <c r="IL115" s="9">
        <v>9.0259999999999998</v>
      </c>
      <c r="IM115" s="9">
        <v>6.1630000000000003</v>
      </c>
      <c r="IN115" s="9">
        <v>13.412000000000001</v>
      </c>
      <c r="IO115" s="9">
        <v>8.1470000000000002</v>
      </c>
      <c r="IP115" s="9">
        <v>5.2640000000000002</v>
      </c>
      <c r="IQ115" s="9">
        <v>25.783999999999999</v>
      </c>
    </row>
    <row r="116" spans="1:251">
      <c r="A116" s="10">
        <v>45017</v>
      </c>
      <c r="B116" s="9">
        <v>13913.638000000001</v>
      </c>
      <c r="C116" s="9">
        <v>7266.6869999999999</v>
      </c>
      <c r="D116" s="9">
        <v>6646.9520000000002</v>
      </c>
      <c r="E116" s="9">
        <v>9708.7919999999995</v>
      </c>
      <c r="F116" s="9">
        <v>5870.5619999999999</v>
      </c>
      <c r="G116" s="9">
        <v>3838.23</v>
      </c>
      <c r="H116" s="9">
        <v>4204.8459999999995</v>
      </c>
      <c r="I116" s="9">
        <v>1396.125</v>
      </c>
      <c r="J116" s="9">
        <v>2808.721</v>
      </c>
      <c r="K116" s="9">
        <v>1539.442</v>
      </c>
      <c r="L116" s="9">
        <v>829.30799999999999</v>
      </c>
      <c r="M116" s="9">
        <v>710.13400000000001</v>
      </c>
      <c r="N116" s="9">
        <v>278.33</v>
      </c>
      <c r="O116" s="9">
        <v>154.46600000000001</v>
      </c>
      <c r="P116" s="9">
        <v>123.863</v>
      </c>
      <c r="Q116" s="9">
        <v>86.177000000000007</v>
      </c>
      <c r="R116" s="9">
        <v>64.251000000000005</v>
      </c>
      <c r="S116" s="9">
        <v>21.925000000000001</v>
      </c>
      <c r="T116" s="9">
        <v>54.052999999999997</v>
      </c>
      <c r="U116" s="9">
        <v>38.082000000000001</v>
      </c>
      <c r="V116" s="9">
        <v>15.97</v>
      </c>
      <c r="W116" s="9">
        <v>32.124000000000002</v>
      </c>
      <c r="X116" s="9">
        <v>26.169</v>
      </c>
      <c r="Y116" s="9">
        <v>5.9550000000000001</v>
      </c>
      <c r="Z116" s="9">
        <v>192.15299999999999</v>
      </c>
      <c r="AA116" s="9">
        <v>90.215000000000003</v>
      </c>
      <c r="AB116" s="9">
        <v>101.938</v>
      </c>
      <c r="AC116" s="9">
        <v>1395.7</v>
      </c>
      <c r="AD116" s="9">
        <v>746.09100000000001</v>
      </c>
      <c r="AE116" s="9">
        <v>649.60900000000004</v>
      </c>
      <c r="AF116" s="9">
        <v>572.88900000000001</v>
      </c>
      <c r="AG116" s="9">
        <v>402.98200000000003</v>
      </c>
      <c r="AH116" s="9">
        <v>169.90700000000001</v>
      </c>
      <c r="AI116" s="9">
        <v>822.81100000000004</v>
      </c>
      <c r="AJ116" s="9">
        <v>343.10899999999998</v>
      </c>
      <c r="AK116" s="9">
        <v>479.702</v>
      </c>
      <c r="AL116" s="9">
        <v>632.36099999999999</v>
      </c>
      <c r="AM116" s="9">
        <v>449.29500000000002</v>
      </c>
      <c r="AN116" s="9">
        <v>183.066</v>
      </c>
      <c r="AO116" s="9">
        <v>907.08100000000002</v>
      </c>
      <c r="AP116" s="9">
        <v>380.01299999999998</v>
      </c>
      <c r="AQ116" s="9">
        <v>527.06799999999998</v>
      </c>
      <c r="AR116" s="9">
        <v>876.86400000000003</v>
      </c>
      <c r="AS116" s="9">
        <v>381.19200000000001</v>
      </c>
      <c r="AT116" s="9">
        <v>495.67200000000003</v>
      </c>
      <c r="AU116" s="9">
        <v>13256.215</v>
      </c>
      <c r="AV116" s="9">
        <v>6868.4110000000001</v>
      </c>
      <c r="AW116" s="9">
        <v>6387.8040000000001</v>
      </c>
      <c r="AX116" s="9">
        <v>9419.2909999999993</v>
      </c>
      <c r="AY116" s="9">
        <v>5665.17</v>
      </c>
      <c r="AZ116" s="9">
        <v>3754.1210000000001</v>
      </c>
      <c r="BA116" s="9">
        <v>3836.924</v>
      </c>
      <c r="BB116" s="9">
        <v>1203.241</v>
      </c>
      <c r="BC116" s="9">
        <v>2633.6819999999998</v>
      </c>
      <c r="BD116" s="9">
        <v>1483.0719999999999</v>
      </c>
      <c r="BE116" s="9">
        <v>792.87099999999998</v>
      </c>
      <c r="BF116" s="9">
        <v>690.2</v>
      </c>
      <c r="BG116" s="9">
        <v>251.464</v>
      </c>
      <c r="BH116" s="9">
        <v>136.779</v>
      </c>
      <c r="BI116" s="9">
        <v>114.685</v>
      </c>
      <c r="BJ116" s="9">
        <v>82.031000000000006</v>
      </c>
      <c r="BK116" s="9">
        <v>60.152999999999999</v>
      </c>
      <c r="BL116" s="9">
        <v>21.878</v>
      </c>
      <c r="BM116" s="9">
        <v>50.917000000000002</v>
      </c>
      <c r="BN116" s="9">
        <v>34.957000000000001</v>
      </c>
      <c r="BO116" s="9">
        <v>15.96</v>
      </c>
      <c r="BP116" s="9">
        <v>31.114000000000001</v>
      </c>
      <c r="BQ116" s="9">
        <v>25.196000000000002</v>
      </c>
      <c r="BR116" s="9">
        <v>5.9180000000000001</v>
      </c>
      <c r="BS116" s="9">
        <v>169.43299999999999</v>
      </c>
      <c r="BT116" s="9">
        <v>76.626000000000005</v>
      </c>
      <c r="BU116" s="9">
        <v>92.805999999999997</v>
      </c>
      <c r="BV116" s="9">
        <v>1356.3979999999999</v>
      </c>
      <c r="BW116" s="9">
        <v>720.47400000000005</v>
      </c>
      <c r="BX116" s="9">
        <v>635.92399999999998</v>
      </c>
      <c r="BY116" s="9">
        <v>561.38099999999997</v>
      </c>
      <c r="BZ116" s="9">
        <v>393.16399999999999</v>
      </c>
      <c r="CA116" s="9">
        <v>168.21700000000001</v>
      </c>
      <c r="CB116" s="9">
        <v>795.01800000000003</v>
      </c>
      <c r="CC116" s="9">
        <v>327.31</v>
      </c>
      <c r="CD116" s="9">
        <v>467.70800000000003</v>
      </c>
      <c r="CE116" s="9">
        <v>617.34400000000005</v>
      </c>
      <c r="CF116" s="9">
        <v>436.012</v>
      </c>
      <c r="CG116" s="9">
        <v>181.33199999999999</v>
      </c>
      <c r="CH116" s="9">
        <v>865.72799999999995</v>
      </c>
      <c r="CI116" s="9">
        <v>356.85899999999998</v>
      </c>
      <c r="CJ116" s="9">
        <v>508.86900000000003</v>
      </c>
      <c r="CK116" s="9">
        <v>845.93499999999995</v>
      </c>
      <c r="CL116" s="9">
        <v>362.267</v>
      </c>
      <c r="CM116" s="9">
        <v>483.66800000000001</v>
      </c>
      <c r="CN116" s="9">
        <v>2155.4670000000001</v>
      </c>
      <c r="CO116" s="9">
        <v>1098.4580000000001</v>
      </c>
      <c r="CP116" s="9">
        <v>1057.009</v>
      </c>
      <c r="CQ116" s="9">
        <v>991.78099999999995</v>
      </c>
      <c r="CR116" s="9">
        <v>579.59500000000003</v>
      </c>
      <c r="CS116" s="9">
        <v>412.18700000000001</v>
      </c>
      <c r="CT116" s="9">
        <v>1163.6849999999999</v>
      </c>
      <c r="CU116" s="9">
        <v>518.86300000000006</v>
      </c>
      <c r="CV116" s="9">
        <v>644.822</v>
      </c>
      <c r="CW116" s="9">
        <v>451.70299999999997</v>
      </c>
      <c r="CX116" s="9">
        <v>222.73699999999999</v>
      </c>
      <c r="CY116" s="9">
        <v>228.96600000000001</v>
      </c>
      <c r="CZ116" s="9">
        <v>79.248999999999995</v>
      </c>
      <c r="DA116" s="9">
        <v>40.048000000000002</v>
      </c>
      <c r="DB116" s="9">
        <v>39.201000000000001</v>
      </c>
      <c r="DC116" s="9">
        <v>9.58</v>
      </c>
      <c r="DD116" s="9">
        <v>6.6719999999999997</v>
      </c>
      <c r="DE116" s="9">
        <v>2.9079999999999999</v>
      </c>
      <c r="DF116" s="9">
        <v>5.2519999999999998</v>
      </c>
      <c r="DG116" s="9">
        <v>2.5409999999999999</v>
      </c>
      <c r="DH116" s="9">
        <v>2.7109999999999999</v>
      </c>
      <c r="DI116" s="9">
        <v>4.3280000000000003</v>
      </c>
      <c r="DJ116" s="9">
        <v>4.1310000000000002</v>
      </c>
      <c r="DK116" s="9">
        <v>0.19700000000000001</v>
      </c>
      <c r="DL116" s="9">
        <v>69.668999999999997</v>
      </c>
      <c r="DM116" s="9">
        <v>33.375999999999998</v>
      </c>
      <c r="DN116" s="9">
        <v>36.292999999999999</v>
      </c>
      <c r="DO116" s="9">
        <v>414.70600000000002</v>
      </c>
      <c r="DP116" s="9">
        <v>203.01300000000001</v>
      </c>
      <c r="DQ116" s="9">
        <v>211.69300000000001</v>
      </c>
      <c r="DR116" s="9">
        <v>88.834999999999994</v>
      </c>
      <c r="DS116" s="9">
        <v>49.460999999999999</v>
      </c>
      <c r="DT116" s="9">
        <v>39.374000000000002</v>
      </c>
      <c r="DU116" s="9">
        <v>325.87099999999998</v>
      </c>
      <c r="DV116" s="9">
        <v>153.55199999999999</v>
      </c>
      <c r="DW116" s="9">
        <v>172.31899999999999</v>
      </c>
      <c r="DX116" s="9">
        <v>96.281999999999996</v>
      </c>
      <c r="DY116" s="9">
        <v>55.048999999999999</v>
      </c>
      <c r="DZ116" s="9">
        <v>41.232999999999997</v>
      </c>
      <c r="EA116" s="9">
        <v>355.42099999999999</v>
      </c>
      <c r="EB116" s="9">
        <v>167.68899999999999</v>
      </c>
      <c r="EC116" s="9">
        <v>187.732</v>
      </c>
      <c r="ED116" s="9">
        <v>331.12299999999999</v>
      </c>
      <c r="EE116" s="9">
        <v>156.09299999999999</v>
      </c>
      <c r="EF116" s="9">
        <v>175.03</v>
      </c>
      <c r="EG116" s="9">
        <v>828.971</v>
      </c>
      <c r="EH116" s="9">
        <v>411.233</v>
      </c>
      <c r="EI116" s="9">
        <v>417.738</v>
      </c>
      <c r="EJ116" s="9">
        <v>199.46899999999999</v>
      </c>
      <c r="EK116" s="9">
        <v>126.818</v>
      </c>
      <c r="EL116" s="9">
        <v>72.650999999999996</v>
      </c>
      <c r="EM116" s="9">
        <v>629.50300000000004</v>
      </c>
      <c r="EN116" s="9">
        <v>284.416</v>
      </c>
      <c r="EO116" s="9">
        <v>345.08699999999999</v>
      </c>
      <c r="EP116" s="9">
        <v>210.93</v>
      </c>
      <c r="EQ116" s="9">
        <v>101.494</v>
      </c>
      <c r="ER116" s="9">
        <v>109.43600000000001</v>
      </c>
      <c r="ES116" s="9">
        <v>42.66</v>
      </c>
      <c r="ET116" s="9">
        <v>20.446000000000002</v>
      </c>
      <c r="EU116" s="9">
        <v>22.213999999999999</v>
      </c>
      <c r="EV116" s="9">
        <v>2.7570000000000001</v>
      </c>
      <c r="EW116" s="9">
        <v>1.486</v>
      </c>
      <c r="EX116" s="9">
        <v>1.27</v>
      </c>
      <c r="EY116" s="9">
        <v>1.9159999999999999</v>
      </c>
      <c r="EZ116" s="9">
        <v>0.68200000000000005</v>
      </c>
      <c r="FA116" s="9">
        <v>1.234</v>
      </c>
      <c r="FB116" s="9">
        <v>0.84</v>
      </c>
      <c r="FC116" s="9">
        <v>0.80400000000000005</v>
      </c>
      <c r="FD116" s="9">
        <v>3.5999999999999997E-2</v>
      </c>
      <c r="FE116" s="9">
        <v>39.904000000000003</v>
      </c>
      <c r="FF116" s="9">
        <v>18.96</v>
      </c>
      <c r="FG116" s="9">
        <v>20.943999999999999</v>
      </c>
      <c r="FH116" s="9">
        <v>188.58500000000001</v>
      </c>
      <c r="FI116" s="9">
        <v>91.162000000000006</v>
      </c>
      <c r="FJ116" s="9">
        <v>97.423000000000002</v>
      </c>
      <c r="FK116" s="9">
        <v>17.753</v>
      </c>
      <c r="FL116" s="9">
        <v>7.851</v>
      </c>
      <c r="FM116" s="9">
        <v>9.9030000000000005</v>
      </c>
      <c r="FN116" s="9">
        <v>170.83199999999999</v>
      </c>
      <c r="FO116" s="9">
        <v>83.311999999999998</v>
      </c>
      <c r="FP116" s="9">
        <v>87.521000000000001</v>
      </c>
      <c r="FQ116" s="9">
        <v>19.933</v>
      </c>
      <c r="FR116" s="9">
        <v>9.3350000000000009</v>
      </c>
      <c r="FS116" s="9">
        <v>10.597</v>
      </c>
      <c r="FT116" s="9">
        <v>190.99700000000001</v>
      </c>
      <c r="FU116" s="9">
        <v>92.159000000000006</v>
      </c>
      <c r="FV116" s="9">
        <v>98.838999999999999</v>
      </c>
      <c r="FW116" s="9">
        <v>172.74799999999999</v>
      </c>
      <c r="FX116" s="9">
        <v>83.994</v>
      </c>
      <c r="FY116" s="9">
        <v>88.754999999999995</v>
      </c>
      <c r="FZ116" s="9">
        <v>1326.4949999999999</v>
      </c>
      <c r="GA116" s="9">
        <v>687.22400000000005</v>
      </c>
      <c r="GB116" s="9">
        <v>639.27099999999996</v>
      </c>
      <c r="GC116" s="9">
        <v>792.31200000000001</v>
      </c>
      <c r="GD116" s="9">
        <v>452.77699999999999</v>
      </c>
      <c r="GE116" s="9">
        <v>339.53500000000003</v>
      </c>
      <c r="GF116" s="9">
        <v>534.18299999999999</v>
      </c>
      <c r="GG116" s="9">
        <v>234.447</v>
      </c>
      <c r="GH116" s="9">
        <v>299.73599999999999</v>
      </c>
      <c r="GI116" s="9">
        <v>240.773</v>
      </c>
      <c r="GJ116" s="9">
        <v>121.24299999999999</v>
      </c>
      <c r="GK116" s="9">
        <v>119.53</v>
      </c>
      <c r="GL116" s="9">
        <v>36.588999999999999</v>
      </c>
      <c r="GM116" s="9">
        <v>19.600999999999999</v>
      </c>
      <c r="GN116" s="9">
        <v>16.986999999999998</v>
      </c>
      <c r="GO116" s="9">
        <v>6.8230000000000004</v>
      </c>
      <c r="GP116" s="9">
        <v>5.1849999999999996</v>
      </c>
      <c r="GQ116" s="9">
        <v>1.6379999999999999</v>
      </c>
      <c r="GR116" s="9">
        <v>3.335</v>
      </c>
      <c r="GS116" s="9">
        <v>1.859</v>
      </c>
      <c r="GT116" s="9">
        <v>1.4770000000000001</v>
      </c>
      <c r="GU116" s="9">
        <v>3.488</v>
      </c>
      <c r="GV116" s="9">
        <v>3.327</v>
      </c>
      <c r="GW116" s="9">
        <v>0.161</v>
      </c>
      <c r="GX116" s="9">
        <v>29.765000000000001</v>
      </c>
      <c r="GY116" s="9">
        <v>14.416</v>
      </c>
      <c r="GZ116" s="9">
        <v>15.349</v>
      </c>
      <c r="HA116" s="9">
        <v>226.12</v>
      </c>
      <c r="HB116" s="9">
        <v>111.85</v>
      </c>
      <c r="HC116" s="9">
        <v>114.27</v>
      </c>
      <c r="HD116" s="9">
        <v>71.081999999999994</v>
      </c>
      <c r="HE116" s="9">
        <v>41.61</v>
      </c>
      <c r="HF116" s="9">
        <v>29.472000000000001</v>
      </c>
      <c r="HG116" s="9">
        <v>155.03899999999999</v>
      </c>
      <c r="HH116" s="9">
        <v>70.239999999999995</v>
      </c>
      <c r="HI116" s="9">
        <v>84.798000000000002</v>
      </c>
      <c r="HJ116" s="9">
        <v>76.349000000000004</v>
      </c>
      <c r="HK116" s="9">
        <v>45.713000000000001</v>
      </c>
      <c r="HL116" s="9">
        <v>30.635999999999999</v>
      </c>
      <c r="HM116" s="9">
        <v>164.42400000000001</v>
      </c>
      <c r="HN116" s="9">
        <v>75.53</v>
      </c>
      <c r="HO116" s="9">
        <v>88.894000000000005</v>
      </c>
      <c r="HP116" s="9">
        <v>158.374</v>
      </c>
      <c r="HQ116" s="9">
        <v>72.099000000000004</v>
      </c>
      <c r="HR116" s="9">
        <v>86.275000000000006</v>
      </c>
      <c r="HS116" s="9">
        <v>3243.8290000000002</v>
      </c>
      <c r="HT116" s="9">
        <v>1702.722</v>
      </c>
      <c r="HU116" s="9">
        <v>1541.107</v>
      </c>
      <c r="HV116" s="9">
        <v>2544.09</v>
      </c>
      <c r="HW116" s="9">
        <v>1487.826</v>
      </c>
      <c r="HX116" s="9">
        <v>1056.2639999999999</v>
      </c>
      <c r="HY116" s="9">
        <v>699.74</v>
      </c>
      <c r="HZ116" s="9">
        <v>214.89699999999999</v>
      </c>
      <c r="IA116" s="9">
        <v>484.84300000000002</v>
      </c>
      <c r="IB116" s="9">
        <v>360.89299999999997</v>
      </c>
      <c r="IC116" s="9">
        <v>218.375</v>
      </c>
      <c r="ID116" s="9">
        <v>142.518</v>
      </c>
      <c r="IE116" s="9">
        <v>43.531999999999996</v>
      </c>
      <c r="IF116" s="9">
        <v>23.81</v>
      </c>
      <c r="IG116" s="9">
        <v>19.722000000000001</v>
      </c>
      <c r="IH116" s="9">
        <v>17.882999999999999</v>
      </c>
      <c r="II116" s="9">
        <v>12.401999999999999</v>
      </c>
      <c r="IJ116" s="9">
        <v>5.4809999999999999</v>
      </c>
      <c r="IK116" s="9">
        <v>10.930999999999999</v>
      </c>
      <c r="IL116" s="9">
        <v>7.4619999999999997</v>
      </c>
      <c r="IM116" s="9">
        <v>3.47</v>
      </c>
      <c r="IN116" s="9">
        <v>6.952</v>
      </c>
      <c r="IO116" s="9">
        <v>4.9400000000000004</v>
      </c>
      <c r="IP116" s="9">
        <v>2.012</v>
      </c>
      <c r="IQ116" s="9">
        <v>25.648</v>
      </c>
    </row>
    <row r="117" spans="1:251">
      <c r="A117" s="10">
        <v>45047</v>
      </c>
      <c r="B117" s="9">
        <v>14095.186</v>
      </c>
      <c r="C117" s="9">
        <v>7346.76</v>
      </c>
      <c r="D117" s="9">
        <v>6748.4260000000004</v>
      </c>
      <c r="E117" s="9">
        <v>9819.2360000000008</v>
      </c>
      <c r="F117" s="9">
        <v>5933.799</v>
      </c>
      <c r="G117" s="9">
        <v>3885.4369999999999</v>
      </c>
      <c r="H117" s="9">
        <v>4275.951</v>
      </c>
      <c r="I117" s="9">
        <v>1412.962</v>
      </c>
      <c r="J117" s="9">
        <v>2862.989</v>
      </c>
      <c r="K117" s="9">
        <v>1598.5309999999999</v>
      </c>
      <c r="L117" s="9">
        <v>859.23800000000006</v>
      </c>
      <c r="M117" s="9">
        <v>739.29300000000001</v>
      </c>
      <c r="N117" s="9">
        <v>303.51100000000002</v>
      </c>
      <c r="O117" s="9">
        <v>170.15799999999999</v>
      </c>
      <c r="P117" s="9">
        <v>133.35300000000001</v>
      </c>
      <c r="Q117" s="9">
        <v>118.91</v>
      </c>
      <c r="R117" s="9">
        <v>90.501999999999995</v>
      </c>
      <c r="S117" s="9">
        <v>28.408000000000001</v>
      </c>
      <c r="T117" s="9">
        <v>61.390999999999998</v>
      </c>
      <c r="U117" s="9">
        <v>42.691000000000003</v>
      </c>
      <c r="V117" s="9">
        <v>18.7</v>
      </c>
      <c r="W117" s="9">
        <v>57.518999999999998</v>
      </c>
      <c r="X117" s="9">
        <v>47.811</v>
      </c>
      <c r="Y117" s="9">
        <v>9.7080000000000002</v>
      </c>
      <c r="Z117" s="9">
        <v>184.601</v>
      </c>
      <c r="AA117" s="9">
        <v>79.656000000000006</v>
      </c>
      <c r="AB117" s="9">
        <v>104.94499999999999</v>
      </c>
      <c r="AC117" s="9">
        <v>1423.5319999999999</v>
      </c>
      <c r="AD117" s="9">
        <v>756.61800000000005</v>
      </c>
      <c r="AE117" s="9">
        <v>666.91399999999999</v>
      </c>
      <c r="AF117" s="9">
        <v>581.10299999999995</v>
      </c>
      <c r="AG117" s="9">
        <v>411.255</v>
      </c>
      <c r="AH117" s="9">
        <v>169.84899999999999</v>
      </c>
      <c r="AI117" s="9">
        <v>842.42899999999997</v>
      </c>
      <c r="AJ117" s="9">
        <v>345.363</v>
      </c>
      <c r="AK117" s="9">
        <v>497.06599999999997</v>
      </c>
      <c r="AL117" s="9">
        <v>669.15</v>
      </c>
      <c r="AM117" s="9">
        <v>480.37599999999998</v>
      </c>
      <c r="AN117" s="9">
        <v>188.774</v>
      </c>
      <c r="AO117" s="9">
        <v>929.38099999999997</v>
      </c>
      <c r="AP117" s="9">
        <v>378.86200000000002</v>
      </c>
      <c r="AQ117" s="9">
        <v>550.52</v>
      </c>
      <c r="AR117" s="9">
        <v>903.82</v>
      </c>
      <c r="AS117" s="9">
        <v>388.05399999999997</v>
      </c>
      <c r="AT117" s="9">
        <v>515.76599999999996</v>
      </c>
      <c r="AU117" s="9">
        <v>13410.434999999999</v>
      </c>
      <c r="AV117" s="9">
        <v>6937.9260000000004</v>
      </c>
      <c r="AW117" s="9">
        <v>6472.5079999999998</v>
      </c>
      <c r="AX117" s="9">
        <v>9517.6669999999995</v>
      </c>
      <c r="AY117" s="9">
        <v>5724.3029999999999</v>
      </c>
      <c r="AZ117" s="9">
        <v>3793.364</v>
      </c>
      <c r="BA117" s="9">
        <v>3892.768</v>
      </c>
      <c r="BB117" s="9">
        <v>1213.624</v>
      </c>
      <c r="BC117" s="9">
        <v>2679.145</v>
      </c>
      <c r="BD117" s="9">
        <v>1542.5450000000001</v>
      </c>
      <c r="BE117" s="9">
        <v>824.39499999999998</v>
      </c>
      <c r="BF117" s="9">
        <v>718.15</v>
      </c>
      <c r="BG117" s="9">
        <v>282.447</v>
      </c>
      <c r="BH117" s="9">
        <v>155.179</v>
      </c>
      <c r="BI117" s="9">
        <v>127.268</v>
      </c>
      <c r="BJ117" s="9">
        <v>113.86</v>
      </c>
      <c r="BK117" s="9">
        <v>86.025000000000006</v>
      </c>
      <c r="BL117" s="9">
        <v>27.834</v>
      </c>
      <c r="BM117" s="9">
        <v>58.832999999999998</v>
      </c>
      <c r="BN117" s="9">
        <v>40.668999999999997</v>
      </c>
      <c r="BO117" s="9">
        <v>18.163</v>
      </c>
      <c r="BP117" s="9">
        <v>55.027000000000001</v>
      </c>
      <c r="BQ117" s="9">
        <v>45.356000000000002</v>
      </c>
      <c r="BR117" s="9">
        <v>9.6709999999999994</v>
      </c>
      <c r="BS117" s="9">
        <v>168.58699999999999</v>
      </c>
      <c r="BT117" s="9">
        <v>69.153999999999996</v>
      </c>
      <c r="BU117" s="9">
        <v>99.433999999999997</v>
      </c>
      <c r="BV117" s="9">
        <v>1381.623</v>
      </c>
      <c r="BW117" s="9">
        <v>731.70600000000002</v>
      </c>
      <c r="BX117" s="9">
        <v>649.91700000000003</v>
      </c>
      <c r="BY117" s="9">
        <v>570.23</v>
      </c>
      <c r="BZ117" s="9">
        <v>402.83</v>
      </c>
      <c r="CA117" s="9">
        <v>167.40100000000001</v>
      </c>
      <c r="CB117" s="9">
        <v>811.39200000000005</v>
      </c>
      <c r="CC117" s="9">
        <v>328.87599999999998</v>
      </c>
      <c r="CD117" s="9">
        <v>482.51600000000002</v>
      </c>
      <c r="CE117" s="9">
        <v>654.34900000000005</v>
      </c>
      <c r="CF117" s="9">
        <v>468.59500000000003</v>
      </c>
      <c r="CG117" s="9">
        <v>185.755</v>
      </c>
      <c r="CH117" s="9">
        <v>888.19600000000003</v>
      </c>
      <c r="CI117" s="9">
        <v>355.8</v>
      </c>
      <c r="CJ117" s="9">
        <v>532.39499999999998</v>
      </c>
      <c r="CK117" s="9">
        <v>870.22500000000002</v>
      </c>
      <c r="CL117" s="9">
        <v>369.54500000000002</v>
      </c>
      <c r="CM117" s="9">
        <v>500.68</v>
      </c>
      <c r="CN117" s="9">
        <v>2187.7199999999998</v>
      </c>
      <c r="CO117" s="9">
        <v>1108.182</v>
      </c>
      <c r="CP117" s="9">
        <v>1079.538</v>
      </c>
      <c r="CQ117" s="9">
        <v>990.39</v>
      </c>
      <c r="CR117" s="9">
        <v>576.40099999999995</v>
      </c>
      <c r="CS117" s="9">
        <v>413.99</v>
      </c>
      <c r="CT117" s="9">
        <v>1197.33</v>
      </c>
      <c r="CU117" s="9">
        <v>531.78200000000004</v>
      </c>
      <c r="CV117" s="9">
        <v>665.548</v>
      </c>
      <c r="CW117" s="9">
        <v>440.17399999999998</v>
      </c>
      <c r="CX117" s="9">
        <v>238.267</v>
      </c>
      <c r="CY117" s="9">
        <v>201.90700000000001</v>
      </c>
      <c r="CZ117" s="9">
        <v>64.087000000000003</v>
      </c>
      <c r="DA117" s="9">
        <v>36.316000000000003</v>
      </c>
      <c r="DB117" s="9">
        <v>27.771000000000001</v>
      </c>
      <c r="DC117" s="9">
        <v>11.287000000000001</v>
      </c>
      <c r="DD117" s="9">
        <v>7.71</v>
      </c>
      <c r="DE117" s="9">
        <v>3.577</v>
      </c>
      <c r="DF117" s="9">
        <v>6.5460000000000003</v>
      </c>
      <c r="DG117" s="9">
        <v>4.6109999999999998</v>
      </c>
      <c r="DH117" s="9">
        <v>1.9359999999999999</v>
      </c>
      <c r="DI117" s="9">
        <v>4.7409999999999997</v>
      </c>
      <c r="DJ117" s="9">
        <v>3.0990000000000002</v>
      </c>
      <c r="DK117" s="9">
        <v>1.641</v>
      </c>
      <c r="DL117" s="9">
        <v>52.8</v>
      </c>
      <c r="DM117" s="9">
        <v>28.606999999999999</v>
      </c>
      <c r="DN117" s="9">
        <v>24.193999999999999</v>
      </c>
      <c r="DO117" s="9">
        <v>407.98200000000003</v>
      </c>
      <c r="DP117" s="9">
        <v>223.465</v>
      </c>
      <c r="DQ117" s="9">
        <v>184.517</v>
      </c>
      <c r="DR117" s="9">
        <v>92.698999999999998</v>
      </c>
      <c r="DS117" s="9">
        <v>63.795999999999999</v>
      </c>
      <c r="DT117" s="9">
        <v>28.902999999999999</v>
      </c>
      <c r="DU117" s="9">
        <v>315.28300000000002</v>
      </c>
      <c r="DV117" s="9">
        <v>159.66900000000001</v>
      </c>
      <c r="DW117" s="9">
        <v>155.614</v>
      </c>
      <c r="DX117" s="9">
        <v>100.506</v>
      </c>
      <c r="DY117" s="9">
        <v>69.346000000000004</v>
      </c>
      <c r="DZ117" s="9">
        <v>31.16</v>
      </c>
      <c r="EA117" s="9">
        <v>339.66800000000001</v>
      </c>
      <c r="EB117" s="9">
        <v>168.922</v>
      </c>
      <c r="EC117" s="9">
        <v>170.74700000000001</v>
      </c>
      <c r="ED117" s="9">
        <v>321.82900000000001</v>
      </c>
      <c r="EE117" s="9">
        <v>164.28</v>
      </c>
      <c r="EF117" s="9">
        <v>157.54900000000001</v>
      </c>
      <c r="EG117" s="9">
        <v>845.14099999999996</v>
      </c>
      <c r="EH117" s="9">
        <v>418.548</v>
      </c>
      <c r="EI117" s="9">
        <v>426.59199999999998</v>
      </c>
      <c r="EJ117" s="9">
        <v>191.95400000000001</v>
      </c>
      <c r="EK117" s="9">
        <v>123.97799999999999</v>
      </c>
      <c r="EL117" s="9">
        <v>67.975999999999999</v>
      </c>
      <c r="EM117" s="9">
        <v>653.18700000000001</v>
      </c>
      <c r="EN117" s="9">
        <v>294.57</v>
      </c>
      <c r="EO117" s="9">
        <v>358.61700000000002</v>
      </c>
      <c r="EP117" s="9">
        <v>216.136</v>
      </c>
      <c r="EQ117" s="9">
        <v>116.492</v>
      </c>
      <c r="ER117" s="9">
        <v>99.644000000000005</v>
      </c>
      <c r="ES117" s="9">
        <v>29.861000000000001</v>
      </c>
      <c r="ET117" s="9">
        <v>16.792999999999999</v>
      </c>
      <c r="EU117" s="9">
        <v>13.068</v>
      </c>
      <c r="EV117" s="9">
        <v>2.222</v>
      </c>
      <c r="EW117" s="9">
        <v>0.92700000000000005</v>
      </c>
      <c r="EX117" s="9">
        <v>1.2949999999999999</v>
      </c>
      <c r="EY117" s="9">
        <v>1.4870000000000001</v>
      </c>
      <c r="EZ117" s="9">
        <v>0.73399999999999999</v>
      </c>
      <c r="FA117" s="9">
        <v>0.753</v>
      </c>
      <c r="FB117" s="9">
        <v>0.73499999999999999</v>
      </c>
      <c r="FC117" s="9">
        <v>0.193</v>
      </c>
      <c r="FD117" s="9">
        <v>0.54200000000000004</v>
      </c>
      <c r="FE117" s="9">
        <v>27.638999999999999</v>
      </c>
      <c r="FF117" s="9">
        <v>15.866</v>
      </c>
      <c r="FG117" s="9">
        <v>11.773</v>
      </c>
      <c r="FH117" s="9">
        <v>202.84700000000001</v>
      </c>
      <c r="FI117" s="9">
        <v>110.71899999999999</v>
      </c>
      <c r="FJ117" s="9">
        <v>92.128</v>
      </c>
      <c r="FK117" s="9">
        <v>22.213000000000001</v>
      </c>
      <c r="FL117" s="9">
        <v>15.795</v>
      </c>
      <c r="FM117" s="9">
        <v>6.4180000000000001</v>
      </c>
      <c r="FN117" s="9">
        <v>180.63399999999999</v>
      </c>
      <c r="FO117" s="9">
        <v>94.923000000000002</v>
      </c>
      <c r="FP117" s="9">
        <v>85.71</v>
      </c>
      <c r="FQ117" s="9">
        <v>23.922999999999998</v>
      </c>
      <c r="FR117" s="9">
        <v>16.721</v>
      </c>
      <c r="FS117" s="9">
        <v>7.202</v>
      </c>
      <c r="FT117" s="9">
        <v>192.21299999999999</v>
      </c>
      <c r="FU117" s="9">
        <v>99.771000000000001</v>
      </c>
      <c r="FV117" s="9">
        <v>92.441999999999993</v>
      </c>
      <c r="FW117" s="9">
        <v>182.12</v>
      </c>
      <c r="FX117" s="9">
        <v>95.656999999999996</v>
      </c>
      <c r="FY117" s="9">
        <v>86.462999999999994</v>
      </c>
      <c r="FZ117" s="9">
        <v>1342.58</v>
      </c>
      <c r="GA117" s="9">
        <v>689.63400000000001</v>
      </c>
      <c r="GB117" s="9">
        <v>652.94500000000005</v>
      </c>
      <c r="GC117" s="9">
        <v>798.43600000000004</v>
      </c>
      <c r="GD117" s="9">
        <v>452.42200000000003</v>
      </c>
      <c r="GE117" s="9">
        <v>346.01400000000001</v>
      </c>
      <c r="GF117" s="9">
        <v>544.14300000000003</v>
      </c>
      <c r="GG117" s="9">
        <v>237.21199999999999</v>
      </c>
      <c r="GH117" s="9">
        <v>306.93200000000002</v>
      </c>
      <c r="GI117" s="9">
        <v>224.03800000000001</v>
      </c>
      <c r="GJ117" s="9">
        <v>121.776</v>
      </c>
      <c r="GK117" s="9">
        <v>102.26300000000001</v>
      </c>
      <c r="GL117" s="9">
        <v>34.225999999999999</v>
      </c>
      <c r="GM117" s="9">
        <v>19.524000000000001</v>
      </c>
      <c r="GN117" s="9">
        <v>14.702999999999999</v>
      </c>
      <c r="GO117" s="9">
        <v>9.0649999999999995</v>
      </c>
      <c r="GP117" s="9">
        <v>6.7830000000000004</v>
      </c>
      <c r="GQ117" s="9">
        <v>2.282</v>
      </c>
      <c r="GR117" s="9">
        <v>5.0590000000000002</v>
      </c>
      <c r="GS117" s="9">
        <v>3.8769999999999998</v>
      </c>
      <c r="GT117" s="9">
        <v>1.1819999999999999</v>
      </c>
      <c r="GU117" s="9">
        <v>4.0060000000000002</v>
      </c>
      <c r="GV117" s="9">
        <v>2.9060000000000001</v>
      </c>
      <c r="GW117" s="9">
        <v>1.1000000000000001</v>
      </c>
      <c r="GX117" s="9">
        <v>25.161999999999999</v>
      </c>
      <c r="GY117" s="9">
        <v>12.741</v>
      </c>
      <c r="GZ117" s="9">
        <v>12.420999999999999</v>
      </c>
      <c r="HA117" s="9">
        <v>205.13499999999999</v>
      </c>
      <c r="HB117" s="9">
        <v>112.746</v>
      </c>
      <c r="HC117" s="9">
        <v>92.388999999999996</v>
      </c>
      <c r="HD117" s="9">
        <v>70.484999999999999</v>
      </c>
      <c r="HE117" s="9">
        <v>48</v>
      </c>
      <c r="HF117" s="9">
        <v>22.484999999999999</v>
      </c>
      <c r="HG117" s="9">
        <v>134.649</v>
      </c>
      <c r="HH117" s="9">
        <v>64.745999999999995</v>
      </c>
      <c r="HI117" s="9">
        <v>69.903999999999996</v>
      </c>
      <c r="HJ117" s="9">
        <v>76.582999999999998</v>
      </c>
      <c r="HK117" s="9">
        <v>52.625</v>
      </c>
      <c r="HL117" s="9">
        <v>23.957999999999998</v>
      </c>
      <c r="HM117" s="9">
        <v>147.45500000000001</v>
      </c>
      <c r="HN117" s="9">
        <v>69.150000000000006</v>
      </c>
      <c r="HO117" s="9">
        <v>78.305000000000007</v>
      </c>
      <c r="HP117" s="9">
        <v>139.709</v>
      </c>
      <c r="HQ117" s="9">
        <v>68.623000000000005</v>
      </c>
      <c r="HR117" s="9">
        <v>71.085999999999999</v>
      </c>
      <c r="HS117" s="9">
        <v>3283.2640000000001</v>
      </c>
      <c r="HT117" s="9">
        <v>1715.4670000000001</v>
      </c>
      <c r="HU117" s="9">
        <v>1567.798</v>
      </c>
      <c r="HV117" s="9">
        <v>2582.2240000000002</v>
      </c>
      <c r="HW117" s="9">
        <v>1507.19</v>
      </c>
      <c r="HX117" s="9">
        <v>1075.0340000000001</v>
      </c>
      <c r="HY117" s="9">
        <v>701.04100000000005</v>
      </c>
      <c r="HZ117" s="9">
        <v>208.27699999999999</v>
      </c>
      <c r="IA117" s="9">
        <v>492.76400000000001</v>
      </c>
      <c r="IB117" s="9">
        <v>369.71800000000002</v>
      </c>
      <c r="IC117" s="9">
        <v>212.29</v>
      </c>
      <c r="ID117" s="9">
        <v>157.42699999999999</v>
      </c>
      <c r="IE117" s="9">
        <v>64.683000000000007</v>
      </c>
      <c r="IF117" s="9">
        <v>34.307000000000002</v>
      </c>
      <c r="IG117" s="9">
        <v>30.376999999999999</v>
      </c>
      <c r="IH117" s="9">
        <v>31.234000000000002</v>
      </c>
      <c r="II117" s="9">
        <v>23.033999999999999</v>
      </c>
      <c r="IJ117" s="9">
        <v>8.1999999999999993</v>
      </c>
      <c r="IK117" s="9">
        <v>15.071999999999999</v>
      </c>
      <c r="IL117" s="9">
        <v>10.598000000000001</v>
      </c>
      <c r="IM117" s="9">
        <v>4.4740000000000002</v>
      </c>
      <c r="IN117" s="9">
        <v>16.161999999999999</v>
      </c>
      <c r="IO117" s="9">
        <v>12.436</v>
      </c>
      <c r="IP117" s="9">
        <v>3.726</v>
      </c>
      <c r="IQ117" s="9">
        <v>33.450000000000003</v>
      </c>
    </row>
    <row r="118" spans="1:251">
      <c r="A118" s="10">
        <v>45078</v>
      </c>
      <c r="B118" s="9">
        <v>14063.915999999999</v>
      </c>
      <c r="C118" s="9">
        <v>7337.692</v>
      </c>
      <c r="D118" s="9">
        <v>6726.223</v>
      </c>
      <c r="E118" s="9">
        <v>9837.1479999999992</v>
      </c>
      <c r="F118" s="9">
        <v>5955.1639999999998</v>
      </c>
      <c r="G118" s="9">
        <v>3881.9839999999999</v>
      </c>
      <c r="H118" s="9">
        <v>4226.7669999999998</v>
      </c>
      <c r="I118" s="9">
        <v>1382.528</v>
      </c>
      <c r="J118" s="9">
        <v>2844.239</v>
      </c>
      <c r="K118" s="9">
        <v>1620.6510000000001</v>
      </c>
      <c r="L118" s="9">
        <v>867.32799999999997</v>
      </c>
      <c r="M118" s="9">
        <v>753.32399999999996</v>
      </c>
      <c r="N118" s="9">
        <v>323.97500000000002</v>
      </c>
      <c r="O118" s="9">
        <v>191.11600000000001</v>
      </c>
      <c r="P118" s="9">
        <v>132.85900000000001</v>
      </c>
      <c r="Q118" s="9">
        <v>138.52500000000001</v>
      </c>
      <c r="R118" s="9">
        <v>104.06399999999999</v>
      </c>
      <c r="S118" s="9">
        <v>34.460999999999999</v>
      </c>
      <c r="T118" s="9">
        <v>80.983999999999995</v>
      </c>
      <c r="U118" s="9">
        <v>59.808999999999997</v>
      </c>
      <c r="V118" s="9">
        <v>21.175000000000001</v>
      </c>
      <c r="W118" s="9">
        <v>57.540999999999997</v>
      </c>
      <c r="X118" s="9">
        <v>44.255000000000003</v>
      </c>
      <c r="Y118" s="9">
        <v>13.286</v>
      </c>
      <c r="Z118" s="9">
        <v>185.45</v>
      </c>
      <c r="AA118" s="9">
        <v>87.052000000000007</v>
      </c>
      <c r="AB118" s="9">
        <v>98.397999999999996</v>
      </c>
      <c r="AC118" s="9">
        <v>1427.855</v>
      </c>
      <c r="AD118" s="9">
        <v>747.69200000000001</v>
      </c>
      <c r="AE118" s="9">
        <v>680.16300000000001</v>
      </c>
      <c r="AF118" s="9">
        <v>573.48099999999999</v>
      </c>
      <c r="AG118" s="9">
        <v>413.14699999999999</v>
      </c>
      <c r="AH118" s="9">
        <v>160.334</v>
      </c>
      <c r="AI118" s="9">
        <v>854.37400000000002</v>
      </c>
      <c r="AJ118" s="9">
        <v>334.54399999999998</v>
      </c>
      <c r="AK118" s="9">
        <v>519.82899999999995</v>
      </c>
      <c r="AL118" s="9">
        <v>675.6</v>
      </c>
      <c r="AM118" s="9">
        <v>488.08100000000002</v>
      </c>
      <c r="AN118" s="9">
        <v>187.51900000000001</v>
      </c>
      <c r="AO118" s="9">
        <v>945.05100000000004</v>
      </c>
      <c r="AP118" s="9">
        <v>379.24700000000001</v>
      </c>
      <c r="AQ118" s="9">
        <v>565.80499999999995</v>
      </c>
      <c r="AR118" s="9">
        <v>935.35799999999995</v>
      </c>
      <c r="AS118" s="9">
        <v>394.35399999999998</v>
      </c>
      <c r="AT118" s="9">
        <v>541.005</v>
      </c>
      <c r="AU118" s="9">
        <v>13368.101000000001</v>
      </c>
      <c r="AV118" s="9">
        <v>6916.0140000000001</v>
      </c>
      <c r="AW118" s="9">
        <v>6452.0870000000004</v>
      </c>
      <c r="AX118" s="9">
        <v>9525.6779999999999</v>
      </c>
      <c r="AY118" s="9">
        <v>5733.7030000000004</v>
      </c>
      <c r="AZ118" s="9">
        <v>3791.9749999999999</v>
      </c>
      <c r="BA118" s="9">
        <v>3842.424</v>
      </c>
      <c r="BB118" s="9">
        <v>1182.3109999999999</v>
      </c>
      <c r="BC118" s="9">
        <v>2660.1120000000001</v>
      </c>
      <c r="BD118" s="9">
        <v>1564.616</v>
      </c>
      <c r="BE118" s="9">
        <v>829.99099999999999</v>
      </c>
      <c r="BF118" s="9">
        <v>734.62400000000002</v>
      </c>
      <c r="BG118" s="9">
        <v>302.09899999999999</v>
      </c>
      <c r="BH118" s="9">
        <v>175.72399999999999</v>
      </c>
      <c r="BI118" s="9">
        <v>126.374</v>
      </c>
      <c r="BJ118" s="9">
        <v>132.196</v>
      </c>
      <c r="BK118" s="9">
        <v>99.003</v>
      </c>
      <c r="BL118" s="9">
        <v>33.192999999999998</v>
      </c>
      <c r="BM118" s="9">
        <v>76.25</v>
      </c>
      <c r="BN118" s="9">
        <v>56.307000000000002</v>
      </c>
      <c r="BO118" s="9">
        <v>19.943999999999999</v>
      </c>
      <c r="BP118" s="9">
        <v>55.945999999999998</v>
      </c>
      <c r="BQ118" s="9">
        <v>42.695999999999998</v>
      </c>
      <c r="BR118" s="9">
        <v>13.249000000000001</v>
      </c>
      <c r="BS118" s="9">
        <v>169.90299999999999</v>
      </c>
      <c r="BT118" s="9">
        <v>76.721000000000004</v>
      </c>
      <c r="BU118" s="9">
        <v>93.180999999999997</v>
      </c>
      <c r="BV118" s="9">
        <v>1388.3119999999999</v>
      </c>
      <c r="BW118" s="9">
        <v>721.43600000000004</v>
      </c>
      <c r="BX118" s="9">
        <v>666.87599999999998</v>
      </c>
      <c r="BY118" s="9">
        <v>560.64200000000005</v>
      </c>
      <c r="BZ118" s="9">
        <v>401.96600000000001</v>
      </c>
      <c r="CA118" s="9">
        <v>158.67599999999999</v>
      </c>
      <c r="CB118" s="9">
        <v>827.67</v>
      </c>
      <c r="CC118" s="9">
        <v>319.47000000000003</v>
      </c>
      <c r="CD118" s="9">
        <v>508.2</v>
      </c>
      <c r="CE118" s="9">
        <v>658.08299999999997</v>
      </c>
      <c r="CF118" s="9">
        <v>473.48700000000002</v>
      </c>
      <c r="CG118" s="9">
        <v>184.596</v>
      </c>
      <c r="CH118" s="9">
        <v>906.53300000000002</v>
      </c>
      <c r="CI118" s="9">
        <v>356.50400000000002</v>
      </c>
      <c r="CJ118" s="9">
        <v>550.02800000000002</v>
      </c>
      <c r="CK118" s="9">
        <v>903.92100000000005</v>
      </c>
      <c r="CL118" s="9">
        <v>375.77699999999999</v>
      </c>
      <c r="CM118" s="9">
        <v>528.14400000000001</v>
      </c>
      <c r="CN118" s="9">
        <v>2185.625</v>
      </c>
      <c r="CO118" s="9">
        <v>1115.125</v>
      </c>
      <c r="CP118" s="9">
        <v>1070.5</v>
      </c>
      <c r="CQ118" s="9">
        <v>1008.0359999999999</v>
      </c>
      <c r="CR118" s="9">
        <v>600.59900000000005</v>
      </c>
      <c r="CS118" s="9">
        <v>407.43700000000001</v>
      </c>
      <c r="CT118" s="9">
        <v>1177.5889999999999</v>
      </c>
      <c r="CU118" s="9">
        <v>514.52599999999995</v>
      </c>
      <c r="CV118" s="9">
        <v>663.06299999999999</v>
      </c>
      <c r="CW118" s="9">
        <v>485.34100000000001</v>
      </c>
      <c r="CX118" s="9">
        <v>253.98500000000001</v>
      </c>
      <c r="CY118" s="9">
        <v>231.35599999999999</v>
      </c>
      <c r="CZ118" s="9">
        <v>73.114000000000004</v>
      </c>
      <c r="DA118" s="9">
        <v>43.762999999999998</v>
      </c>
      <c r="DB118" s="9">
        <v>29.350999999999999</v>
      </c>
      <c r="DC118" s="9">
        <v>14.675000000000001</v>
      </c>
      <c r="DD118" s="9">
        <v>11.061</v>
      </c>
      <c r="DE118" s="9">
        <v>3.6139999999999999</v>
      </c>
      <c r="DF118" s="9">
        <v>10.23</v>
      </c>
      <c r="DG118" s="9">
        <v>7.2960000000000003</v>
      </c>
      <c r="DH118" s="9">
        <v>2.9340000000000002</v>
      </c>
      <c r="DI118" s="9">
        <v>4.4450000000000003</v>
      </c>
      <c r="DJ118" s="9">
        <v>3.7650000000000001</v>
      </c>
      <c r="DK118" s="9">
        <v>0.68</v>
      </c>
      <c r="DL118" s="9">
        <v>58.439</v>
      </c>
      <c r="DM118" s="9">
        <v>32.701999999999998</v>
      </c>
      <c r="DN118" s="9">
        <v>25.736999999999998</v>
      </c>
      <c r="DO118" s="9">
        <v>447.68900000000002</v>
      </c>
      <c r="DP118" s="9">
        <v>230.666</v>
      </c>
      <c r="DQ118" s="9">
        <v>217.023</v>
      </c>
      <c r="DR118" s="9">
        <v>99.545000000000002</v>
      </c>
      <c r="DS118" s="9">
        <v>67.334999999999994</v>
      </c>
      <c r="DT118" s="9">
        <v>32.21</v>
      </c>
      <c r="DU118" s="9">
        <v>348.14400000000001</v>
      </c>
      <c r="DV118" s="9">
        <v>163.33099999999999</v>
      </c>
      <c r="DW118" s="9">
        <v>184.81299999999999</v>
      </c>
      <c r="DX118" s="9">
        <v>109.42400000000001</v>
      </c>
      <c r="DY118" s="9">
        <v>75.631</v>
      </c>
      <c r="DZ118" s="9">
        <v>33.793999999999997</v>
      </c>
      <c r="EA118" s="9">
        <v>375.91699999999997</v>
      </c>
      <c r="EB118" s="9">
        <v>178.35400000000001</v>
      </c>
      <c r="EC118" s="9">
        <v>197.56200000000001</v>
      </c>
      <c r="ED118" s="9">
        <v>358.375</v>
      </c>
      <c r="EE118" s="9">
        <v>170.62700000000001</v>
      </c>
      <c r="EF118" s="9">
        <v>187.74700000000001</v>
      </c>
      <c r="EG118" s="9">
        <v>820.29399999999998</v>
      </c>
      <c r="EH118" s="9">
        <v>408.51100000000002</v>
      </c>
      <c r="EI118" s="9">
        <v>411.78300000000002</v>
      </c>
      <c r="EJ118" s="9">
        <v>190.72499999999999</v>
      </c>
      <c r="EK118" s="9">
        <v>125.699</v>
      </c>
      <c r="EL118" s="9">
        <v>65.025999999999996</v>
      </c>
      <c r="EM118" s="9">
        <v>629.56899999999996</v>
      </c>
      <c r="EN118" s="9">
        <v>282.81200000000001</v>
      </c>
      <c r="EO118" s="9">
        <v>346.75700000000001</v>
      </c>
      <c r="EP118" s="9">
        <v>226.126</v>
      </c>
      <c r="EQ118" s="9">
        <v>116.884</v>
      </c>
      <c r="ER118" s="9">
        <v>109.242</v>
      </c>
      <c r="ES118" s="9">
        <v>35.137</v>
      </c>
      <c r="ET118" s="9">
        <v>20.227</v>
      </c>
      <c r="EU118" s="9">
        <v>14.91</v>
      </c>
      <c r="EV118" s="9">
        <v>2.411</v>
      </c>
      <c r="EW118" s="9">
        <v>2.0219999999999998</v>
      </c>
      <c r="EX118" s="9">
        <v>0.38900000000000001</v>
      </c>
      <c r="EY118" s="9">
        <v>2.33</v>
      </c>
      <c r="EZ118" s="9">
        <v>1.9770000000000001</v>
      </c>
      <c r="FA118" s="9">
        <v>0.35299999999999998</v>
      </c>
      <c r="FB118" s="9">
        <v>8.1000000000000003E-2</v>
      </c>
      <c r="FC118" s="9">
        <v>4.3999999999999997E-2</v>
      </c>
      <c r="FD118" s="9">
        <v>3.5999999999999997E-2</v>
      </c>
      <c r="FE118" s="9">
        <v>32.725999999999999</v>
      </c>
      <c r="FF118" s="9">
        <v>18.204999999999998</v>
      </c>
      <c r="FG118" s="9">
        <v>14.521000000000001</v>
      </c>
      <c r="FH118" s="9">
        <v>207.53100000000001</v>
      </c>
      <c r="FI118" s="9">
        <v>106.337</v>
      </c>
      <c r="FJ118" s="9">
        <v>101.194</v>
      </c>
      <c r="FK118" s="9">
        <v>20.37</v>
      </c>
      <c r="FL118" s="9">
        <v>13.686</v>
      </c>
      <c r="FM118" s="9">
        <v>6.6840000000000002</v>
      </c>
      <c r="FN118" s="9">
        <v>187.161</v>
      </c>
      <c r="FO118" s="9">
        <v>92.65</v>
      </c>
      <c r="FP118" s="9">
        <v>94.510999999999996</v>
      </c>
      <c r="FQ118" s="9">
        <v>21.774999999999999</v>
      </c>
      <c r="FR118" s="9">
        <v>15.023999999999999</v>
      </c>
      <c r="FS118" s="9">
        <v>6.7510000000000003</v>
      </c>
      <c r="FT118" s="9">
        <v>204.351</v>
      </c>
      <c r="FU118" s="9">
        <v>101.86</v>
      </c>
      <c r="FV118" s="9">
        <v>102.491</v>
      </c>
      <c r="FW118" s="9">
        <v>189.49100000000001</v>
      </c>
      <c r="FX118" s="9">
        <v>94.628</v>
      </c>
      <c r="FY118" s="9">
        <v>94.864000000000004</v>
      </c>
      <c r="FZ118" s="9">
        <v>1365.3309999999999</v>
      </c>
      <c r="GA118" s="9">
        <v>706.61400000000003</v>
      </c>
      <c r="GB118" s="9">
        <v>658.71699999999998</v>
      </c>
      <c r="GC118" s="9">
        <v>817.31100000000004</v>
      </c>
      <c r="GD118" s="9">
        <v>474.90100000000001</v>
      </c>
      <c r="GE118" s="9">
        <v>342.411</v>
      </c>
      <c r="GF118" s="9">
        <v>548.02</v>
      </c>
      <c r="GG118" s="9">
        <v>231.714</v>
      </c>
      <c r="GH118" s="9">
        <v>316.30599999999998</v>
      </c>
      <c r="GI118" s="9">
        <v>259.21499999999997</v>
      </c>
      <c r="GJ118" s="9">
        <v>137.1</v>
      </c>
      <c r="GK118" s="9">
        <v>122.114</v>
      </c>
      <c r="GL118" s="9">
        <v>37.976999999999997</v>
      </c>
      <c r="GM118" s="9">
        <v>23.536000000000001</v>
      </c>
      <c r="GN118" s="9">
        <v>14.441000000000001</v>
      </c>
      <c r="GO118" s="9">
        <v>12.265000000000001</v>
      </c>
      <c r="GP118" s="9">
        <v>9.0389999999999997</v>
      </c>
      <c r="GQ118" s="9">
        <v>3.2250000000000001</v>
      </c>
      <c r="GR118" s="9">
        <v>7.9</v>
      </c>
      <c r="GS118" s="9">
        <v>5.319</v>
      </c>
      <c r="GT118" s="9">
        <v>2.581</v>
      </c>
      <c r="GU118" s="9">
        <v>4.3639999999999999</v>
      </c>
      <c r="GV118" s="9">
        <v>3.72</v>
      </c>
      <c r="GW118" s="9">
        <v>0.64400000000000002</v>
      </c>
      <c r="GX118" s="9">
        <v>25.712</v>
      </c>
      <c r="GY118" s="9">
        <v>14.497</v>
      </c>
      <c r="GZ118" s="9">
        <v>11.215999999999999</v>
      </c>
      <c r="HA118" s="9">
        <v>240.15799999999999</v>
      </c>
      <c r="HB118" s="9">
        <v>124.32899999999999</v>
      </c>
      <c r="HC118" s="9">
        <v>115.82899999999999</v>
      </c>
      <c r="HD118" s="9">
        <v>79.174999999999997</v>
      </c>
      <c r="HE118" s="9">
        <v>53.648000000000003</v>
      </c>
      <c r="HF118" s="9">
        <v>25.526</v>
      </c>
      <c r="HG118" s="9">
        <v>160.983</v>
      </c>
      <c r="HH118" s="9">
        <v>70.680000000000007</v>
      </c>
      <c r="HI118" s="9">
        <v>90.302000000000007</v>
      </c>
      <c r="HJ118" s="9">
        <v>87.649000000000001</v>
      </c>
      <c r="HK118" s="9">
        <v>60.606999999999999</v>
      </c>
      <c r="HL118" s="9">
        <v>27.042999999999999</v>
      </c>
      <c r="HM118" s="9">
        <v>171.566</v>
      </c>
      <c r="HN118" s="9">
        <v>76.494</v>
      </c>
      <c r="HO118" s="9">
        <v>95.072000000000003</v>
      </c>
      <c r="HP118" s="9">
        <v>168.88300000000001</v>
      </c>
      <c r="HQ118" s="9">
        <v>76</v>
      </c>
      <c r="HR118" s="9">
        <v>92.884</v>
      </c>
      <c r="HS118" s="9">
        <v>3263.172</v>
      </c>
      <c r="HT118" s="9">
        <v>1705.5540000000001</v>
      </c>
      <c r="HU118" s="9">
        <v>1557.6179999999999</v>
      </c>
      <c r="HV118" s="9">
        <v>2560.98</v>
      </c>
      <c r="HW118" s="9">
        <v>1499.3440000000001</v>
      </c>
      <c r="HX118" s="9">
        <v>1061.636</v>
      </c>
      <c r="HY118" s="9">
        <v>702.19200000000001</v>
      </c>
      <c r="HZ118" s="9">
        <v>206.21</v>
      </c>
      <c r="IA118" s="9">
        <v>495.98200000000003</v>
      </c>
      <c r="IB118" s="9">
        <v>343.62400000000002</v>
      </c>
      <c r="IC118" s="9">
        <v>193.55099999999999</v>
      </c>
      <c r="ID118" s="9">
        <v>150.07300000000001</v>
      </c>
      <c r="IE118" s="9">
        <v>49.718000000000004</v>
      </c>
      <c r="IF118" s="9">
        <v>27.864000000000001</v>
      </c>
      <c r="IG118" s="9">
        <v>21.853999999999999</v>
      </c>
      <c r="IH118" s="9">
        <v>25.872</v>
      </c>
      <c r="II118" s="9">
        <v>19.074000000000002</v>
      </c>
      <c r="IJ118" s="9">
        <v>6.798</v>
      </c>
      <c r="IK118" s="9">
        <v>16.706</v>
      </c>
      <c r="IL118" s="9">
        <v>12.76</v>
      </c>
      <c r="IM118" s="9">
        <v>3.9460000000000002</v>
      </c>
      <c r="IN118" s="9">
        <v>9.1649999999999991</v>
      </c>
      <c r="IO118" s="9">
        <v>6.3140000000000001</v>
      </c>
      <c r="IP118" s="9">
        <v>2.851</v>
      </c>
      <c r="IQ118" s="9">
        <v>23.847000000000001</v>
      </c>
    </row>
    <row r="119" spans="1:251">
      <c r="A119" s="10">
        <v>45108</v>
      </c>
      <c r="B119" s="9">
        <v>14019.45</v>
      </c>
      <c r="C119" s="9">
        <v>7333.4709999999995</v>
      </c>
      <c r="D119" s="9">
        <v>6685.9780000000001</v>
      </c>
      <c r="E119" s="9">
        <v>9840.26</v>
      </c>
      <c r="F119" s="9">
        <v>5959.5770000000002</v>
      </c>
      <c r="G119" s="9">
        <v>3880.683</v>
      </c>
      <c r="H119" s="9">
        <v>4179.1899999999996</v>
      </c>
      <c r="I119" s="9">
        <v>1373.895</v>
      </c>
      <c r="J119" s="9">
        <v>2805.2950000000001</v>
      </c>
      <c r="K119" s="9">
        <v>1661.174</v>
      </c>
      <c r="L119" s="9">
        <v>909.91099999999994</v>
      </c>
      <c r="M119" s="9">
        <v>751.26300000000003</v>
      </c>
      <c r="N119" s="9">
        <v>370.57100000000003</v>
      </c>
      <c r="O119" s="9">
        <v>226.04900000000001</v>
      </c>
      <c r="P119" s="9">
        <v>144.52199999999999</v>
      </c>
      <c r="Q119" s="9">
        <v>160.006</v>
      </c>
      <c r="R119" s="9">
        <v>122.283</v>
      </c>
      <c r="S119" s="9">
        <v>37.722999999999999</v>
      </c>
      <c r="T119" s="9">
        <v>90.986999999999995</v>
      </c>
      <c r="U119" s="9">
        <v>69.42</v>
      </c>
      <c r="V119" s="9">
        <v>21.567</v>
      </c>
      <c r="W119" s="9">
        <v>69.019000000000005</v>
      </c>
      <c r="X119" s="9">
        <v>52.863</v>
      </c>
      <c r="Y119" s="9">
        <v>16.155999999999999</v>
      </c>
      <c r="Z119" s="9">
        <v>210.565</v>
      </c>
      <c r="AA119" s="9">
        <v>103.76600000000001</v>
      </c>
      <c r="AB119" s="9">
        <v>106.79900000000001</v>
      </c>
      <c r="AC119" s="9">
        <v>1439.3340000000001</v>
      </c>
      <c r="AD119" s="9">
        <v>766.9</v>
      </c>
      <c r="AE119" s="9">
        <v>672.43399999999997</v>
      </c>
      <c r="AF119" s="9">
        <v>601.01199999999994</v>
      </c>
      <c r="AG119" s="9">
        <v>425.86700000000002</v>
      </c>
      <c r="AH119" s="9">
        <v>175.14400000000001</v>
      </c>
      <c r="AI119" s="9">
        <v>838.322</v>
      </c>
      <c r="AJ119" s="9">
        <v>341.03199999999998</v>
      </c>
      <c r="AK119" s="9">
        <v>497.29</v>
      </c>
      <c r="AL119" s="9">
        <v>722.06100000000004</v>
      </c>
      <c r="AM119" s="9">
        <v>519.23800000000006</v>
      </c>
      <c r="AN119" s="9">
        <v>202.822</v>
      </c>
      <c r="AO119" s="9">
        <v>939.11300000000006</v>
      </c>
      <c r="AP119" s="9">
        <v>390.67200000000003</v>
      </c>
      <c r="AQ119" s="9">
        <v>548.44100000000003</v>
      </c>
      <c r="AR119" s="9">
        <v>929.30899999999997</v>
      </c>
      <c r="AS119" s="9">
        <v>410.452</v>
      </c>
      <c r="AT119" s="9">
        <v>518.85699999999997</v>
      </c>
      <c r="AU119" s="9">
        <v>13347.343999999999</v>
      </c>
      <c r="AV119" s="9">
        <v>6927.9260000000004</v>
      </c>
      <c r="AW119" s="9">
        <v>6419.4179999999997</v>
      </c>
      <c r="AX119" s="9">
        <v>9518.7669999999998</v>
      </c>
      <c r="AY119" s="9">
        <v>5731.7809999999999</v>
      </c>
      <c r="AZ119" s="9">
        <v>3786.9859999999999</v>
      </c>
      <c r="BA119" s="9">
        <v>3828.578</v>
      </c>
      <c r="BB119" s="9">
        <v>1196.145</v>
      </c>
      <c r="BC119" s="9">
        <v>2632.4319999999998</v>
      </c>
      <c r="BD119" s="9">
        <v>1597.7170000000001</v>
      </c>
      <c r="BE119" s="9">
        <v>871.27499999999998</v>
      </c>
      <c r="BF119" s="9">
        <v>726.44100000000003</v>
      </c>
      <c r="BG119" s="9">
        <v>343.44400000000002</v>
      </c>
      <c r="BH119" s="9">
        <v>208.53</v>
      </c>
      <c r="BI119" s="9">
        <v>134.91499999999999</v>
      </c>
      <c r="BJ119" s="9">
        <v>152.91999999999999</v>
      </c>
      <c r="BK119" s="9">
        <v>116.514</v>
      </c>
      <c r="BL119" s="9">
        <v>36.405999999999999</v>
      </c>
      <c r="BM119" s="9">
        <v>86.727000000000004</v>
      </c>
      <c r="BN119" s="9">
        <v>66.024000000000001</v>
      </c>
      <c r="BO119" s="9">
        <v>20.702999999999999</v>
      </c>
      <c r="BP119" s="9">
        <v>66.192999999999998</v>
      </c>
      <c r="BQ119" s="9">
        <v>50.488999999999997</v>
      </c>
      <c r="BR119" s="9">
        <v>15.702999999999999</v>
      </c>
      <c r="BS119" s="9">
        <v>190.52500000000001</v>
      </c>
      <c r="BT119" s="9">
        <v>92.016000000000005</v>
      </c>
      <c r="BU119" s="9">
        <v>98.509</v>
      </c>
      <c r="BV119" s="9">
        <v>1396.896</v>
      </c>
      <c r="BW119" s="9">
        <v>742.322</v>
      </c>
      <c r="BX119" s="9">
        <v>654.57399999999996</v>
      </c>
      <c r="BY119" s="9">
        <v>589.94399999999996</v>
      </c>
      <c r="BZ119" s="9">
        <v>416.71100000000001</v>
      </c>
      <c r="CA119" s="9">
        <v>173.23400000000001</v>
      </c>
      <c r="CB119" s="9">
        <v>806.952</v>
      </c>
      <c r="CC119" s="9">
        <v>325.61200000000002</v>
      </c>
      <c r="CD119" s="9">
        <v>481.34</v>
      </c>
      <c r="CE119" s="9">
        <v>704.46400000000006</v>
      </c>
      <c r="CF119" s="9">
        <v>504.86700000000002</v>
      </c>
      <c r="CG119" s="9">
        <v>199.59700000000001</v>
      </c>
      <c r="CH119" s="9">
        <v>893.25300000000004</v>
      </c>
      <c r="CI119" s="9">
        <v>366.40899999999999</v>
      </c>
      <c r="CJ119" s="9">
        <v>526.84400000000005</v>
      </c>
      <c r="CK119" s="9">
        <v>893.67899999999997</v>
      </c>
      <c r="CL119" s="9">
        <v>391.63600000000002</v>
      </c>
      <c r="CM119" s="9">
        <v>502.04300000000001</v>
      </c>
      <c r="CN119" s="9">
        <v>2175.7190000000001</v>
      </c>
      <c r="CO119" s="9">
        <v>1113.624</v>
      </c>
      <c r="CP119" s="9">
        <v>1062.095</v>
      </c>
      <c r="CQ119" s="9">
        <v>1017.078</v>
      </c>
      <c r="CR119" s="9">
        <v>604.89099999999996</v>
      </c>
      <c r="CS119" s="9">
        <v>412.18700000000001</v>
      </c>
      <c r="CT119" s="9">
        <v>1158.6420000000001</v>
      </c>
      <c r="CU119" s="9">
        <v>508.733</v>
      </c>
      <c r="CV119" s="9">
        <v>649.90800000000002</v>
      </c>
      <c r="CW119" s="9">
        <v>456.358</v>
      </c>
      <c r="CX119" s="9">
        <v>248.01</v>
      </c>
      <c r="CY119" s="9">
        <v>208.34899999999999</v>
      </c>
      <c r="CZ119" s="9">
        <v>97.944000000000003</v>
      </c>
      <c r="DA119" s="9">
        <v>54.814</v>
      </c>
      <c r="DB119" s="9">
        <v>43.128999999999998</v>
      </c>
      <c r="DC119" s="9">
        <v>21.52</v>
      </c>
      <c r="DD119" s="9">
        <v>13.595000000000001</v>
      </c>
      <c r="DE119" s="9">
        <v>7.9249999999999998</v>
      </c>
      <c r="DF119" s="9">
        <v>16.131</v>
      </c>
      <c r="DG119" s="9">
        <v>12.004</v>
      </c>
      <c r="DH119" s="9">
        <v>4.1269999999999998</v>
      </c>
      <c r="DI119" s="9">
        <v>5.3890000000000002</v>
      </c>
      <c r="DJ119" s="9">
        <v>1.591</v>
      </c>
      <c r="DK119" s="9">
        <v>3.798</v>
      </c>
      <c r="DL119" s="9">
        <v>76.424000000000007</v>
      </c>
      <c r="DM119" s="9">
        <v>41.219000000000001</v>
      </c>
      <c r="DN119" s="9">
        <v>35.204000000000001</v>
      </c>
      <c r="DO119" s="9">
        <v>412.12299999999999</v>
      </c>
      <c r="DP119" s="9">
        <v>223.99700000000001</v>
      </c>
      <c r="DQ119" s="9">
        <v>188.126</v>
      </c>
      <c r="DR119" s="9">
        <v>95.168000000000006</v>
      </c>
      <c r="DS119" s="9">
        <v>68.56</v>
      </c>
      <c r="DT119" s="9">
        <v>26.608000000000001</v>
      </c>
      <c r="DU119" s="9">
        <v>316.95499999999998</v>
      </c>
      <c r="DV119" s="9">
        <v>155.43700000000001</v>
      </c>
      <c r="DW119" s="9">
        <v>161.518</v>
      </c>
      <c r="DX119" s="9">
        <v>110.925</v>
      </c>
      <c r="DY119" s="9">
        <v>78.260000000000005</v>
      </c>
      <c r="DZ119" s="9">
        <v>32.664999999999999</v>
      </c>
      <c r="EA119" s="9">
        <v>345.43299999999999</v>
      </c>
      <c r="EB119" s="9">
        <v>169.749</v>
      </c>
      <c r="EC119" s="9">
        <v>175.68299999999999</v>
      </c>
      <c r="ED119" s="9">
        <v>333.08600000000001</v>
      </c>
      <c r="EE119" s="9">
        <v>167.441</v>
      </c>
      <c r="EF119" s="9">
        <v>165.64500000000001</v>
      </c>
      <c r="EG119" s="9">
        <v>815.37099999999998</v>
      </c>
      <c r="EH119" s="9">
        <v>408.99900000000002</v>
      </c>
      <c r="EI119" s="9">
        <v>406.37200000000001</v>
      </c>
      <c r="EJ119" s="9">
        <v>195.25200000000001</v>
      </c>
      <c r="EK119" s="9">
        <v>130.50299999999999</v>
      </c>
      <c r="EL119" s="9">
        <v>64.748000000000005</v>
      </c>
      <c r="EM119" s="9">
        <v>620.11900000000003</v>
      </c>
      <c r="EN119" s="9">
        <v>278.49599999999998</v>
      </c>
      <c r="EO119" s="9">
        <v>341.62400000000002</v>
      </c>
      <c r="EP119" s="9">
        <v>213.94300000000001</v>
      </c>
      <c r="EQ119" s="9">
        <v>111.658</v>
      </c>
      <c r="ER119" s="9">
        <v>102.285</v>
      </c>
      <c r="ES119" s="9">
        <v>48.302</v>
      </c>
      <c r="ET119" s="9">
        <v>26.398</v>
      </c>
      <c r="EU119" s="9">
        <v>21.902999999999999</v>
      </c>
      <c r="EV119" s="9">
        <v>4.1470000000000002</v>
      </c>
      <c r="EW119" s="9">
        <v>2.3479999999999999</v>
      </c>
      <c r="EX119" s="9">
        <v>1.7989999999999999</v>
      </c>
      <c r="EY119" s="9">
        <v>3.298</v>
      </c>
      <c r="EZ119" s="9">
        <v>2.3029999999999999</v>
      </c>
      <c r="FA119" s="9">
        <v>0.995</v>
      </c>
      <c r="FB119" s="9">
        <v>0.84899999999999998</v>
      </c>
      <c r="FC119" s="9">
        <v>4.3999999999999997E-2</v>
      </c>
      <c r="FD119" s="9">
        <v>0.80500000000000005</v>
      </c>
      <c r="FE119" s="9">
        <v>44.155000000000001</v>
      </c>
      <c r="FF119" s="9">
        <v>24.050999999999998</v>
      </c>
      <c r="FG119" s="9">
        <v>20.103999999999999</v>
      </c>
      <c r="FH119" s="9">
        <v>195.80699999999999</v>
      </c>
      <c r="FI119" s="9">
        <v>101.85899999999999</v>
      </c>
      <c r="FJ119" s="9">
        <v>93.947999999999993</v>
      </c>
      <c r="FK119" s="9">
        <v>18.062000000000001</v>
      </c>
      <c r="FL119" s="9">
        <v>10.682</v>
      </c>
      <c r="FM119" s="9">
        <v>7.38</v>
      </c>
      <c r="FN119" s="9">
        <v>177.745</v>
      </c>
      <c r="FO119" s="9">
        <v>91.177000000000007</v>
      </c>
      <c r="FP119" s="9">
        <v>86.567999999999998</v>
      </c>
      <c r="FQ119" s="9">
        <v>22.202000000000002</v>
      </c>
      <c r="FR119" s="9">
        <v>13.026999999999999</v>
      </c>
      <c r="FS119" s="9">
        <v>9.1739999999999995</v>
      </c>
      <c r="FT119" s="9">
        <v>191.74100000000001</v>
      </c>
      <c r="FU119" s="9">
        <v>98.631</v>
      </c>
      <c r="FV119" s="9">
        <v>93.11</v>
      </c>
      <c r="FW119" s="9">
        <v>181.042</v>
      </c>
      <c r="FX119" s="9">
        <v>93.48</v>
      </c>
      <c r="FY119" s="9">
        <v>87.561999999999998</v>
      </c>
      <c r="FZ119" s="9">
        <v>1360.348</v>
      </c>
      <c r="GA119" s="9">
        <v>704.625</v>
      </c>
      <c r="GB119" s="9">
        <v>655.72299999999996</v>
      </c>
      <c r="GC119" s="9">
        <v>821.82600000000002</v>
      </c>
      <c r="GD119" s="9">
        <v>474.387</v>
      </c>
      <c r="GE119" s="9">
        <v>347.43900000000002</v>
      </c>
      <c r="GF119" s="9">
        <v>538.52200000000005</v>
      </c>
      <c r="GG119" s="9">
        <v>230.238</v>
      </c>
      <c r="GH119" s="9">
        <v>308.28399999999999</v>
      </c>
      <c r="GI119" s="9">
        <v>242.41499999999999</v>
      </c>
      <c r="GJ119" s="9">
        <v>136.352</v>
      </c>
      <c r="GK119" s="9">
        <v>106.06399999999999</v>
      </c>
      <c r="GL119" s="9">
        <v>49.642000000000003</v>
      </c>
      <c r="GM119" s="9">
        <v>28.416</v>
      </c>
      <c r="GN119" s="9">
        <v>21.225999999999999</v>
      </c>
      <c r="GO119" s="9">
        <v>17.373000000000001</v>
      </c>
      <c r="GP119" s="9">
        <v>11.247</v>
      </c>
      <c r="GQ119" s="9">
        <v>6.1260000000000003</v>
      </c>
      <c r="GR119" s="9">
        <v>12.833</v>
      </c>
      <c r="GS119" s="9">
        <v>9.7010000000000005</v>
      </c>
      <c r="GT119" s="9">
        <v>3.1320000000000001</v>
      </c>
      <c r="GU119" s="9">
        <v>4.54</v>
      </c>
      <c r="GV119" s="9">
        <v>1.5469999999999999</v>
      </c>
      <c r="GW119" s="9">
        <v>2.9929999999999999</v>
      </c>
      <c r="GX119" s="9">
        <v>32.268999999999998</v>
      </c>
      <c r="GY119" s="9">
        <v>17.167999999999999</v>
      </c>
      <c r="GZ119" s="9">
        <v>15.1</v>
      </c>
      <c r="HA119" s="9">
        <v>216.31700000000001</v>
      </c>
      <c r="HB119" s="9">
        <v>122.139</v>
      </c>
      <c r="HC119" s="9">
        <v>94.177999999999997</v>
      </c>
      <c r="HD119" s="9">
        <v>77.106999999999999</v>
      </c>
      <c r="HE119" s="9">
        <v>57.878</v>
      </c>
      <c r="HF119" s="9">
        <v>19.228000000000002</v>
      </c>
      <c r="HG119" s="9">
        <v>139.21</v>
      </c>
      <c r="HH119" s="9">
        <v>64.260999999999996</v>
      </c>
      <c r="HI119" s="9">
        <v>74.95</v>
      </c>
      <c r="HJ119" s="9">
        <v>88.724000000000004</v>
      </c>
      <c r="HK119" s="9">
        <v>65.233000000000004</v>
      </c>
      <c r="HL119" s="9">
        <v>23.491</v>
      </c>
      <c r="HM119" s="9">
        <v>153.69200000000001</v>
      </c>
      <c r="HN119" s="9">
        <v>71.119</v>
      </c>
      <c r="HO119" s="9">
        <v>82.572999999999993</v>
      </c>
      <c r="HP119" s="9">
        <v>152.04400000000001</v>
      </c>
      <c r="HQ119" s="9">
        <v>73.960999999999999</v>
      </c>
      <c r="HR119" s="9">
        <v>78.081999999999994</v>
      </c>
      <c r="HS119" s="9">
        <v>3266.4720000000002</v>
      </c>
      <c r="HT119" s="9">
        <v>1706.655</v>
      </c>
      <c r="HU119" s="9">
        <v>1559.816</v>
      </c>
      <c r="HV119" s="9">
        <v>2550.431</v>
      </c>
      <c r="HW119" s="9">
        <v>1496.64</v>
      </c>
      <c r="HX119" s="9">
        <v>1053.7909999999999</v>
      </c>
      <c r="HY119" s="9">
        <v>716.04100000000005</v>
      </c>
      <c r="HZ119" s="9">
        <v>210.01599999999999</v>
      </c>
      <c r="IA119" s="9">
        <v>506.02499999999998</v>
      </c>
      <c r="IB119" s="9">
        <v>382.11099999999999</v>
      </c>
      <c r="IC119" s="9">
        <v>216.35300000000001</v>
      </c>
      <c r="ID119" s="9">
        <v>165.75800000000001</v>
      </c>
      <c r="IE119" s="9">
        <v>59.978999999999999</v>
      </c>
      <c r="IF119" s="9">
        <v>38.761000000000003</v>
      </c>
      <c r="IG119" s="9">
        <v>21.218</v>
      </c>
      <c r="IH119" s="9">
        <v>34.732999999999997</v>
      </c>
      <c r="II119" s="9">
        <v>26.475000000000001</v>
      </c>
      <c r="IJ119" s="9">
        <v>8.2579999999999991</v>
      </c>
      <c r="IK119" s="9">
        <v>18.670999999999999</v>
      </c>
      <c r="IL119" s="9">
        <v>14.395</v>
      </c>
      <c r="IM119" s="9">
        <v>4.2770000000000001</v>
      </c>
      <c r="IN119" s="9">
        <v>16.062000000000001</v>
      </c>
      <c r="IO119" s="9">
        <v>12.081</v>
      </c>
      <c r="IP119" s="9">
        <v>3.9809999999999999</v>
      </c>
      <c r="IQ119" s="9">
        <v>25.245999999999999</v>
      </c>
    </row>
    <row r="120" spans="1:251">
      <c r="A120" s="10">
        <v>45139</v>
      </c>
      <c r="B120" s="9">
        <v>14022.052</v>
      </c>
      <c r="C120" s="9">
        <v>7332.183</v>
      </c>
      <c r="D120" s="9">
        <v>6689.8689999999997</v>
      </c>
      <c r="E120" s="9">
        <v>9736.0349999999999</v>
      </c>
      <c r="F120" s="9">
        <v>5937.0169999999998</v>
      </c>
      <c r="G120" s="9">
        <v>3799.018</v>
      </c>
      <c r="H120" s="9">
        <v>4286.0169999999998</v>
      </c>
      <c r="I120" s="9">
        <v>1395.1659999999999</v>
      </c>
      <c r="J120" s="9">
        <v>2890.8510000000001</v>
      </c>
      <c r="K120" s="9">
        <v>1668.326</v>
      </c>
      <c r="L120" s="9">
        <v>927.88699999999994</v>
      </c>
      <c r="M120" s="9">
        <v>740.44</v>
      </c>
      <c r="N120" s="9">
        <v>358.74900000000002</v>
      </c>
      <c r="O120" s="9">
        <v>226.221</v>
      </c>
      <c r="P120" s="9">
        <v>132.529</v>
      </c>
      <c r="Q120" s="9">
        <v>155.815</v>
      </c>
      <c r="R120" s="9">
        <v>121.92</v>
      </c>
      <c r="S120" s="9">
        <v>33.895000000000003</v>
      </c>
      <c r="T120" s="9">
        <v>90.765000000000001</v>
      </c>
      <c r="U120" s="9">
        <v>69.858000000000004</v>
      </c>
      <c r="V120" s="9">
        <v>20.907</v>
      </c>
      <c r="W120" s="9">
        <v>65.05</v>
      </c>
      <c r="X120" s="9">
        <v>52.061999999999998</v>
      </c>
      <c r="Y120" s="9">
        <v>12.988</v>
      </c>
      <c r="Z120" s="9">
        <v>202.934</v>
      </c>
      <c r="AA120" s="9">
        <v>104.301</v>
      </c>
      <c r="AB120" s="9">
        <v>98.632999999999996</v>
      </c>
      <c r="AC120" s="9">
        <v>1447.307</v>
      </c>
      <c r="AD120" s="9">
        <v>791.21299999999997</v>
      </c>
      <c r="AE120" s="9">
        <v>656.09400000000005</v>
      </c>
      <c r="AF120" s="9">
        <v>594.59</v>
      </c>
      <c r="AG120" s="9">
        <v>436.78</v>
      </c>
      <c r="AH120" s="9">
        <v>157.809</v>
      </c>
      <c r="AI120" s="9">
        <v>852.71699999999998</v>
      </c>
      <c r="AJ120" s="9">
        <v>354.43200000000002</v>
      </c>
      <c r="AK120" s="9">
        <v>498.28399999999999</v>
      </c>
      <c r="AL120" s="9">
        <v>711.52</v>
      </c>
      <c r="AM120" s="9">
        <v>525.25800000000004</v>
      </c>
      <c r="AN120" s="9">
        <v>186.262</v>
      </c>
      <c r="AO120" s="9">
        <v>956.80600000000004</v>
      </c>
      <c r="AP120" s="9">
        <v>402.62900000000002</v>
      </c>
      <c r="AQ120" s="9">
        <v>554.178</v>
      </c>
      <c r="AR120" s="9">
        <v>943.48199999999997</v>
      </c>
      <c r="AS120" s="9">
        <v>424.291</v>
      </c>
      <c r="AT120" s="9">
        <v>519.19100000000003</v>
      </c>
      <c r="AU120" s="9">
        <v>13330.252</v>
      </c>
      <c r="AV120" s="9">
        <v>6918.2740000000003</v>
      </c>
      <c r="AW120" s="9">
        <v>6411.9769999999999</v>
      </c>
      <c r="AX120" s="9">
        <v>9415.8510000000006</v>
      </c>
      <c r="AY120" s="9">
        <v>5707.2929999999997</v>
      </c>
      <c r="AZ120" s="9">
        <v>3708.558</v>
      </c>
      <c r="BA120" s="9">
        <v>3914.4</v>
      </c>
      <c r="BB120" s="9">
        <v>1210.981</v>
      </c>
      <c r="BC120" s="9">
        <v>2703.42</v>
      </c>
      <c r="BD120" s="9">
        <v>1605.38</v>
      </c>
      <c r="BE120" s="9">
        <v>886.46900000000005</v>
      </c>
      <c r="BF120" s="9">
        <v>718.91099999999994</v>
      </c>
      <c r="BG120" s="9">
        <v>329.77499999999998</v>
      </c>
      <c r="BH120" s="9">
        <v>203.88900000000001</v>
      </c>
      <c r="BI120" s="9">
        <v>125.886</v>
      </c>
      <c r="BJ120" s="9">
        <v>147.49799999999999</v>
      </c>
      <c r="BK120" s="9">
        <v>114.374</v>
      </c>
      <c r="BL120" s="9">
        <v>33.124000000000002</v>
      </c>
      <c r="BM120" s="9">
        <v>87.521000000000001</v>
      </c>
      <c r="BN120" s="9">
        <v>67.347999999999999</v>
      </c>
      <c r="BO120" s="9">
        <v>20.172000000000001</v>
      </c>
      <c r="BP120" s="9">
        <v>59.976999999999997</v>
      </c>
      <c r="BQ120" s="9">
        <v>47.024999999999999</v>
      </c>
      <c r="BR120" s="9">
        <v>12.952</v>
      </c>
      <c r="BS120" s="9">
        <v>182.27699999999999</v>
      </c>
      <c r="BT120" s="9">
        <v>89.515000000000001</v>
      </c>
      <c r="BU120" s="9">
        <v>92.762</v>
      </c>
      <c r="BV120" s="9">
        <v>1406.0429999999999</v>
      </c>
      <c r="BW120" s="9">
        <v>767.16499999999996</v>
      </c>
      <c r="BX120" s="9">
        <v>638.87800000000004</v>
      </c>
      <c r="BY120" s="9">
        <v>583.79300000000001</v>
      </c>
      <c r="BZ120" s="9">
        <v>428.988</v>
      </c>
      <c r="CA120" s="9">
        <v>154.804</v>
      </c>
      <c r="CB120" s="9">
        <v>822.25</v>
      </c>
      <c r="CC120" s="9">
        <v>338.17700000000002</v>
      </c>
      <c r="CD120" s="9">
        <v>484.07400000000001</v>
      </c>
      <c r="CE120" s="9">
        <v>693.13800000000003</v>
      </c>
      <c r="CF120" s="9">
        <v>510.59500000000003</v>
      </c>
      <c r="CG120" s="9">
        <v>182.54300000000001</v>
      </c>
      <c r="CH120" s="9">
        <v>912.24199999999996</v>
      </c>
      <c r="CI120" s="9">
        <v>375.87400000000002</v>
      </c>
      <c r="CJ120" s="9">
        <v>536.36800000000005</v>
      </c>
      <c r="CK120" s="9">
        <v>909.77099999999996</v>
      </c>
      <c r="CL120" s="9">
        <v>405.52499999999998</v>
      </c>
      <c r="CM120" s="9">
        <v>504.24599999999998</v>
      </c>
      <c r="CN120" s="9">
        <v>2137.3420000000001</v>
      </c>
      <c r="CO120" s="9">
        <v>1092.125</v>
      </c>
      <c r="CP120" s="9">
        <v>1045.2180000000001</v>
      </c>
      <c r="CQ120" s="9">
        <v>959.83299999999997</v>
      </c>
      <c r="CR120" s="9">
        <v>586.21500000000003</v>
      </c>
      <c r="CS120" s="9">
        <v>373.61900000000003</v>
      </c>
      <c r="CT120" s="9">
        <v>1177.509</v>
      </c>
      <c r="CU120" s="9">
        <v>505.91</v>
      </c>
      <c r="CV120" s="9">
        <v>671.59900000000005</v>
      </c>
      <c r="CW120" s="9">
        <v>443.94</v>
      </c>
      <c r="CX120" s="9">
        <v>243.56399999999999</v>
      </c>
      <c r="CY120" s="9">
        <v>200.376</v>
      </c>
      <c r="CZ120" s="9">
        <v>82.751999999999995</v>
      </c>
      <c r="DA120" s="9">
        <v>47.512999999999998</v>
      </c>
      <c r="DB120" s="9">
        <v>35.238999999999997</v>
      </c>
      <c r="DC120" s="9">
        <v>14.101000000000001</v>
      </c>
      <c r="DD120" s="9">
        <v>11.068</v>
      </c>
      <c r="DE120" s="9">
        <v>3.032</v>
      </c>
      <c r="DF120" s="9">
        <v>9.3859999999999992</v>
      </c>
      <c r="DG120" s="9">
        <v>7.4829999999999997</v>
      </c>
      <c r="DH120" s="9">
        <v>1.903</v>
      </c>
      <c r="DI120" s="9">
        <v>4.7140000000000004</v>
      </c>
      <c r="DJ120" s="9">
        <v>3.585</v>
      </c>
      <c r="DK120" s="9">
        <v>1.129</v>
      </c>
      <c r="DL120" s="9">
        <v>68.650999999999996</v>
      </c>
      <c r="DM120" s="9">
        <v>36.444000000000003</v>
      </c>
      <c r="DN120" s="9">
        <v>32.207000000000001</v>
      </c>
      <c r="DO120" s="9">
        <v>404.96499999999997</v>
      </c>
      <c r="DP120" s="9">
        <v>223.41300000000001</v>
      </c>
      <c r="DQ120" s="9">
        <v>181.553</v>
      </c>
      <c r="DR120" s="9">
        <v>89.751999999999995</v>
      </c>
      <c r="DS120" s="9">
        <v>65.263999999999996</v>
      </c>
      <c r="DT120" s="9">
        <v>24.486999999999998</v>
      </c>
      <c r="DU120" s="9">
        <v>315.214</v>
      </c>
      <c r="DV120" s="9">
        <v>158.149</v>
      </c>
      <c r="DW120" s="9">
        <v>157.065</v>
      </c>
      <c r="DX120" s="9">
        <v>98.650999999999996</v>
      </c>
      <c r="DY120" s="9">
        <v>71.784000000000006</v>
      </c>
      <c r="DZ120" s="9">
        <v>26.867000000000001</v>
      </c>
      <c r="EA120" s="9">
        <v>345.28899999999999</v>
      </c>
      <c r="EB120" s="9">
        <v>171.78</v>
      </c>
      <c r="EC120" s="9">
        <v>173.50899999999999</v>
      </c>
      <c r="ED120" s="9">
        <v>324.60000000000002</v>
      </c>
      <c r="EE120" s="9">
        <v>165.63200000000001</v>
      </c>
      <c r="EF120" s="9">
        <v>158.96899999999999</v>
      </c>
      <c r="EG120" s="9">
        <v>791.41099999999994</v>
      </c>
      <c r="EH120" s="9">
        <v>395.375</v>
      </c>
      <c r="EI120" s="9">
        <v>396.036</v>
      </c>
      <c r="EJ120" s="9">
        <v>181.899</v>
      </c>
      <c r="EK120" s="9">
        <v>129.64099999999999</v>
      </c>
      <c r="EL120" s="9">
        <v>52.258000000000003</v>
      </c>
      <c r="EM120" s="9">
        <v>609.51199999999994</v>
      </c>
      <c r="EN120" s="9">
        <v>265.73399999999998</v>
      </c>
      <c r="EO120" s="9">
        <v>343.77800000000002</v>
      </c>
      <c r="EP120" s="9">
        <v>204.80799999999999</v>
      </c>
      <c r="EQ120" s="9">
        <v>107.63500000000001</v>
      </c>
      <c r="ER120" s="9">
        <v>97.173000000000002</v>
      </c>
      <c r="ES120" s="9">
        <v>45.31</v>
      </c>
      <c r="ET120" s="9">
        <v>26.048999999999999</v>
      </c>
      <c r="EU120" s="9">
        <v>19.262</v>
      </c>
      <c r="EV120" s="9">
        <v>3.4380000000000002</v>
      </c>
      <c r="EW120" s="9">
        <v>2.8410000000000002</v>
      </c>
      <c r="EX120" s="9">
        <v>0.59699999999999998</v>
      </c>
      <c r="EY120" s="9">
        <v>3.3580000000000001</v>
      </c>
      <c r="EZ120" s="9">
        <v>2.7970000000000002</v>
      </c>
      <c r="FA120" s="9">
        <v>0.56100000000000005</v>
      </c>
      <c r="FB120" s="9">
        <v>8.1000000000000003E-2</v>
      </c>
      <c r="FC120" s="9">
        <v>4.3999999999999997E-2</v>
      </c>
      <c r="FD120" s="9">
        <v>3.5999999999999997E-2</v>
      </c>
      <c r="FE120" s="9">
        <v>41.872</v>
      </c>
      <c r="FF120" s="9">
        <v>23.207999999999998</v>
      </c>
      <c r="FG120" s="9">
        <v>18.664000000000001</v>
      </c>
      <c r="FH120" s="9">
        <v>183.964</v>
      </c>
      <c r="FI120" s="9">
        <v>98.221999999999994</v>
      </c>
      <c r="FJ120" s="9">
        <v>85.742000000000004</v>
      </c>
      <c r="FK120" s="9">
        <v>18.082999999999998</v>
      </c>
      <c r="FL120" s="9">
        <v>14.013</v>
      </c>
      <c r="FM120" s="9">
        <v>4.069</v>
      </c>
      <c r="FN120" s="9">
        <v>165.881</v>
      </c>
      <c r="FO120" s="9">
        <v>84.209000000000003</v>
      </c>
      <c r="FP120" s="9">
        <v>81.673000000000002</v>
      </c>
      <c r="FQ120" s="9">
        <v>19.888999999999999</v>
      </c>
      <c r="FR120" s="9">
        <v>15.228</v>
      </c>
      <c r="FS120" s="9">
        <v>4.6619999999999999</v>
      </c>
      <c r="FT120" s="9">
        <v>184.91900000000001</v>
      </c>
      <c r="FU120" s="9">
        <v>92.408000000000001</v>
      </c>
      <c r="FV120" s="9">
        <v>92.510999999999996</v>
      </c>
      <c r="FW120" s="9">
        <v>169.239</v>
      </c>
      <c r="FX120" s="9">
        <v>87.004999999999995</v>
      </c>
      <c r="FY120" s="9">
        <v>82.233999999999995</v>
      </c>
      <c r="FZ120" s="9">
        <v>1345.931</v>
      </c>
      <c r="GA120" s="9">
        <v>696.75</v>
      </c>
      <c r="GB120" s="9">
        <v>649.18200000000002</v>
      </c>
      <c r="GC120" s="9">
        <v>777.93399999999997</v>
      </c>
      <c r="GD120" s="9">
        <v>456.57299999999998</v>
      </c>
      <c r="GE120" s="9">
        <v>321.36099999999999</v>
      </c>
      <c r="GF120" s="9">
        <v>567.99699999999996</v>
      </c>
      <c r="GG120" s="9">
        <v>240.17599999999999</v>
      </c>
      <c r="GH120" s="9">
        <v>327.82100000000003</v>
      </c>
      <c r="GI120" s="9">
        <v>239.13200000000001</v>
      </c>
      <c r="GJ120" s="9">
        <v>135.929</v>
      </c>
      <c r="GK120" s="9">
        <v>103.203</v>
      </c>
      <c r="GL120" s="9">
        <v>37.442</v>
      </c>
      <c r="GM120" s="9">
        <v>21.463999999999999</v>
      </c>
      <c r="GN120" s="9">
        <v>15.978</v>
      </c>
      <c r="GO120" s="9">
        <v>10.662000000000001</v>
      </c>
      <c r="GP120" s="9">
        <v>8.2270000000000003</v>
      </c>
      <c r="GQ120" s="9">
        <v>2.4350000000000001</v>
      </c>
      <c r="GR120" s="9">
        <v>6.0289999999999999</v>
      </c>
      <c r="GS120" s="9">
        <v>4.6859999999999999</v>
      </c>
      <c r="GT120" s="9">
        <v>1.3420000000000001</v>
      </c>
      <c r="GU120" s="9">
        <v>4.6340000000000003</v>
      </c>
      <c r="GV120" s="9">
        <v>3.5409999999999999</v>
      </c>
      <c r="GW120" s="9">
        <v>1.093</v>
      </c>
      <c r="GX120" s="9">
        <v>26.779</v>
      </c>
      <c r="GY120" s="9">
        <v>13.237</v>
      </c>
      <c r="GZ120" s="9">
        <v>13.542999999999999</v>
      </c>
      <c r="HA120" s="9">
        <v>221.001</v>
      </c>
      <c r="HB120" s="9">
        <v>125.191</v>
      </c>
      <c r="HC120" s="9">
        <v>95.811000000000007</v>
      </c>
      <c r="HD120" s="9">
        <v>71.668999999999997</v>
      </c>
      <c r="HE120" s="9">
        <v>51.250999999999998</v>
      </c>
      <c r="HF120" s="9">
        <v>20.417999999999999</v>
      </c>
      <c r="HG120" s="9">
        <v>149.333</v>
      </c>
      <c r="HH120" s="9">
        <v>73.94</v>
      </c>
      <c r="HI120" s="9">
        <v>75.393000000000001</v>
      </c>
      <c r="HJ120" s="9">
        <v>78.762</v>
      </c>
      <c r="HK120" s="9">
        <v>56.557000000000002</v>
      </c>
      <c r="HL120" s="9">
        <v>22.204999999999998</v>
      </c>
      <c r="HM120" s="9">
        <v>160.37</v>
      </c>
      <c r="HN120" s="9">
        <v>79.372</v>
      </c>
      <c r="HO120" s="9">
        <v>80.998000000000005</v>
      </c>
      <c r="HP120" s="9">
        <v>155.36099999999999</v>
      </c>
      <c r="HQ120" s="9">
        <v>78.626000000000005</v>
      </c>
      <c r="HR120" s="9">
        <v>76.734999999999999</v>
      </c>
      <c r="HS120" s="9">
        <v>3264.9079999999999</v>
      </c>
      <c r="HT120" s="9">
        <v>1710.001</v>
      </c>
      <c r="HU120" s="9">
        <v>1554.9069999999999</v>
      </c>
      <c r="HV120" s="9">
        <v>2506.4450000000002</v>
      </c>
      <c r="HW120" s="9">
        <v>1485.528</v>
      </c>
      <c r="HX120" s="9">
        <v>1020.917</v>
      </c>
      <c r="HY120" s="9">
        <v>758.46299999999997</v>
      </c>
      <c r="HZ120" s="9">
        <v>224.47200000000001</v>
      </c>
      <c r="IA120" s="9">
        <v>533.99</v>
      </c>
      <c r="IB120" s="9">
        <v>390.089</v>
      </c>
      <c r="IC120" s="9">
        <v>213.97800000000001</v>
      </c>
      <c r="ID120" s="9">
        <v>176.11099999999999</v>
      </c>
      <c r="IE120" s="9">
        <v>66.814999999999998</v>
      </c>
      <c r="IF120" s="9">
        <v>37.195</v>
      </c>
      <c r="IG120" s="9">
        <v>29.62</v>
      </c>
      <c r="IH120" s="9">
        <v>36.433</v>
      </c>
      <c r="II120" s="9">
        <v>27.442</v>
      </c>
      <c r="IJ120" s="9">
        <v>8.9920000000000009</v>
      </c>
      <c r="IK120" s="9">
        <v>24.428000000000001</v>
      </c>
      <c r="IL120" s="9">
        <v>18.256</v>
      </c>
      <c r="IM120" s="9">
        <v>6.1719999999999997</v>
      </c>
      <c r="IN120" s="9">
        <v>12.005000000000001</v>
      </c>
      <c r="IO120" s="9">
        <v>9.1850000000000005</v>
      </c>
      <c r="IP120" s="9">
        <v>2.82</v>
      </c>
      <c r="IQ120" s="9">
        <v>30.382000000000001</v>
      </c>
    </row>
    <row r="121" spans="1:251">
      <c r="A121" s="10">
        <v>45170</v>
      </c>
      <c r="B121" s="9">
        <v>14059.415000000001</v>
      </c>
      <c r="C121" s="9">
        <v>7328.1909999999998</v>
      </c>
      <c r="D121" s="9">
        <v>6731.2240000000002</v>
      </c>
      <c r="E121" s="9">
        <v>9714.5930000000008</v>
      </c>
      <c r="F121" s="9">
        <v>5886.2669999999998</v>
      </c>
      <c r="G121" s="9">
        <v>3828.3270000000002</v>
      </c>
      <c r="H121" s="9">
        <v>4344.8209999999999</v>
      </c>
      <c r="I121" s="9">
        <v>1441.924</v>
      </c>
      <c r="J121" s="9">
        <v>2902.8969999999999</v>
      </c>
      <c r="K121" s="9">
        <v>1558.616</v>
      </c>
      <c r="L121" s="9">
        <v>851.82799999999997</v>
      </c>
      <c r="M121" s="9">
        <v>706.78800000000001</v>
      </c>
      <c r="N121" s="9">
        <v>320.404</v>
      </c>
      <c r="O121" s="9">
        <v>182.63</v>
      </c>
      <c r="P121" s="9">
        <v>137.773</v>
      </c>
      <c r="Q121" s="9">
        <v>124.2</v>
      </c>
      <c r="R121" s="9">
        <v>92.686000000000007</v>
      </c>
      <c r="S121" s="9">
        <v>31.513999999999999</v>
      </c>
      <c r="T121" s="9">
        <v>66.995000000000005</v>
      </c>
      <c r="U121" s="9">
        <v>48.042999999999999</v>
      </c>
      <c r="V121" s="9">
        <v>18.952000000000002</v>
      </c>
      <c r="W121" s="9">
        <v>57.206000000000003</v>
      </c>
      <c r="X121" s="9">
        <v>44.643999999999998</v>
      </c>
      <c r="Y121" s="9">
        <v>12.561999999999999</v>
      </c>
      <c r="Z121" s="9">
        <v>196.203</v>
      </c>
      <c r="AA121" s="9">
        <v>89.944000000000003</v>
      </c>
      <c r="AB121" s="9">
        <v>106.259</v>
      </c>
      <c r="AC121" s="9">
        <v>1366.2329999999999</v>
      </c>
      <c r="AD121" s="9">
        <v>739.25699999999995</v>
      </c>
      <c r="AE121" s="9">
        <v>626.976</v>
      </c>
      <c r="AF121" s="9">
        <v>537.92999999999995</v>
      </c>
      <c r="AG121" s="9">
        <v>374.35300000000001</v>
      </c>
      <c r="AH121" s="9">
        <v>163.577</v>
      </c>
      <c r="AI121" s="9">
        <v>828.303</v>
      </c>
      <c r="AJ121" s="9">
        <v>364.904</v>
      </c>
      <c r="AK121" s="9">
        <v>463.399</v>
      </c>
      <c r="AL121" s="9">
        <v>628.17100000000005</v>
      </c>
      <c r="AM121" s="9">
        <v>440.99400000000003</v>
      </c>
      <c r="AN121" s="9">
        <v>187.17699999999999</v>
      </c>
      <c r="AO121" s="9">
        <v>930.44399999999996</v>
      </c>
      <c r="AP121" s="9">
        <v>410.834</v>
      </c>
      <c r="AQ121" s="9">
        <v>519.61099999999999</v>
      </c>
      <c r="AR121" s="9">
        <v>895.29700000000003</v>
      </c>
      <c r="AS121" s="9">
        <v>412.947</v>
      </c>
      <c r="AT121" s="9">
        <v>482.351</v>
      </c>
      <c r="AU121" s="9">
        <v>13364.707</v>
      </c>
      <c r="AV121" s="9">
        <v>6917.232</v>
      </c>
      <c r="AW121" s="9">
        <v>6447.4750000000004</v>
      </c>
      <c r="AX121" s="9">
        <v>9402.6149999999998</v>
      </c>
      <c r="AY121" s="9">
        <v>5664.4960000000001</v>
      </c>
      <c r="AZ121" s="9">
        <v>3738.1179999999999</v>
      </c>
      <c r="BA121" s="9">
        <v>3962.0920000000001</v>
      </c>
      <c r="BB121" s="9">
        <v>1252.7349999999999</v>
      </c>
      <c r="BC121" s="9">
        <v>2709.357</v>
      </c>
      <c r="BD121" s="9">
        <v>1490.3510000000001</v>
      </c>
      <c r="BE121" s="9">
        <v>807.64200000000005</v>
      </c>
      <c r="BF121" s="9">
        <v>682.70899999999995</v>
      </c>
      <c r="BG121" s="9">
        <v>287.18799999999999</v>
      </c>
      <c r="BH121" s="9">
        <v>159.03</v>
      </c>
      <c r="BI121" s="9">
        <v>128.15799999999999</v>
      </c>
      <c r="BJ121" s="9">
        <v>118.042</v>
      </c>
      <c r="BK121" s="9">
        <v>88.093000000000004</v>
      </c>
      <c r="BL121" s="9">
        <v>29.949000000000002</v>
      </c>
      <c r="BM121" s="9">
        <v>61.825000000000003</v>
      </c>
      <c r="BN121" s="9">
        <v>44.401000000000003</v>
      </c>
      <c r="BO121" s="9">
        <v>17.423999999999999</v>
      </c>
      <c r="BP121" s="9">
        <v>56.216999999999999</v>
      </c>
      <c r="BQ121" s="9">
        <v>43.692</v>
      </c>
      <c r="BR121" s="9">
        <v>12.525</v>
      </c>
      <c r="BS121" s="9">
        <v>169.14599999999999</v>
      </c>
      <c r="BT121" s="9">
        <v>70.936999999999998</v>
      </c>
      <c r="BU121" s="9">
        <v>98.207999999999998</v>
      </c>
      <c r="BV121" s="9">
        <v>1325.4849999999999</v>
      </c>
      <c r="BW121" s="9">
        <v>713.66399999999999</v>
      </c>
      <c r="BX121" s="9">
        <v>611.82100000000003</v>
      </c>
      <c r="BY121" s="9">
        <v>529.64099999999996</v>
      </c>
      <c r="BZ121" s="9">
        <v>367.17099999999999</v>
      </c>
      <c r="CA121" s="9">
        <v>162.471</v>
      </c>
      <c r="CB121" s="9">
        <v>795.84400000000005</v>
      </c>
      <c r="CC121" s="9">
        <v>346.49299999999999</v>
      </c>
      <c r="CD121" s="9">
        <v>449.35</v>
      </c>
      <c r="CE121" s="9">
        <v>614.33500000000004</v>
      </c>
      <c r="CF121" s="9">
        <v>429.82600000000002</v>
      </c>
      <c r="CG121" s="9">
        <v>184.50899999999999</v>
      </c>
      <c r="CH121" s="9">
        <v>876.01599999999996</v>
      </c>
      <c r="CI121" s="9">
        <v>377.81599999999997</v>
      </c>
      <c r="CJ121" s="9">
        <v>498.2</v>
      </c>
      <c r="CK121" s="9">
        <v>857.66800000000001</v>
      </c>
      <c r="CL121" s="9">
        <v>390.89400000000001</v>
      </c>
      <c r="CM121" s="9">
        <v>466.774</v>
      </c>
      <c r="CN121" s="9">
        <v>2146.991</v>
      </c>
      <c r="CO121" s="9">
        <v>1091.134</v>
      </c>
      <c r="CP121" s="9">
        <v>1055.857</v>
      </c>
      <c r="CQ121" s="9">
        <v>958.94</v>
      </c>
      <c r="CR121" s="9">
        <v>570.02800000000002</v>
      </c>
      <c r="CS121" s="9">
        <v>388.91300000000001</v>
      </c>
      <c r="CT121" s="9">
        <v>1188.0509999999999</v>
      </c>
      <c r="CU121" s="9">
        <v>521.10599999999999</v>
      </c>
      <c r="CV121" s="9">
        <v>666.94500000000005</v>
      </c>
      <c r="CW121" s="9">
        <v>467.71899999999999</v>
      </c>
      <c r="CX121" s="9">
        <v>252.512</v>
      </c>
      <c r="CY121" s="9">
        <v>215.20699999999999</v>
      </c>
      <c r="CZ121" s="9">
        <v>78.319000000000003</v>
      </c>
      <c r="DA121" s="9">
        <v>38.671999999999997</v>
      </c>
      <c r="DB121" s="9">
        <v>39.646999999999998</v>
      </c>
      <c r="DC121" s="9">
        <v>13.811999999999999</v>
      </c>
      <c r="DD121" s="9">
        <v>9.593</v>
      </c>
      <c r="DE121" s="9">
        <v>4.2190000000000003</v>
      </c>
      <c r="DF121" s="9">
        <v>10.032</v>
      </c>
      <c r="DG121" s="9">
        <v>7.0369999999999999</v>
      </c>
      <c r="DH121" s="9">
        <v>2.9950000000000001</v>
      </c>
      <c r="DI121" s="9">
        <v>3.78</v>
      </c>
      <c r="DJ121" s="9">
        <v>2.556</v>
      </c>
      <c r="DK121" s="9">
        <v>1.224</v>
      </c>
      <c r="DL121" s="9">
        <v>64.507000000000005</v>
      </c>
      <c r="DM121" s="9">
        <v>29.079000000000001</v>
      </c>
      <c r="DN121" s="9">
        <v>35.427999999999997</v>
      </c>
      <c r="DO121" s="9">
        <v>430.01299999999998</v>
      </c>
      <c r="DP121" s="9">
        <v>233.911</v>
      </c>
      <c r="DQ121" s="9">
        <v>196.101</v>
      </c>
      <c r="DR121" s="9">
        <v>93.882000000000005</v>
      </c>
      <c r="DS121" s="9">
        <v>64.757999999999996</v>
      </c>
      <c r="DT121" s="9">
        <v>29.123999999999999</v>
      </c>
      <c r="DU121" s="9">
        <v>336.13099999999997</v>
      </c>
      <c r="DV121" s="9">
        <v>169.15299999999999</v>
      </c>
      <c r="DW121" s="9">
        <v>166.97800000000001</v>
      </c>
      <c r="DX121" s="9">
        <v>103.33799999999999</v>
      </c>
      <c r="DY121" s="9">
        <v>70.775999999999996</v>
      </c>
      <c r="DZ121" s="9">
        <v>32.561999999999998</v>
      </c>
      <c r="EA121" s="9">
        <v>364.38099999999997</v>
      </c>
      <c r="EB121" s="9">
        <v>181.73599999999999</v>
      </c>
      <c r="EC121" s="9">
        <v>182.64500000000001</v>
      </c>
      <c r="ED121" s="9">
        <v>346.16199999999998</v>
      </c>
      <c r="EE121" s="9">
        <v>176.19</v>
      </c>
      <c r="EF121" s="9">
        <v>169.97200000000001</v>
      </c>
      <c r="EG121" s="9">
        <v>799.90599999999995</v>
      </c>
      <c r="EH121" s="9">
        <v>397.03699999999998</v>
      </c>
      <c r="EI121" s="9">
        <v>402.86900000000003</v>
      </c>
      <c r="EJ121" s="9">
        <v>192.988</v>
      </c>
      <c r="EK121" s="9">
        <v>129.25299999999999</v>
      </c>
      <c r="EL121" s="9">
        <v>63.734999999999999</v>
      </c>
      <c r="EM121" s="9">
        <v>606.91800000000001</v>
      </c>
      <c r="EN121" s="9">
        <v>267.78399999999999</v>
      </c>
      <c r="EO121" s="9">
        <v>339.13400000000001</v>
      </c>
      <c r="EP121" s="9">
        <v>222.126</v>
      </c>
      <c r="EQ121" s="9">
        <v>113.47499999999999</v>
      </c>
      <c r="ER121" s="9">
        <v>108.651</v>
      </c>
      <c r="ES121" s="9">
        <v>42.758000000000003</v>
      </c>
      <c r="ET121" s="9">
        <v>18.504999999999999</v>
      </c>
      <c r="EU121" s="9">
        <v>24.251999999999999</v>
      </c>
      <c r="EV121" s="9">
        <v>5.1369999999999996</v>
      </c>
      <c r="EW121" s="9">
        <v>3.8029999999999999</v>
      </c>
      <c r="EX121" s="9">
        <v>1.3340000000000001</v>
      </c>
      <c r="EY121" s="9">
        <v>3.2160000000000002</v>
      </c>
      <c r="EZ121" s="9">
        <v>2.9449999999999998</v>
      </c>
      <c r="FA121" s="9">
        <v>0.27100000000000002</v>
      </c>
      <c r="FB121" s="9">
        <v>1.921</v>
      </c>
      <c r="FC121" s="9">
        <v>0.85799999999999998</v>
      </c>
      <c r="FD121" s="9">
        <v>1.0629999999999999</v>
      </c>
      <c r="FE121" s="9">
        <v>37.621000000000002</v>
      </c>
      <c r="FF121" s="9">
        <v>14.702999999999999</v>
      </c>
      <c r="FG121" s="9">
        <v>22.917999999999999</v>
      </c>
      <c r="FH121" s="9">
        <v>203.74799999999999</v>
      </c>
      <c r="FI121" s="9">
        <v>106.295</v>
      </c>
      <c r="FJ121" s="9">
        <v>97.453000000000003</v>
      </c>
      <c r="FK121" s="9">
        <v>24.8</v>
      </c>
      <c r="FL121" s="9">
        <v>18.251000000000001</v>
      </c>
      <c r="FM121" s="9">
        <v>6.55</v>
      </c>
      <c r="FN121" s="9">
        <v>178.947</v>
      </c>
      <c r="FO121" s="9">
        <v>88.043999999999997</v>
      </c>
      <c r="FP121" s="9">
        <v>90.903000000000006</v>
      </c>
      <c r="FQ121" s="9">
        <v>27.8</v>
      </c>
      <c r="FR121" s="9">
        <v>20.155999999999999</v>
      </c>
      <c r="FS121" s="9">
        <v>7.6440000000000001</v>
      </c>
      <c r="FT121" s="9">
        <v>194.32599999999999</v>
      </c>
      <c r="FU121" s="9">
        <v>93.319000000000003</v>
      </c>
      <c r="FV121" s="9">
        <v>101.00700000000001</v>
      </c>
      <c r="FW121" s="9">
        <v>182.16399999999999</v>
      </c>
      <c r="FX121" s="9">
        <v>90.989000000000004</v>
      </c>
      <c r="FY121" s="9">
        <v>91.174999999999997</v>
      </c>
      <c r="FZ121" s="9">
        <v>1347.085</v>
      </c>
      <c r="GA121" s="9">
        <v>694.09699999999998</v>
      </c>
      <c r="GB121" s="9">
        <v>652.98800000000006</v>
      </c>
      <c r="GC121" s="9">
        <v>765.952</v>
      </c>
      <c r="GD121" s="9">
        <v>440.77499999999998</v>
      </c>
      <c r="GE121" s="9">
        <v>325.178</v>
      </c>
      <c r="GF121" s="9">
        <v>581.13300000000004</v>
      </c>
      <c r="GG121" s="9">
        <v>253.322</v>
      </c>
      <c r="GH121" s="9">
        <v>327.81099999999998</v>
      </c>
      <c r="GI121" s="9">
        <v>245.59299999999999</v>
      </c>
      <c r="GJ121" s="9">
        <v>139.03700000000001</v>
      </c>
      <c r="GK121" s="9">
        <v>106.556</v>
      </c>
      <c r="GL121" s="9">
        <v>35.561</v>
      </c>
      <c r="GM121" s="9">
        <v>20.166</v>
      </c>
      <c r="GN121" s="9">
        <v>15.395</v>
      </c>
      <c r="GO121" s="9">
        <v>8.6750000000000007</v>
      </c>
      <c r="GP121" s="9">
        <v>5.79</v>
      </c>
      <c r="GQ121" s="9">
        <v>2.8849999999999998</v>
      </c>
      <c r="GR121" s="9">
        <v>6.8150000000000004</v>
      </c>
      <c r="GS121" s="9">
        <v>4.0919999999999996</v>
      </c>
      <c r="GT121" s="9">
        <v>2.7240000000000002</v>
      </c>
      <c r="GU121" s="9">
        <v>1.86</v>
      </c>
      <c r="GV121" s="9">
        <v>1.698</v>
      </c>
      <c r="GW121" s="9">
        <v>0.161</v>
      </c>
      <c r="GX121" s="9">
        <v>26.885999999999999</v>
      </c>
      <c r="GY121" s="9">
        <v>14.375999999999999</v>
      </c>
      <c r="GZ121" s="9">
        <v>12.51</v>
      </c>
      <c r="HA121" s="9">
        <v>226.26499999999999</v>
      </c>
      <c r="HB121" s="9">
        <v>127.617</v>
      </c>
      <c r="HC121" s="9">
        <v>98.647999999999996</v>
      </c>
      <c r="HD121" s="9">
        <v>69.081000000000003</v>
      </c>
      <c r="HE121" s="9">
        <v>46.508000000000003</v>
      </c>
      <c r="HF121" s="9">
        <v>22.574000000000002</v>
      </c>
      <c r="HG121" s="9">
        <v>157.184</v>
      </c>
      <c r="HH121" s="9">
        <v>81.108999999999995</v>
      </c>
      <c r="HI121" s="9">
        <v>76.073999999999998</v>
      </c>
      <c r="HJ121" s="9">
        <v>75.537999999999997</v>
      </c>
      <c r="HK121" s="9">
        <v>50.62</v>
      </c>
      <c r="HL121" s="9">
        <v>24.917999999999999</v>
      </c>
      <c r="HM121" s="9">
        <v>170.05500000000001</v>
      </c>
      <c r="HN121" s="9">
        <v>88.417000000000002</v>
      </c>
      <c r="HO121" s="9">
        <v>81.638999999999996</v>
      </c>
      <c r="HP121" s="9">
        <v>163.999</v>
      </c>
      <c r="HQ121" s="9">
        <v>85.200999999999993</v>
      </c>
      <c r="HR121" s="9">
        <v>78.798000000000002</v>
      </c>
      <c r="HS121" s="9">
        <v>3288.326</v>
      </c>
      <c r="HT121" s="9">
        <v>1717.7729999999999</v>
      </c>
      <c r="HU121" s="9">
        <v>1570.5519999999999</v>
      </c>
      <c r="HV121" s="9">
        <v>2538.6509999999998</v>
      </c>
      <c r="HW121" s="9">
        <v>1480.27</v>
      </c>
      <c r="HX121" s="9">
        <v>1058.3810000000001</v>
      </c>
      <c r="HY121" s="9">
        <v>749.67499999999995</v>
      </c>
      <c r="HZ121" s="9">
        <v>237.50299999999999</v>
      </c>
      <c r="IA121" s="9">
        <v>512.17200000000003</v>
      </c>
      <c r="IB121" s="9">
        <v>344.22800000000001</v>
      </c>
      <c r="IC121" s="9">
        <v>191.881</v>
      </c>
      <c r="ID121" s="9">
        <v>152.34700000000001</v>
      </c>
      <c r="IE121" s="9">
        <v>51.137</v>
      </c>
      <c r="IF121" s="9">
        <v>26.792000000000002</v>
      </c>
      <c r="IG121" s="9">
        <v>24.344999999999999</v>
      </c>
      <c r="IH121" s="9">
        <v>23.128</v>
      </c>
      <c r="II121" s="9">
        <v>17.145</v>
      </c>
      <c r="IJ121" s="9">
        <v>5.9829999999999997</v>
      </c>
      <c r="IK121" s="9">
        <v>9.69</v>
      </c>
      <c r="IL121" s="9">
        <v>6.18</v>
      </c>
      <c r="IM121" s="9">
        <v>3.5089999999999999</v>
      </c>
      <c r="IN121" s="9">
        <v>13.439</v>
      </c>
      <c r="IO121" s="9">
        <v>10.965</v>
      </c>
      <c r="IP121" s="9">
        <v>2.4740000000000002</v>
      </c>
      <c r="IQ121" s="9">
        <v>28.009</v>
      </c>
    </row>
    <row r="122" spans="1:251">
      <c r="A122" s="10">
        <v>45200</v>
      </c>
      <c r="B122" s="9">
        <v>14140.115</v>
      </c>
      <c r="C122" s="9">
        <v>7359.6260000000002</v>
      </c>
      <c r="D122" s="9">
        <v>6780.4889999999996</v>
      </c>
      <c r="E122" s="9">
        <v>9743.2260000000006</v>
      </c>
      <c r="F122" s="9">
        <v>5901.6729999999998</v>
      </c>
      <c r="G122" s="9">
        <v>3841.5529999999999</v>
      </c>
      <c r="H122" s="9">
        <v>4396.8890000000001</v>
      </c>
      <c r="I122" s="9">
        <v>1457.953</v>
      </c>
      <c r="J122" s="9">
        <v>2938.9369999999999</v>
      </c>
      <c r="K122" s="9">
        <v>1563.866</v>
      </c>
      <c r="L122" s="9">
        <v>832.154</v>
      </c>
      <c r="M122" s="9">
        <v>731.71199999999999</v>
      </c>
      <c r="N122" s="9">
        <v>292.10199999999998</v>
      </c>
      <c r="O122" s="9">
        <v>169.18600000000001</v>
      </c>
      <c r="P122" s="9">
        <v>122.917</v>
      </c>
      <c r="Q122" s="9">
        <v>108.536</v>
      </c>
      <c r="R122" s="9">
        <v>81.394999999999996</v>
      </c>
      <c r="S122" s="9">
        <v>27.140999999999998</v>
      </c>
      <c r="T122" s="9">
        <v>58.475000000000001</v>
      </c>
      <c r="U122" s="9">
        <v>40.506999999999998</v>
      </c>
      <c r="V122" s="9">
        <v>17.968</v>
      </c>
      <c r="W122" s="9">
        <v>50.061</v>
      </c>
      <c r="X122" s="9">
        <v>40.887999999999998</v>
      </c>
      <c r="Y122" s="9">
        <v>9.173</v>
      </c>
      <c r="Z122" s="9">
        <v>183.566</v>
      </c>
      <c r="AA122" s="9">
        <v>87.790999999999997</v>
      </c>
      <c r="AB122" s="9">
        <v>95.775000000000006</v>
      </c>
      <c r="AC122" s="9">
        <v>1396.627</v>
      </c>
      <c r="AD122" s="9">
        <v>738.36</v>
      </c>
      <c r="AE122" s="9">
        <v>658.26599999999996</v>
      </c>
      <c r="AF122" s="9">
        <v>555.68899999999996</v>
      </c>
      <c r="AG122" s="9">
        <v>388.97800000000001</v>
      </c>
      <c r="AH122" s="9">
        <v>166.71100000000001</v>
      </c>
      <c r="AI122" s="9">
        <v>840.93700000000001</v>
      </c>
      <c r="AJ122" s="9">
        <v>349.38200000000001</v>
      </c>
      <c r="AK122" s="9">
        <v>491.55500000000001</v>
      </c>
      <c r="AL122" s="9">
        <v>632.90700000000004</v>
      </c>
      <c r="AM122" s="9">
        <v>445.464</v>
      </c>
      <c r="AN122" s="9">
        <v>187.44300000000001</v>
      </c>
      <c r="AO122" s="9">
        <v>930.95899999999995</v>
      </c>
      <c r="AP122" s="9">
        <v>386.69</v>
      </c>
      <c r="AQ122" s="9">
        <v>544.26800000000003</v>
      </c>
      <c r="AR122" s="9">
        <v>899.41300000000001</v>
      </c>
      <c r="AS122" s="9">
        <v>389.89</v>
      </c>
      <c r="AT122" s="9">
        <v>509.52300000000002</v>
      </c>
      <c r="AU122" s="9">
        <v>13424.441000000001</v>
      </c>
      <c r="AV122" s="9">
        <v>6937.7939999999999</v>
      </c>
      <c r="AW122" s="9">
        <v>6486.6469999999999</v>
      </c>
      <c r="AX122" s="9">
        <v>9419.1779999999999</v>
      </c>
      <c r="AY122" s="9">
        <v>5672.8389999999999</v>
      </c>
      <c r="AZ122" s="9">
        <v>3746.3389999999999</v>
      </c>
      <c r="BA122" s="9">
        <v>4005.2629999999999</v>
      </c>
      <c r="BB122" s="9">
        <v>1264.9549999999999</v>
      </c>
      <c r="BC122" s="9">
        <v>2740.308</v>
      </c>
      <c r="BD122" s="9">
        <v>1503.9780000000001</v>
      </c>
      <c r="BE122" s="9">
        <v>794.61800000000005</v>
      </c>
      <c r="BF122" s="9">
        <v>709.36</v>
      </c>
      <c r="BG122" s="9">
        <v>268.38499999999999</v>
      </c>
      <c r="BH122" s="9">
        <v>153.38200000000001</v>
      </c>
      <c r="BI122" s="9">
        <v>115.003</v>
      </c>
      <c r="BJ122" s="9">
        <v>103.795</v>
      </c>
      <c r="BK122" s="9">
        <v>76.87</v>
      </c>
      <c r="BL122" s="9">
        <v>26.923999999999999</v>
      </c>
      <c r="BM122" s="9">
        <v>55.707000000000001</v>
      </c>
      <c r="BN122" s="9">
        <v>37.749000000000002</v>
      </c>
      <c r="BO122" s="9">
        <v>17.957999999999998</v>
      </c>
      <c r="BP122" s="9">
        <v>48.087000000000003</v>
      </c>
      <c r="BQ122" s="9">
        <v>39.121000000000002</v>
      </c>
      <c r="BR122" s="9">
        <v>8.9659999999999993</v>
      </c>
      <c r="BS122" s="9">
        <v>164.59100000000001</v>
      </c>
      <c r="BT122" s="9">
        <v>76.512</v>
      </c>
      <c r="BU122" s="9">
        <v>88.078999999999994</v>
      </c>
      <c r="BV122" s="9">
        <v>1351.989</v>
      </c>
      <c r="BW122" s="9">
        <v>709.23</v>
      </c>
      <c r="BX122" s="9">
        <v>642.75900000000001</v>
      </c>
      <c r="BY122" s="9">
        <v>545.197</v>
      </c>
      <c r="BZ122" s="9">
        <v>381.04899999999998</v>
      </c>
      <c r="CA122" s="9">
        <v>164.148</v>
      </c>
      <c r="CB122" s="9">
        <v>806.79200000000003</v>
      </c>
      <c r="CC122" s="9">
        <v>328.18099999999998</v>
      </c>
      <c r="CD122" s="9">
        <v>478.61099999999999</v>
      </c>
      <c r="CE122" s="9">
        <v>618.66300000000001</v>
      </c>
      <c r="CF122" s="9">
        <v>433.99700000000001</v>
      </c>
      <c r="CG122" s="9">
        <v>184.666</v>
      </c>
      <c r="CH122" s="9">
        <v>885.31500000000005</v>
      </c>
      <c r="CI122" s="9">
        <v>360.62099999999998</v>
      </c>
      <c r="CJ122" s="9">
        <v>524.69500000000005</v>
      </c>
      <c r="CK122" s="9">
        <v>862.49900000000002</v>
      </c>
      <c r="CL122" s="9">
        <v>365.93</v>
      </c>
      <c r="CM122" s="9">
        <v>496.56900000000002</v>
      </c>
      <c r="CN122" s="9">
        <v>2163.2179999999998</v>
      </c>
      <c r="CO122" s="9">
        <v>1085.0650000000001</v>
      </c>
      <c r="CP122" s="9">
        <v>1078.153</v>
      </c>
      <c r="CQ122" s="9">
        <v>952.55700000000002</v>
      </c>
      <c r="CR122" s="9">
        <v>558.46799999999996</v>
      </c>
      <c r="CS122" s="9">
        <v>394.089</v>
      </c>
      <c r="CT122" s="9">
        <v>1210.6600000000001</v>
      </c>
      <c r="CU122" s="9">
        <v>526.59699999999998</v>
      </c>
      <c r="CV122" s="9">
        <v>684.06399999999996</v>
      </c>
      <c r="CW122" s="9">
        <v>455.399</v>
      </c>
      <c r="CX122" s="9">
        <v>233.59100000000001</v>
      </c>
      <c r="CY122" s="9">
        <v>221.80699999999999</v>
      </c>
      <c r="CZ122" s="9">
        <v>69.813000000000002</v>
      </c>
      <c r="DA122" s="9">
        <v>33.076000000000001</v>
      </c>
      <c r="DB122" s="9">
        <v>36.735999999999997</v>
      </c>
      <c r="DC122" s="9">
        <v>9.7449999999999992</v>
      </c>
      <c r="DD122" s="9">
        <v>6.109</v>
      </c>
      <c r="DE122" s="9">
        <v>3.6360000000000001</v>
      </c>
      <c r="DF122" s="9">
        <v>5.8390000000000004</v>
      </c>
      <c r="DG122" s="9">
        <v>2.4009999999999998</v>
      </c>
      <c r="DH122" s="9">
        <v>3.4390000000000001</v>
      </c>
      <c r="DI122" s="9">
        <v>3.9060000000000001</v>
      </c>
      <c r="DJ122" s="9">
        <v>3.7080000000000002</v>
      </c>
      <c r="DK122" s="9">
        <v>0.19700000000000001</v>
      </c>
      <c r="DL122" s="9">
        <v>60.067</v>
      </c>
      <c r="DM122" s="9">
        <v>26.966999999999999</v>
      </c>
      <c r="DN122" s="9">
        <v>33.1</v>
      </c>
      <c r="DO122" s="9">
        <v>421.01400000000001</v>
      </c>
      <c r="DP122" s="9">
        <v>216.946</v>
      </c>
      <c r="DQ122" s="9">
        <v>204.06800000000001</v>
      </c>
      <c r="DR122" s="9">
        <v>99.927999999999997</v>
      </c>
      <c r="DS122" s="9">
        <v>66.004000000000005</v>
      </c>
      <c r="DT122" s="9">
        <v>33.923999999999999</v>
      </c>
      <c r="DU122" s="9">
        <v>321.08600000000001</v>
      </c>
      <c r="DV122" s="9">
        <v>150.94200000000001</v>
      </c>
      <c r="DW122" s="9">
        <v>170.14400000000001</v>
      </c>
      <c r="DX122" s="9">
        <v>105.57899999999999</v>
      </c>
      <c r="DY122" s="9">
        <v>69.927999999999997</v>
      </c>
      <c r="DZ122" s="9">
        <v>35.651000000000003</v>
      </c>
      <c r="EA122" s="9">
        <v>349.82</v>
      </c>
      <c r="EB122" s="9">
        <v>163.66300000000001</v>
      </c>
      <c r="EC122" s="9">
        <v>186.15700000000001</v>
      </c>
      <c r="ED122" s="9">
        <v>326.92500000000001</v>
      </c>
      <c r="EE122" s="9">
        <v>153.34200000000001</v>
      </c>
      <c r="EF122" s="9">
        <v>173.583</v>
      </c>
      <c r="EG122" s="9">
        <v>801.94299999999998</v>
      </c>
      <c r="EH122" s="9">
        <v>385.48500000000001</v>
      </c>
      <c r="EI122" s="9">
        <v>416.45800000000003</v>
      </c>
      <c r="EJ122" s="9">
        <v>184.20599999999999</v>
      </c>
      <c r="EK122" s="9">
        <v>120.90900000000001</v>
      </c>
      <c r="EL122" s="9">
        <v>63.298000000000002</v>
      </c>
      <c r="EM122" s="9">
        <v>617.73699999999997</v>
      </c>
      <c r="EN122" s="9">
        <v>264.577</v>
      </c>
      <c r="EO122" s="9">
        <v>353.16</v>
      </c>
      <c r="EP122" s="9">
        <v>201.42</v>
      </c>
      <c r="EQ122" s="9">
        <v>102.31</v>
      </c>
      <c r="ER122" s="9">
        <v>99.11</v>
      </c>
      <c r="ES122" s="9">
        <v>29.266999999999999</v>
      </c>
      <c r="ET122" s="9">
        <v>13.961</v>
      </c>
      <c r="EU122" s="9">
        <v>15.305999999999999</v>
      </c>
      <c r="EV122" s="9">
        <v>1.8009999999999999</v>
      </c>
      <c r="EW122" s="9">
        <v>1.19</v>
      </c>
      <c r="EX122" s="9">
        <v>0.61099999999999999</v>
      </c>
      <c r="EY122" s="9">
        <v>0.60299999999999998</v>
      </c>
      <c r="EZ122" s="9">
        <v>2.8000000000000001E-2</v>
      </c>
      <c r="FA122" s="9">
        <v>0.57499999999999996</v>
      </c>
      <c r="FB122" s="9">
        <v>1.198</v>
      </c>
      <c r="FC122" s="9">
        <v>1.1619999999999999</v>
      </c>
      <c r="FD122" s="9">
        <v>3.5999999999999997E-2</v>
      </c>
      <c r="FE122" s="9">
        <v>27.466000000000001</v>
      </c>
      <c r="FF122" s="9">
        <v>12.771000000000001</v>
      </c>
      <c r="FG122" s="9">
        <v>14.695</v>
      </c>
      <c r="FH122" s="9">
        <v>188.023</v>
      </c>
      <c r="FI122" s="9">
        <v>97.203999999999994</v>
      </c>
      <c r="FJ122" s="9">
        <v>90.819000000000003</v>
      </c>
      <c r="FK122" s="9">
        <v>20.605</v>
      </c>
      <c r="FL122" s="9">
        <v>14.321</v>
      </c>
      <c r="FM122" s="9">
        <v>6.2839999999999998</v>
      </c>
      <c r="FN122" s="9">
        <v>167.41900000000001</v>
      </c>
      <c r="FO122" s="9">
        <v>82.882999999999996</v>
      </c>
      <c r="FP122" s="9">
        <v>84.534999999999997</v>
      </c>
      <c r="FQ122" s="9">
        <v>21.782</v>
      </c>
      <c r="FR122" s="9">
        <v>14.891999999999999</v>
      </c>
      <c r="FS122" s="9">
        <v>6.89</v>
      </c>
      <c r="FT122" s="9">
        <v>179.63800000000001</v>
      </c>
      <c r="FU122" s="9">
        <v>87.418000000000006</v>
      </c>
      <c r="FV122" s="9">
        <v>92.22</v>
      </c>
      <c r="FW122" s="9">
        <v>168.02099999999999</v>
      </c>
      <c r="FX122" s="9">
        <v>82.911000000000001</v>
      </c>
      <c r="FY122" s="9">
        <v>85.11</v>
      </c>
      <c r="FZ122" s="9">
        <v>1361.2739999999999</v>
      </c>
      <c r="GA122" s="9">
        <v>699.58</v>
      </c>
      <c r="GB122" s="9">
        <v>661.69500000000005</v>
      </c>
      <c r="GC122" s="9">
        <v>768.351</v>
      </c>
      <c r="GD122" s="9">
        <v>437.55900000000003</v>
      </c>
      <c r="GE122" s="9">
        <v>330.79199999999997</v>
      </c>
      <c r="GF122" s="9">
        <v>592.923</v>
      </c>
      <c r="GG122" s="9">
        <v>262.02</v>
      </c>
      <c r="GH122" s="9">
        <v>330.90300000000002</v>
      </c>
      <c r="GI122" s="9">
        <v>253.97900000000001</v>
      </c>
      <c r="GJ122" s="9">
        <v>131.28200000000001</v>
      </c>
      <c r="GK122" s="9">
        <v>122.697</v>
      </c>
      <c r="GL122" s="9">
        <v>40.545000000000002</v>
      </c>
      <c r="GM122" s="9">
        <v>19.114999999999998</v>
      </c>
      <c r="GN122" s="9">
        <v>21.43</v>
      </c>
      <c r="GO122" s="9">
        <v>7.9450000000000003</v>
      </c>
      <c r="GP122" s="9">
        <v>4.9189999999999996</v>
      </c>
      <c r="GQ122" s="9">
        <v>3.0249999999999999</v>
      </c>
      <c r="GR122" s="9">
        <v>5.2370000000000001</v>
      </c>
      <c r="GS122" s="9">
        <v>2.3730000000000002</v>
      </c>
      <c r="GT122" s="9">
        <v>2.8639999999999999</v>
      </c>
      <c r="GU122" s="9">
        <v>2.7080000000000002</v>
      </c>
      <c r="GV122" s="9">
        <v>2.5459999999999998</v>
      </c>
      <c r="GW122" s="9">
        <v>0.161</v>
      </c>
      <c r="GX122" s="9">
        <v>32.600999999999999</v>
      </c>
      <c r="GY122" s="9">
        <v>14.196</v>
      </c>
      <c r="GZ122" s="9">
        <v>18.405000000000001</v>
      </c>
      <c r="HA122" s="9">
        <v>232.99</v>
      </c>
      <c r="HB122" s="9">
        <v>119.742</v>
      </c>
      <c r="HC122" s="9">
        <v>113.248</v>
      </c>
      <c r="HD122" s="9">
        <v>79.322999999999993</v>
      </c>
      <c r="HE122" s="9">
        <v>51.683999999999997</v>
      </c>
      <c r="HF122" s="9">
        <v>27.638999999999999</v>
      </c>
      <c r="HG122" s="9">
        <v>153.667</v>
      </c>
      <c r="HH122" s="9">
        <v>68.058000000000007</v>
      </c>
      <c r="HI122" s="9">
        <v>85.608999999999995</v>
      </c>
      <c r="HJ122" s="9">
        <v>83.796999999999997</v>
      </c>
      <c r="HK122" s="9">
        <v>55.036999999999999</v>
      </c>
      <c r="HL122" s="9">
        <v>28.760999999999999</v>
      </c>
      <c r="HM122" s="9">
        <v>170.18199999999999</v>
      </c>
      <c r="HN122" s="9">
        <v>76.245000000000005</v>
      </c>
      <c r="HO122" s="9">
        <v>93.936999999999998</v>
      </c>
      <c r="HP122" s="9">
        <v>158.904</v>
      </c>
      <c r="HQ122" s="9">
        <v>70.430999999999997</v>
      </c>
      <c r="HR122" s="9">
        <v>88.472999999999999</v>
      </c>
      <c r="HS122" s="9">
        <v>3292.239</v>
      </c>
      <c r="HT122" s="9">
        <v>1716.8019999999999</v>
      </c>
      <c r="HU122" s="9">
        <v>1575.4369999999999</v>
      </c>
      <c r="HV122" s="9">
        <v>2541.1790000000001</v>
      </c>
      <c r="HW122" s="9">
        <v>1475.9559999999999</v>
      </c>
      <c r="HX122" s="9">
        <v>1065.223</v>
      </c>
      <c r="HY122" s="9">
        <v>751.06</v>
      </c>
      <c r="HZ122" s="9">
        <v>240.846</v>
      </c>
      <c r="IA122" s="9">
        <v>510.214</v>
      </c>
      <c r="IB122" s="9">
        <v>361.33199999999999</v>
      </c>
      <c r="IC122" s="9">
        <v>197.453</v>
      </c>
      <c r="ID122" s="9">
        <v>163.87899999999999</v>
      </c>
      <c r="IE122" s="9">
        <v>51.530999999999999</v>
      </c>
      <c r="IF122" s="9">
        <v>27.759</v>
      </c>
      <c r="IG122" s="9">
        <v>23.771999999999998</v>
      </c>
      <c r="IH122" s="9">
        <v>25.068000000000001</v>
      </c>
      <c r="II122" s="9">
        <v>17.140999999999998</v>
      </c>
      <c r="IJ122" s="9">
        <v>7.9269999999999996</v>
      </c>
      <c r="IK122" s="9">
        <v>14.359</v>
      </c>
      <c r="IL122" s="9">
        <v>8.1010000000000009</v>
      </c>
      <c r="IM122" s="9">
        <v>6.258</v>
      </c>
      <c r="IN122" s="9">
        <v>10.709</v>
      </c>
      <c r="IO122" s="9">
        <v>9.0399999999999991</v>
      </c>
      <c r="IP122" s="9">
        <v>1.669</v>
      </c>
      <c r="IQ122" s="9">
        <v>26.463000000000001</v>
      </c>
    </row>
    <row r="123" spans="1:251">
      <c r="A123" s="10">
        <v>45231</v>
      </c>
      <c r="B123" s="9">
        <v>14270.281000000001</v>
      </c>
      <c r="C123" s="9">
        <v>7441.3549999999996</v>
      </c>
      <c r="D123" s="9">
        <v>6828.9250000000002</v>
      </c>
      <c r="E123" s="9">
        <v>9876.8610000000008</v>
      </c>
      <c r="F123" s="9">
        <v>5991.1369999999997</v>
      </c>
      <c r="G123" s="9">
        <v>3885.7240000000002</v>
      </c>
      <c r="H123" s="9">
        <v>4393.42</v>
      </c>
      <c r="I123" s="9">
        <v>1450.2180000000001</v>
      </c>
      <c r="J123" s="9">
        <v>2943.2020000000002</v>
      </c>
      <c r="K123" s="9">
        <v>1654.788</v>
      </c>
      <c r="L123" s="9">
        <v>900.68700000000001</v>
      </c>
      <c r="M123" s="9">
        <v>754.101</v>
      </c>
      <c r="N123" s="9">
        <v>296.04599999999999</v>
      </c>
      <c r="O123" s="9">
        <v>167.40299999999999</v>
      </c>
      <c r="P123" s="9">
        <v>128.643</v>
      </c>
      <c r="Q123" s="9">
        <v>123.03</v>
      </c>
      <c r="R123" s="9">
        <v>86.31</v>
      </c>
      <c r="S123" s="9">
        <v>36.72</v>
      </c>
      <c r="T123" s="9">
        <v>68.989000000000004</v>
      </c>
      <c r="U123" s="9">
        <v>45.505000000000003</v>
      </c>
      <c r="V123" s="9">
        <v>23.484999999999999</v>
      </c>
      <c r="W123" s="9">
        <v>54.040999999999997</v>
      </c>
      <c r="X123" s="9">
        <v>40.805</v>
      </c>
      <c r="Y123" s="9">
        <v>13.236000000000001</v>
      </c>
      <c r="Z123" s="9">
        <v>173.01599999999999</v>
      </c>
      <c r="AA123" s="9">
        <v>81.093000000000004</v>
      </c>
      <c r="AB123" s="9">
        <v>91.923000000000002</v>
      </c>
      <c r="AC123" s="9">
        <v>1472.8720000000001</v>
      </c>
      <c r="AD123" s="9">
        <v>799.46799999999996</v>
      </c>
      <c r="AE123" s="9">
        <v>673.404</v>
      </c>
      <c r="AF123" s="9">
        <v>568.56700000000001</v>
      </c>
      <c r="AG123" s="9">
        <v>409.30700000000002</v>
      </c>
      <c r="AH123" s="9">
        <v>159.26</v>
      </c>
      <c r="AI123" s="9">
        <v>904.30499999999995</v>
      </c>
      <c r="AJ123" s="9">
        <v>390.161</v>
      </c>
      <c r="AK123" s="9">
        <v>514.14400000000001</v>
      </c>
      <c r="AL123" s="9">
        <v>660.85299999999995</v>
      </c>
      <c r="AM123" s="9">
        <v>473.51499999999999</v>
      </c>
      <c r="AN123" s="9">
        <v>187.33799999999999</v>
      </c>
      <c r="AO123" s="9">
        <v>993.93499999999995</v>
      </c>
      <c r="AP123" s="9">
        <v>427.17200000000003</v>
      </c>
      <c r="AQ123" s="9">
        <v>566.76300000000003</v>
      </c>
      <c r="AR123" s="9">
        <v>973.29499999999996</v>
      </c>
      <c r="AS123" s="9">
        <v>435.666</v>
      </c>
      <c r="AT123" s="9">
        <v>537.62900000000002</v>
      </c>
      <c r="AU123" s="9">
        <v>13543.736999999999</v>
      </c>
      <c r="AV123" s="9">
        <v>7013.5389999999998</v>
      </c>
      <c r="AW123" s="9">
        <v>6530.1980000000003</v>
      </c>
      <c r="AX123" s="9">
        <v>9548.6830000000009</v>
      </c>
      <c r="AY123" s="9">
        <v>5758.1239999999998</v>
      </c>
      <c r="AZ123" s="9">
        <v>3790.5590000000002</v>
      </c>
      <c r="BA123" s="9">
        <v>3995.0540000000001</v>
      </c>
      <c r="BB123" s="9">
        <v>1255.415</v>
      </c>
      <c r="BC123" s="9">
        <v>2739.6390000000001</v>
      </c>
      <c r="BD123" s="9">
        <v>1596.67</v>
      </c>
      <c r="BE123" s="9">
        <v>864.19600000000003</v>
      </c>
      <c r="BF123" s="9">
        <v>732.47400000000005</v>
      </c>
      <c r="BG123" s="9">
        <v>273.185</v>
      </c>
      <c r="BH123" s="9">
        <v>152.44900000000001</v>
      </c>
      <c r="BI123" s="9">
        <v>120.73699999999999</v>
      </c>
      <c r="BJ123" s="9">
        <v>118.053</v>
      </c>
      <c r="BK123" s="9">
        <v>82.867000000000004</v>
      </c>
      <c r="BL123" s="9">
        <v>35.185000000000002</v>
      </c>
      <c r="BM123" s="9">
        <v>65.507999999999996</v>
      </c>
      <c r="BN123" s="9">
        <v>43.320999999999998</v>
      </c>
      <c r="BO123" s="9">
        <v>22.187000000000001</v>
      </c>
      <c r="BP123" s="9">
        <v>52.545000000000002</v>
      </c>
      <c r="BQ123" s="9">
        <v>39.545999999999999</v>
      </c>
      <c r="BR123" s="9">
        <v>12.999000000000001</v>
      </c>
      <c r="BS123" s="9">
        <v>155.13300000000001</v>
      </c>
      <c r="BT123" s="9">
        <v>69.581000000000003</v>
      </c>
      <c r="BU123" s="9">
        <v>85.551000000000002</v>
      </c>
      <c r="BV123" s="9">
        <v>1432.8130000000001</v>
      </c>
      <c r="BW123" s="9">
        <v>774.92899999999997</v>
      </c>
      <c r="BX123" s="9">
        <v>657.88400000000001</v>
      </c>
      <c r="BY123" s="9">
        <v>560.13</v>
      </c>
      <c r="BZ123" s="9">
        <v>402.25400000000002</v>
      </c>
      <c r="CA123" s="9">
        <v>157.876</v>
      </c>
      <c r="CB123" s="9">
        <v>872.68399999999997</v>
      </c>
      <c r="CC123" s="9">
        <v>372.67500000000001</v>
      </c>
      <c r="CD123" s="9">
        <v>500.00900000000001</v>
      </c>
      <c r="CE123" s="9">
        <v>647.91200000000003</v>
      </c>
      <c r="CF123" s="9">
        <v>463.39400000000001</v>
      </c>
      <c r="CG123" s="9">
        <v>184.518</v>
      </c>
      <c r="CH123" s="9">
        <v>948.75800000000004</v>
      </c>
      <c r="CI123" s="9">
        <v>400.80099999999999</v>
      </c>
      <c r="CJ123" s="9">
        <v>547.95600000000002</v>
      </c>
      <c r="CK123" s="9">
        <v>938.19100000000003</v>
      </c>
      <c r="CL123" s="9">
        <v>415.99599999999998</v>
      </c>
      <c r="CM123" s="9">
        <v>522.19500000000005</v>
      </c>
      <c r="CN123" s="9">
        <v>2178.6819999999998</v>
      </c>
      <c r="CO123" s="9">
        <v>1110.394</v>
      </c>
      <c r="CP123" s="9">
        <v>1068.289</v>
      </c>
      <c r="CQ123" s="9">
        <v>958.976</v>
      </c>
      <c r="CR123" s="9">
        <v>571.08799999999997</v>
      </c>
      <c r="CS123" s="9">
        <v>387.88799999999998</v>
      </c>
      <c r="CT123" s="9">
        <v>1219.7070000000001</v>
      </c>
      <c r="CU123" s="9">
        <v>539.30600000000004</v>
      </c>
      <c r="CV123" s="9">
        <v>680.40099999999995</v>
      </c>
      <c r="CW123" s="9">
        <v>512.41600000000005</v>
      </c>
      <c r="CX123" s="9">
        <v>275.06799999999998</v>
      </c>
      <c r="CY123" s="9">
        <v>237.34899999999999</v>
      </c>
      <c r="CZ123" s="9">
        <v>69.286000000000001</v>
      </c>
      <c r="DA123" s="9">
        <v>36.316000000000003</v>
      </c>
      <c r="DB123" s="9">
        <v>32.97</v>
      </c>
      <c r="DC123" s="9">
        <v>10.339</v>
      </c>
      <c r="DD123" s="9">
        <v>5.734</v>
      </c>
      <c r="DE123" s="9">
        <v>4.6059999999999999</v>
      </c>
      <c r="DF123" s="9">
        <v>7.7930000000000001</v>
      </c>
      <c r="DG123" s="9">
        <v>4.077</v>
      </c>
      <c r="DH123" s="9">
        <v>3.7160000000000002</v>
      </c>
      <c r="DI123" s="9">
        <v>2.5459999999999998</v>
      </c>
      <c r="DJ123" s="9">
        <v>1.6559999999999999</v>
      </c>
      <c r="DK123" s="9">
        <v>0.89</v>
      </c>
      <c r="DL123" s="9">
        <v>58.947000000000003</v>
      </c>
      <c r="DM123" s="9">
        <v>30.582000000000001</v>
      </c>
      <c r="DN123" s="9">
        <v>28.364000000000001</v>
      </c>
      <c r="DO123" s="9">
        <v>478.18599999999998</v>
      </c>
      <c r="DP123" s="9">
        <v>259.077</v>
      </c>
      <c r="DQ123" s="9">
        <v>219.10900000000001</v>
      </c>
      <c r="DR123" s="9">
        <v>97.897999999999996</v>
      </c>
      <c r="DS123" s="9">
        <v>68.260999999999996</v>
      </c>
      <c r="DT123" s="9">
        <v>29.637</v>
      </c>
      <c r="DU123" s="9">
        <v>380.28699999999998</v>
      </c>
      <c r="DV123" s="9">
        <v>190.816</v>
      </c>
      <c r="DW123" s="9">
        <v>189.471</v>
      </c>
      <c r="DX123" s="9">
        <v>104.55</v>
      </c>
      <c r="DY123" s="9">
        <v>71.968999999999994</v>
      </c>
      <c r="DZ123" s="9">
        <v>32.58</v>
      </c>
      <c r="EA123" s="9">
        <v>407.86700000000002</v>
      </c>
      <c r="EB123" s="9">
        <v>203.09800000000001</v>
      </c>
      <c r="EC123" s="9">
        <v>204.768</v>
      </c>
      <c r="ED123" s="9">
        <v>388.08100000000002</v>
      </c>
      <c r="EE123" s="9">
        <v>194.893</v>
      </c>
      <c r="EF123" s="9">
        <v>193.18700000000001</v>
      </c>
      <c r="EG123" s="9">
        <v>816.30899999999997</v>
      </c>
      <c r="EH123" s="9">
        <v>401.488</v>
      </c>
      <c r="EI123" s="9">
        <v>414.82100000000003</v>
      </c>
      <c r="EJ123" s="9">
        <v>188.41</v>
      </c>
      <c r="EK123" s="9">
        <v>127.125</v>
      </c>
      <c r="EL123" s="9">
        <v>61.284999999999997</v>
      </c>
      <c r="EM123" s="9">
        <v>627.899</v>
      </c>
      <c r="EN123" s="9">
        <v>274.36399999999998</v>
      </c>
      <c r="EO123" s="9">
        <v>353.536</v>
      </c>
      <c r="EP123" s="9">
        <v>252.935</v>
      </c>
      <c r="EQ123" s="9">
        <v>132.029</v>
      </c>
      <c r="ER123" s="9">
        <v>120.90600000000001</v>
      </c>
      <c r="ES123" s="9">
        <v>40.783000000000001</v>
      </c>
      <c r="ET123" s="9">
        <v>20.626000000000001</v>
      </c>
      <c r="EU123" s="9">
        <v>20.157</v>
      </c>
      <c r="EV123" s="9">
        <v>1.7170000000000001</v>
      </c>
      <c r="EW123" s="9">
        <v>1.6439999999999999</v>
      </c>
      <c r="EX123" s="9">
        <v>7.1999999999999995E-2</v>
      </c>
      <c r="EY123" s="9">
        <v>1.5509999999999999</v>
      </c>
      <c r="EZ123" s="9">
        <v>1.5149999999999999</v>
      </c>
      <c r="FA123" s="9">
        <v>3.5999999999999997E-2</v>
      </c>
      <c r="FB123" s="9">
        <v>0.16500000000000001</v>
      </c>
      <c r="FC123" s="9">
        <v>0.129</v>
      </c>
      <c r="FD123" s="9">
        <v>3.5999999999999997E-2</v>
      </c>
      <c r="FE123" s="9">
        <v>39.066000000000003</v>
      </c>
      <c r="FF123" s="9">
        <v>18.981999999999999</v>
      </c>
      <c r="FG123" s="9">
        <v>20.085000000000001</v>
      </c>
      <c r="FH123" s="9">
        <v>231.911</v>
      </c>
      <c r="FI123" s="9">
        <v>122.21</v>
      </c>
      <c r="FJ123" s="9">
        <v>109.70099999999999</v>
      </c>
      <c r="FK123" s="9">
        <v>20.507000000000001</v>
      </c>
      <c r="FL123" s="9">
        <v>13.853</v>
      </c>
      <c r="FM123" s="9">
        <v>6.6539999999999999</v>
      </c>
      <c r="FN123" s="9">
        <v>211.404</v>
      </c>
      <c r="FO123" s="9">
        <v>108.357</v>
      </c>
      <c r="FP123" s="9">
        <v>103.048</v>
      </c>
      <c r="FQ123" s="9">
        <v>22.132000000000001</v>
      </c>
      <c r="FR123" s="9">
        <v>15.411</v>
      </c>
      <c r="FS123" s="9">
        <v>6.7210000000000001</v>
      </c>
      <c r="FT123" s="9">
        <v>230.803</v>
      </c>
      <c r="FU123" s="9">
        <v>116.61799999999999</v>
      </c>
      <c r="FV123" s="9">
        <v>114.185</v>
      </c>
      <c r="FW123" s="9">
        <v>212.95599999999999</v>
      </c>
      <c r="FX123" s="9">
        <v>109.872</v>
      </c>
      <c r="FY123" s="9">
        <v>103.084</v>
      </c>
      <c r="FZ123" s="9">
        <v>1362.373</v>
      </c>
      <c r="GA123" s="9">
        <v>708.90499999999997</v>
      </c>
      <c r="GB123" s="9">
        <v>653.46799999999996</v>
      </c>
      <c r="GC123" s="9">
        <v>770.56600000000003</v>
      </c>
      <c r="GD123" s="9">
        <v>443.96300000000002</v>
      </c>
      <c r="GE123" s="9">
        <v>326.60300000000001</v>
      </c>
      <c r="GF123" s="9">
        <v>591.80700000000002</v>
      </c>
      <c r="GG123" s="9">
        <v>264.94299999999998</v>
      </c>
      <c r="GH123" s="9">
        <v>326.86500000000001</v>
      </c>
      <c r="GI123" s="9">
        <v>259.48099999999999</v>
      </c>
      <c r="GJ123" s="9">
        <v>143.03899999999999</v>
      </c>
      <c r="GK123" s="9">
        <v>116.443</v>
      </c>
      <c r="GL123" s="9">
        <v>28.503</v>
      </c>
      <c r="GM123" s="9">
        <v>15.69</v>
      </c>
      <c r="GN123" s="9">
        <v>12.813000000000001</v>
      </c>
      <c r="GO123" s="9">
        <v>8.6229999999999993</v>
      </c>
      <c r="GP123" s="9">
        <v>4.09</v>
      </c>
      <c r="GQ123" s="9">
        <v>4.5330000000000004</v>
      </c>
      <c r="GR123" s="9">
        <v>6.242</v>
      </c>
      <c r="GS123" s="9">
        <v>2.5619999999999998</v>
      </c>
      <c r="GT123" s="9">
        <v>3.68</v>
      </c>
      <c r="GU123" s="9">
        <v>2.3809999999999998</v>
      </c>
      <c r="GV123" s="9">
        <v>1.5269999999999999</v>
      </c>
      <c r="GW123" s="9">
        <v>0.85399999999999998</v>
      </c>
      <c r="GX123" s="9">
        <v>19.88</v>
      </c>
      <c r="GY123" s="9">
        <v>11.601000000000001</v>
      </c>
      <c r="GZ123" s="9">
        <v>8.2799999999999994</v>
      </c>
      <c r="HA123" s="9">
        <v>246.27500000000001</v>
      </c>
      <c r="HB123" s="9">
        <v>136.86699999999999</v>
      </c>
      <c r="HC123" s="9">
        <v>109.407</v>
      </c>
      <c r="HD123" s="9">
        <v>77.391000000000005</v>
      </c>
      <c r="HE123" s="9">
        <v>54.408000000000001</v>
      </c>
      <c r="HF123" s="9">
        <v>22.983000000000001</v>
      </c>
      <c r="HG123" s="9">
        <v>168.88300000000001</v>
      </c>
      <c r="HH123" s="9">
        <v>82.459000000000003</v>
      </c>
      <c r="HI123" s="9">
        <v>86.424000000000007</v>
      </c>
      <c r="HJ123" s="9">
        <v>82.418000000000006</v>
      </c>
      <c r="HK123" s="9">
        <v>56.558999999999997</v>
      </c>
      <c r="HL123" s="9">
        <v>25.859000000000002</v>
      </c>
      <c r="HM123" s="9">
        <v>177.06399999999999</v>
      </c>
      <c r="HN123" s="9">
        <v>86.48</v>
      </c>
      <c r="HO123" s="9">
        <v>90.582999999999998</v>
      </c>
      <c r="HP123" s="9">
        <v>175.125</v>
      </c>
      <c r="HQ123" s="9">
        <v>85.022000000000006</v>
      </c>
      <c r="HR123" s="9">
        <v>90.103999999999999</v>
      </c>
      <c r="HS123" s="9">
        <v>3342.0740000000001</v>
      </c>
      <c r="HT123" s="9">
        <v>1744.64</v>
      </c>
      <c r="HU123" s="9">
        <v>1597.434</v>
      </c>
      <c r="HV123" s="9">
        <v>2607.8330000000001</v>
      </c>
      <c r="HW123" s="9">
        <v>1517.3820000000001</v>
      </c>
      <c r="HX123" s="9">
        <v>1090.45</v>
      </c>
      <c r="HY123" s="9">
        <v>734.24099999999999</v>
      </c>
      <c r="HZ123" s="9">
        <v>227.25800000000001</v>
      </c>
      <c r="IA123" s="9">
        <v>506.98399999999998</v>
      </c>
      <c r="IB123" s="9">
        <v>366.03899999999999</v>
      </c>
      <c r="IC123" s="9">
        <v>202.84899999999999</v>
      </c>
      <c r="ID123" s="9">
        <v>163.19</v>
      </c>
      <c r="IE123" s="9">
        <v>46.511000000000003</v>
      </c>
      <c r="IF123" s="9">
        <v>22.286999999999999</v>
      </c>
      <c r="IG123" s="9">
        <v>24.224</v>
      </c>
      <c r="IH123" s="9">
        <v>21.788</v>
      </c>
      <c r="II123" s="9">
        <v>13.105</v>
      </c>
      <c r="IJ123" s="9">
        <v>8.6829999999999998</v>
      </c>
      <c r="IK123" s="9">
        <v>11.706</v>
      </c>
      <c r="IL123" s="9">
        <v>6.8079999999999998</v>
      </c>
      <c r="IM123" s="9">
        <v>4.8979999999999997</v>
      </c>
      <c r="IN123" s="9">
        <v>10.081</v>
      </c>
      <c r="IO123" s="9">
        <v>6.2960000000000003</v>
      </c>
      <c r="IP123" s="9">
        <v>3.7850000000000001</v>
      </c>
      <c r="IQ123" s="9">
        <v>24.722999999999999</v>
      </c>
    </row>
    <row r="124" spans="1:251">
      <c r="A124" s="10">
        <v>45261</v>
      </c>
      <c r="B124" s="9">
        <v>14283.198</v>
      </c>
      <c r="C124" s="9">
        <v>7437.4059999999999</v>
      </c>
      <c r="D124" s="9">
        <v>6845.7920000000004</v>
      </c>
      <c r="E124" s="9">
        <v>9881.0889999999999</v>
      </c>
      <c r="F124" s="9">
        <v>6006.7879999999996</v>
      </c>
      <c r="G124" s="9">
        <v>3874.3009999999999</v>
      </c>
      <c r="H124" s="9">
        <v>4402.1090000000004</v>
      </c>
      <c r="I124" s="9">
        <v>1430.6179999999999</v>
      </c>
      <c r="J124" s="9">
        <v>2971.491</v>
      </c>
      <c r="K124" s="9">
        <v>1753.873</v>
      </c>
      <c r="L124" s="9">
        <v>931.55399999999997</v>
      </c>
      <c r="M124" s="9">
        <v>822.31899999999996</v>
      </c>
      <c r="N124" s="9">
        <v>325.81299999999999</v>
      </c>
      <c r="O124" s="9">
        <v>182.86799999999999</v>
      </c>
      <c r="P124" s="9">
        <v>142.94499999999999</v>
      </c>
      <c r="Q124" s="9">
        <v>121.126</v>
      </c>
      <c r="R124" s="9">
        <v>88.903999999999996</v>
      </c>
      <c r="S124" s="9">
        <v>32.222000000000001</v>
      </c>
      <c r="T124" s="9">
        <v>56.012999999999998</v>
      </c>
      <c r="U124" s="9">
        <v>36.479999999999997</v>
      </c>
      <c r="V124" s="9">
        <v>19.533000000000001</v>
      </c>
      <c r="W124" s="9">
        <v>65.113</v>
      </c>
      <c r="X124" s="9">
        <v>52.423999999999999</v>
      </c>
      <c r="Y124" s="9">
        <v>12.689</v>
      </c>
      <c r="Z124" s="9">
        <v>204.68600000000001</v>
      </c>
      <c r="AA124" s="9">
        <v>93.962999999999994</v>
      </c>
      <c r="AB124" s="9">
        <v>110.723</v>
      </c>
      <c r="AC124" s="9">
        <v>1560.9960000000001</v>
      </c>
      <c r="AD124" s="9">
        <v>821.20799999999997</v>
      </c>
      <c r="AE124" s="9">
        <v>739.78800000000001</v>
      </c>
      <c r="AF124" s="9">
        <v>591.84500000000003</v>
      </c>
      <c r="AG124" s="9">
        <v>428.11700000000002</v>
      </c>
      <c r="AH124" s="9">
        <v>163.72800000000001</v>
      </c>
      <c r="AI124" s="9">
        <v>969.15200000000004</v>
      </c>
      <c r="AJ124" s="9">
        <v>393.09100000000001</v>
      </c>
      <c r="AK124" s="9">
        <v>576.06100000000004</v>
      </c>
      <c r="AL124" s="9">
        <v>683.76499999999999</v>
      </c>
      <c r="AM124" s="9">
        <v>494.798</v>
      </c>
      <c r="AN124" s="9">
        <v>188.96700000000001</v>
      </c>
      <c r="AO124" s="9">
        <v>1070.1079999999999</v>
      </c>
      <c r="AP124" s="9">
        <v>436.75599999999997</v>
      </c>
      <c r="AQ124" s="9">
        <v>633.35199999999998</v>
      </c>
      <c r="AR124" s="9">
        <v>1025.165</v>
      </c>
      <c r="AS124" s="9">
        <v>429.57100000000003</v>
      </c>
      <c r="AT124" s="9">
        <v>595.59400000000005</v>
      </c>
      <c r="AU124" s="9">
        <v>13563.423000000001</v>
      </c>
      <c r="AV124" s="9">
        <v>7015.7610000000004</v>
      </c>
      <c r="AW124" s="9">
        <v>6547.6620000000003</v>
      </c>
      <c r="AX124" s="9">
        <v>9548.5139999999992</v>
      </c>
      <c r="AY124" s="9">
        <v>5770.723</v>
      </c>
      <c r="AZ124" s="9">
        <v>3777.7910000000002</v>
      </c>
      <c r="BA124" s="9">
        <v>4014.9090000000001</v>
      </c>
      <c r="BB124" s="9">
        <v>1245.038</v>
      </c>
      <c r="BC124" s="9">
        <v>2769.87</v>
      </c>
      <c r="BD124" s="9">
        <v>1694.59</v>
      </c>
      <c r="BE124" s="9">
        <v>893.33399999999995</v>
      </c>
      <c r="BF124" s="9">
        <v>801.25599999999997</v>
      </c>
      <c r="BG124" s="9">
        <v>298.83800000000002</v>
      </c>
      <c r="BH124" s="9">
        <v>163.18799999999999</v>
      </c>
      <c r="BI124" s="9">
        <v>135.649</v>
      </c>
      <c r="BJ124" s="9">
        <v>113.818</v>
      </c>
      <c r="BK124" s="9">
        <v>82.284999999999997</v>
      </c>
      <c r="BL124" s="9">
        <v>31.533000000000001</v>
      </c>
      <c r="BM124" s="9">
        <v>52.744999999999997</v>
      </c>
      <c r="BN124" s="9">
        <v>33.863999999999997</v>
      </c>
      <c r="BO124" s="9">
        <v>18.881</v>
      </c>
      <c r="BP124" s="9">
        <v>61.073</v>
      </c>
      <c r="BQ124" s="9">
        <v>48.420999999999999</v>
      </c>
      <c r="BR124" s="9">
        <v>12.651999999999999</v>
      </c>
      <c r="BS124" s="9">
        <v>185.01900000000001</v>
      </c>
      <c r="BT124" s="9">
        <v>80.903000000000006</v>
      </c>
      <c r="BU124" s="9">
        <v>104.116</v>
      </c>
      <c r="BV124" s="9">
        <v>1523.8150000000001</v>
      </c>
      <c r="BW124" s="9">
        <v>799.01300000000003</v>
      </c>
      <c r="BX124" s="9">
        <v>724.80200000000002</v>
      </c>
      <c r="BY124" s="9">
        <v>583.41899999999998</v>
      </c>
      <c r="BZ124" s="9">
        <v>421.39699999999999</v>
      </c>
      <c r="CA124" s="9">
        <v>162.02199999999999</v>
      </c>
      <c r="CB124" s="9">
        <v>940.39499999999998</v>
      </c>
      <c r="CC124" s="9">
        <v>377.61599999999999</v>
      </c>
      <c r="CD124" s="9">
        <v>562.78</v>
      </c>
      <c r="CE124" s="9">
        <v>668.43899999999996</v>
      </c>
      <c r="CF124" s="9">
        <v>481.863</v>
      </c>
      <c r="CG124" s="9">
        <v>186.57499999999999</v>
      </c>
      <c r="CH124" s="9">
        <v>1026.1510000000001</v>
      </c>
      <c r="CI124" s="9">
        <v>411.471</v>
      </c>
      <c r="CJ124" s="9">
        <v>614.67999999999995</v>
      </c>
      <c r="CK124" s="9">
        <v>993.14</v>
      </c>
      <c r="CL124" s="9">
        <v>411.47899999999998</v>
      </c>
      <c r="CM124" s="9">
        <v>581.66099999999994</v>
      </c>
      <c r="CN124" s="9">
        <v>2226.7710000000002</v>
      </c>
      <c r="CO124" s="9">
        <v>1131.028</v>
      </c>
      <c r="CP124" s="9">
        <v>1095.7429999999999</v>
      </c>
      <c r="CQ124" s="9">
        <v>1020.051</v>
      </c>
      <c r="CR124" s="9">
        <v>608.75300000000004</v>
      </c>
      <c r="CS124" s="9">
        <v>411.29899999999998</v>
      </c>
      <c r="CT124" s="9">
        <v>1206.72</v>
      </c>
      <c r="CU124" s="9">
        <v>522.27499999999998</v>
      </c>
      <c r="CV124" s="9">
        <v>684.44399999999996</v>
      </c>
      <c r="CW124" s="9">
        <v>590.822</v>
      </c>
      <c r="CX124" s="9">
        <v>307.22500000000002</v>
      </c>
      <c r="CY124" s="9">
        <v>283.59699999999998</v>
      </c>
      <c r="CZ124" s="9">
        <v>78.465999999999994</v>
      </c>
      <c r="DA124" s="9">
        <v>44.104999999999997</v>
      </c>
      <c r="DB124" s="9">
        <v>34.360999999999997</v>
      </c>
      <c r="DC124" s="9">
        <v>10.167</v>
      </c>
      <c r="DD124" s="9">
        <v>7.5919999999999996</v>
      </c>
      <c r="DE124" s="9">
        <v>2.5750000000000002</v>
      </c>
      <c r="DF124" s="9">
        <v>5.3650000000000002</v>
      </c>
      <c r="DG124" s="9">
        <v>4.26</v>
      </c>
      <c r="DH124" s="9">
        <v>1.1040000000000001</v>
      </c>
      <c r="DI124" s="9">
        <v>4.8019999999999996</v>
      </c>
      <c r="DJ124" s="9">
        <v>3.3319999999999999</v>
      </c>
      <c r="DK124" s="9">
        <v>1.4710000000000001</v>
      </c>
      <c r="DL124" s="9">
        <v>68.299000000000007</v>
      </c>
      <c r="DM124" s="9">
        <v>36.512999999999998</v>
      </c>
      <c r="DN124" s="9">
        <v>31.786000000000001</v>
      </c>
      <c r="DO124" s="9">
        <v>555.95500000000004</v>
      </c>
      <c r="DP124" s="9">
        <v>289.17700000000002</v>
      </c>
      <c r="DQ124" s="9">
        <v>266.779</v>
      </c>
      <c r="DR124" s="9">
        <v>107.78400000000001</v>
      </c>
      <c r="DS124" s="9">
        <v>76.588999999999999</v>
      </c>
      <c r="DT124" s="9">
        <v>31.193999999999999</v>
      </c>
      <c r="DU124" s="9">
        <v>448.17200000000003</v>
      </c>
      <c r="DV124" s="9">
        <v>212.58699999999999</v>
      </c>
      <c r="DW124" s="9">
        <v>235.584</v>
      </c>
      <c r="DX124" s="9">
        <v>115.032</v>
      </c>
      <c r="DY124" s="9">
        <v>81.275999999999996</v>
      </c>
      <c r="DZ124" s="9">
        <v>33.756</v>
      </c>
      <c r="EA124" s="9">
        <v>475.79</v>
      </c>
      <c r="EB124" s="9">
        <v>225.94900000000001</v>
      </c>
      <c r="EC124" s="9">
        <v>249.84100000000001</v>
      </c>
      <c r="ED124" s="9">
        <v>453.536</v>
      </c>
      <c r="EE124" s="9">
        <v>216.84700000000001</v>
      </c>
      <c r="EF124" s="9">
        <v>236.68899999999999</v>
      </c>
      <c r="EG124" s="9">
        <v>856.72199999999998</v>
      </c>
      <c r="EH124" s="9">
        <v>414.69499999999999</v>
      </c>
      <c r="EI124" s="9">
        <v>442.02699999999999</v>
      </c>
      <c r="EJ124" s="9">
        <v>211.81700000000001</v>
      </c>
      <c r="EK124" s="9">
        <v>139.19</v>
      </c>
      <c r="EL124" s="9">
        <v>72.626999999999995</v>
      </c>
      <c r="EM124" s="9">
        <v>644.90499999999997</v>
      </c>
      <c r="EN124" s="9">
        <v>275.505</v>
      </c>
      <c r="EO124" s="9">
        <v>369.4</v>
      </c>
      <c r="EP124" s="9">
        <v>303.12400000000002</v>
      </c>
      <c r="EQ124" s="9">
        <v>149.13399999999999</v>
      </c>
      <c r="ER124" s="9">
        <v>153.99</v>
      </c>
      <c r="ES124" s="9">
        <v>35.966999999999999</v>
      </c>
      <c r="ET124" s="9">
        <v>18.882999999999999</v>
      </c>
      <c r="EU124" s="9">
        <v>17.085000000000001</v>
      </c>
      <c r="EV124" s="9">
        <v>1.3480000000000001</v>
      </c>
      <c r="EW124" s="9">
        <v>1.276</v>
      </c>
      <c r="EX124" s="9">
        <v>7.1999999999999995E-2</v>
      </c>
      <c r="EY124" s="9">
        <v>1.2669999999999999</v>
      </c>
      <c r="EZ124" s="9">
        <v>1.2310000000000001</v>
      </c>
      <c r="FA124" s="9">
        <v>3.5999999999999997E-2</v>
      </c>
      <c r="FB124" s="9">
        <v>8.1000000000000003E-2</v>
      </c>
      <c r="FC124" s="9">
        <v>4.3999999999999997E-2</v>
      </c>
      <c r="FD124" s="9">
        <v>3.5999999999999997E-2</v>
      </c>
      <c r="FE124" s="9">
        <v>34.619</v>
      </c>
      <c r="FF124" s="9">
        <v>17.606999999999999</v>
      </c>
      <c r="FG124" s="9">
        <v>17.012</v>
      </c>
      <c r="FH124" s="9">
        <v>288.75099999999998</v>
      </c>
      <c r="FI124" s="9">
        <v>145.29599999999999</v>
      </c>
      <c r="FJ124" s="9">
        <v>143.45400000000001</v>
      </c>
      <c r="FK124" s="9">
        <v>29.515999999999998</v>
      </c>
      <c r="FL124" s="9">
        <v>20.047000000000001</v>
      </c>
      <c r="FM124" s="9">
        <v>9.4689999999999994</v>
      </c>
      <c r="FN124" s="9">
        <v>259.23500000000001</v>
      </c>
      <c r="FO124" s="9">
        <v>125.25</v>
      </c>
      <c r="FP124" s="9">
        <v>133.98500000000001</v>
      </c>
      <c r="FQ124" s="9">
        <v>30.513999999999999</v>
      </c>
      <c r="FR124" s="9">
        <v>20.978000000000002</v>
      </c>
      <c r="FS124" s="9">
        <v>9.5359999999999996</v>
      </c>
      <c r="FT124" s="9">
        <v>272.61</v>
      </c>
      <c r="FU124" s="9">
        <v>128.15600000000001</v>
      </c>
      <c r="FV124" s="9">
        <v>144.453</v>
      </c>
      <c r="FW124" s="9">
        <v>260.50200000000001</v>
      </c>
      <c r="FX124" s="9">
        <v>126.48099999999999</v>
      </c>
      <c r="FY124" s="9">
        <v>134.02099999999999</v>
      </c>
      <c r="FZ124" s="9">
        <v>1370.049</v>
      </c>
      <c r="GA124" s="9">
        <v>716.33299999999997</v>
      </c>
      <c r="GB124" s="9">
        <v>653.71600000000001</v>
      </c>
      <c r="GC124" s="9">
        <v>808.23500000000001</v>
      </c>
      <c r="GD124" s="9">
        <v>469.56299999999999</v>
      </c>
      <c r="GE124" s="9">
        <v>338.67200000000003</v>
      </c>
      <c r="GF124" s="9">
        <v>561.81500000000005</v>
      </c>
      <c r="GG124" s="9">
        <v>246.77099999999999</v>
      </c>
      <c r="GH124" s="9">
        <v>315.04399999999998</v>
      </c>
      <c r="GI124" s="9">
        <v>287.69799999999998</v>
      </c>
      <c r="GJ124" s="9">
        <v>158.09100000000001</v>
      </c>
      <c r="GK124" s="9">
        <v>129.608</v>
      </c>
      <c r="GL124" s="9">
        <v>42.499000000000002</v>
      </c>
      <c r="GM124" s="9">
        <v>25.222999999999999</v>
      </c>
      <c r="GN124" s="9">
        <v>17.276</v>
      </c>
      <c r="GO124" s="9">
        <v>8.8190000000000008</v>
      </c>
      <c r="GP124" s="9">
        <v>6.3159999999999998</v>
      </c>
      <c r="GQ124" s="9">
        <v>2.5030000000000001</v>
      </c>
      <c r="GR124" s="9">
        <v>4.0970000000000004</v>
      </c>
      <c r="GS124" s="9">
        <v>3.0289999999999999</v>
      </c>
      <c r="GT124" s="9">
        <v>1.0680000000000001</v>
      </c>
      <c r="GU124" s="9">
        <v>4.7220000000000004</v>
      </c>
      <c r="GV124" s="9">
        <v>3.2869999999999999</v>
      </c>
      <c r="GW124" s="9">
        <v>1.4350000000000001</v>
      </c>
      <c r="GX124" s="9">
        <v>33.68</v>
      </c>
      <c r="GY124" s="9">
        <v>18.905999999999999</v>
      </c>
      <c r="GZ124" s="9">
        <v>14.773999999999999</v>
      </c>
      <c r="HA124" s="9">
        <v>267.20499999999998</v>
      </c>
      <c r="HB124" s="9">
        <v>143.88</v>
      </c>
      <c r="HC124" s="9">
        <v>123.325</v>
      </c>
      <c r="HD124" s="9">
        <v>78.268000000000001</v>
      </c>
      <c r="HE124" s="9">
        <v>56.542999999999999</v>
      </c>
      <c r="HF124" s="9">
        <v>21.725000000000001</v>
      </c>
      <c r="HG124" s="9">
        <v>188.93700000000001</v>
      </c>
      <c r="HH124" s="9">
        <v>87.337000000000003</v>
      </c>
      <c r="HI124" s="9">
        <v>101.599</v>
      </c>
      <c r="HJ124" s="9">
        <v>84.518000000000001</v>
      </c>
      <c r="HK124" s="9">
        <v>60.298000000000002</v>
      </c>
      <c r="HL124" s="9">
        <v>24.22</v>
      </c>
      <c r="HM124" s="9">
        <v>203.18</v>
      </c>
      <c r="HN124" s="9">
        <v>97.793000000000006</v>
      </c>
      <c r="HO124" s="9">
        <v>105.38800000000001</v>
      </c>
      <c r="HP124" s="9">
        <v>193.03399999999999</v>
      </c>
      <c r="HQ124" s="9">
        <v>90.367000000000004</v>
      </c>
      <c r="HR124" s="9">
        <v>102.667</v>
      </c>
      <c r="HS124" s="9">
        <v>3339.306</v>
      </c>
      <c r="HT124" s="9">
        <v>1738.2470000000001</v>
      </c>
      <c r="HU124" s="9">
        <v>1601.058</v>
      </c>
      <c r="HV124" s="9">
        <v>2581.1759999999999</v>
      </c>
      <c r="HW124" s="9">
        <v>1516.482</v>
      </c>
      <c r="HX124" s="9">
        <v>1064.694</v>
      </c>
      <c r="HY124" s="9">
        <v>758.13</v>
      </c>
      <c r="HZ124" s="9">
        <v>221.76599999999999</v>
      </c>
      <c r="IA124" s="9">
        <v>536.36400000000003</v>
      </c>
      <c r="IB124" s="9">
        <v>384.17500000000001</v>
      </c>
      <c r="IC124" s="9">
        <v>209.94300000000001</v>
      </c>
      <c r="ID124" s="9">
        <v>174.232</v>
      </c>
      <c r="IE124" s="9">
        <v>60.648000000000003</v>
      </c>
      <c r="IF124" s="9">
        <v>32.073999999999998</v>
      </c>
      <c r="IG124" s="9">
        <v>28.574000000000002</v>
      </c>
      <c r="IH124" s="9">
        <v>34.904000000000003</v>
      </c>
      <c r="II124" s="9">
        <v>23.35</v>
      </c>
      <c r="IJ124" s="9">
        <v>11.554</v>
      </c>
      <c r="IK124" s="9">
        <v>15.031000000000001</v>
      </c>
      <c r="IL124" s="9">
        <v>8.718</v>
      </c>
      <c r="IM124" s="9">
        <v>6.3129999999999997</v>
      </c>
      <c r="IN124" s="9">
        <v>19.873000000000001</v>
      </c>
      <c r="IO124" s="9">
        <v>14.632</v>
      </c>
      <c r="IP124" s="9">
        <v>5.242</v>
      </c>
      <c r="IQ124" s="9">
        <v>25.744</v>
      </c>
    </row>
    <row r="125" spans="1:251">
      <c r="A125" s="10">
        <v>45292</v>
      </c>
      <c r="B125" s="9">
        <v>13921.615</v>
      </c>
      <c r="C125" s="9">
        <v>7266.7</v>
      </c>
      <c r="D125" s="9">
        <v>6654.915</v>
      </c>
      <c r="E125" s="9">
        <v>9639.3459999999995</v>
      </c>
      <c r="F125" s="9">
        <v>5860.942</v>
      </c>
      <c r="G125" s="9">
        <v>3778.4050000000002</v>
      </c>
      <c r="H125" s="9">
        <v>4282.2690000000002</v>
      </c>
      <c r="I125" s="9">
        <v>1405.758</v>
      </c>
      <c r="J125" s="9">
        <v>2876.51</v>
      </c>
      <c r="K125" s="9">
        <v>1703.001</v>
      </c>
      <c r="L125" s="9">
        <v>884.59500000000003</v>
      </c>
      <c r="M125" s="9">
        <v>818.40599999999995</v>
      </c>
      <c r="N125" s="9">
        <v>327.86399999999998</v>
      </c>
      <c r="O125" s="9">
        <v>180.053</v>
      </c>
      <c r="P125" s="9">
        <v>147.81100000000001</v>
      </c>
      <c r="Q125" s="9">
        <v>124.211</v>
      </c>
      <c r="R125" s="9">
        <v>85.787999999999997</v>
      </c>
      <c r="S125" s="9">
        <v>38.423000000000002</v>
      </c>
      <c r="T125" s="9">
        <v>89.447999999999993</v>
      </c>
      <c r="U125" s="9">
        <v>61.171999999999997</v>
      </c>
      <c r="V125" s="9">
        <v>28.276</v>
      </c>
      <c r="W125" s="9">
        <v>34.762999999999998</v>
      </c>
      <c r="X125" s="9">
        <v>24.616</v>
      </c>
      <c r="Y125" s="9">
        <v>10.147</v>
      </c>
      <c r="Z125" s="9">
        <v>203.65299999999999</v>
      </c>
      <c r="AA125" s="9">
        <v>94.265000000000001</v>
      </c>
      <c r="AB125" s="9">
        <v>109.389</v>
      </c>
      <c r="AC125" s="9">
        <v>1514.2739999999999</v>
      </c>
      <c r="AD125" s="9">
        <v>778.33299999999997</v>
      </c>
      <c r="AE125" s="9">
        <v>735.94</v>
      </c>
      <c r="AF125" s="9">
        <v>582.23599999999999</v>
      </c>
      <c r="AG125" s="9">
        <v>407.22800000000001</v>
      </c>
      <c r="AH125" s="9">
        <v>175.00800000000001</v>
      </c>
      <c r="AI125" s="9">
        <v>932.03700000000003</v>
      </c>
      <c r="AJ125" s="9">
        <v>371.10500000000002</v>
      </c>
      <c r="AK125" s="9">
        <v>560.93200000000002</v>
      </c>
      <c r="AL125" s="9">
        <v>676.69899999999996</v>
      </c>
      <c r="AM125" s="9">
        <v>472.74099999999999</v>
      </c>
      <c r="AN125" s="9">
        <v>203.958</v>
      </c>
      <c r="AO125" s="9">
        <v>1026.3019999999999</v>
      </c>
      <c r="AP125" s="9">
        <v>411.85399999999998</v>
      </c>
      <c r="AQ125" s="9">
        <v>614.44899999999996</v>
      </c>
      <c r="AR125" s="9">
        <v>1021.485</v>
      </c>
      <c r="AS125" s="9">
        <v>432.27699999999999</v>
      </c>
      <c r="AT125" s="9">
        <v>589.20799999999997</v>
      </c>
      <c r="AU125" s="9">
        <v>13244.869000000001</v>
      </c>
      <c r="AV125" s="9">
        <v>6867.0230000000001</v>
      </c>
      <c r="AW125" s="9">
        <v>6377.8450000000003</v>
      </c>
      <c r="AX125" s="9">
        <v>9338.9040000000005</v>
      </c>
      <c r="AY125" s="9">
        <v>5642.3770000000004</v>
      </c>
      <c r="AZ125" s="9">
        <v>3696.527</v>
      </c>
      <c r="BA125" s="9">
        <v>3905.9639999999999</v>
      </c>
      <c r="BB125" s="9">
        <v>1224.646</v>
      </c>
      <c r="BC125" s="9">
        <v>2681.3180000000002</v>
      </c>
      <c r="BD125" s="9">
        <v>1650.9659999999999</v>
      </c>
      <c r="BE125" s="9">
        <v>851.68299999999999</v>
      </c>
      <c r="BF125" s="9">
        <v>799.28300000000002</v>
      </c>
      <c r="BG125" s="9">
        <v>306.82100000000003</v>
      </c>
      <c r="BH125" s="9">
        <v>164.75800000000001</v>
      </c>
      <c r="BI125" s="9">
        <v>142.06299999999999</v>
      </c>
      <c r="BJ125" s="9">
        <v>117.82599999999999</v>
      </c>
      <c r="BK125" s="9">
        <v>80.683999999999997</v>
      </c>
      <c r="BL125" s="9">
        <v>37.142000000000003</v>
      </c>
      <c r="BM125" s="9">
        <v>85.135000000000005</v>
      </c>
      <c r="BN125" s="9">
        <v>58.103000000000002</v>
      </c>
      <c r="BO125" s="9">
        <v>27.032</v>
      </c>
      <c r="BP125" s="9">
        <v>32.691000000000003</v>
      </c>
      <c r="BQ125" s="9">
        <v>22.581</v>
      </c>
      <c r="BR125" s="9">
        <v>10.11</v>
      </c>
      <c r="BS125" s="9">
        <v>188.99600000000001</v>
      </c>
      <c r="BT125" s="9">
        <v>84.075000000000003</v>
      </c>
      <c r="BU125" s="9">
        <v>104.92100000000001</v>
      </c>
      <c r="BV125" s="9">
        <v>1478.491</v>
      </c>
      <c r="BW125" s="9">
        <v>757.56100000000004</v>
      </c>
      <c r="BX125" s="9">
        <v>720.93100000000004</v>
      </c>
      <c r="BY125" s="9">
        <v>575.41800000000001</v>
      </c>
      <c r="BZ125" s="9">
        <v>401.56099999999998</v>
      </c>
      <c r="CA125" s="9">
        <v>173.857</v>
      </c>
      <c r="CB125" s="9">
        <v>903.07399999999996</v>
      </c>
      <c r="CC125" s="9">
        <v>356</v>
      </c>
      <c r="CD125" s="9">
        <v>547.07399999999996</v>
      </c>
      <c r="CE125" s="9">
        <v>663.68700000000001</v>
      </c>
      <c r="CF125" s="9">
        <v>462.15800000000002</v>
      </c>
      <c r="CG125" s="9">
        <v>201.52799999999999</v>
      </c>
      <c r="CH125" s="9">
        <v>987.28</v>
      </c>
      <c r="CI125" s="9">
        <v>389.52499999999998</v>
      </c>
      <c r="CJ125" s="9">
        <v>597.755</v>
      </c>
      <c r="CK125" s="9">
        <v>988.20899999999995</v>
      </c>
      <c r="CL125" s="9">
        <v>414.10300000000001</v>
      </c>
      <c r="CM125" s="9">
        <v>574.10599999999999</v>
      </c>
      <c r="CN125" s="9">
        <v>2178.5419999999999</v>
      </c>
      <c r="CO125" s="9">
        <v>1092.92</v>
      </c>
      <c r="CP125" s="9">
        <v>1085.6220000000001</v>
      </c>
      <c r="CQ125" s="9">
        <v>998.423</v>
      </c>
      <c r="CR125" s="9">
        <v>584.82299999999998</v>
      </c>
      <c r="CS125" s="9">
        <v>413.6</v>
      </c>
      <c r="CT125" s="9">
        <v>1180.1189999999999</v>
      </c>
      <c r="CU125" s="9">
        <v>508.09800000000001</v>
      </c>
      <c r="CV125" s="9">
        <v>672.02099999999996</v>
      </c>
      <c r="CW125" s="9">
        <v>544.28</v>
      </c>
      <c r="CX125" s="9">
        <v>277.76299999999998</v>
      </c>
      <c r="CY125" s="9">
        <v>266.517</v>
      </c>
      <c r="CZ125" s="9">
        <v>97.936000000000007</v>
      </c>
      <c r="DA125" s="9">
        <v>53.164000000000001</v>
      </c>
      <c r="DB125" s="9">
        <v>44.771999999999998</v>
      </c>
      <c r="DC125" s="9">
        <v>22.759</v>
      </c>
      <c r="DD125" s="9">
        <v>15.898</v>
      </c>
      <c r="DE125" s="9">
        <v>6.8609999999999998</v>
      </c>
      <c r="DF125" s="9">
        <v>19.3</v>
      </c>
      <c r="DG125" s="9">
        <v>13.228</v>
      </c>
      <c r="DH125" s="9">
        <v>6.0720000000000001</v>
      </c>
      <c r="DI125" s="9">
        <v>3.4590000000000001</v>
      </c>
      <c r="DJ125" s="9">
        <v>2.67</v>
      </c>
      <c r="DK125" s="9">
        <v>0.78900000000000003</v>
      </c>
      <c r="DL125" s="9">
        <v>75.177000000000007</v>
      </c>
      <c r="DM125" s="9">
        <v>37.265999999999998</v>
      </c>
      <c r="DN125" s="9">
        <v>37.911000000000001</v>
      </c>
      <c r="DO125" s="9">
        <v>496.86700000000002</v>
      </c>
      <c r="DP125" s="9">
        <v>253.74100000000001</v>
      </c>
      <c r="DQ125" s="9">
        <v>243.126</v>
      </c>
      <c r="DR125" s="9">
        <v>107.6</v>
      </c>
      <c r="DS125" s="9">
        <v>70.739999999999995</v>
      </c>
      <c r="DT125" s="9">
        <v>36.86</v>
      </c>
      <c r="DU125" s="9">
        <v>389.267</v>
      </c>
      <c r="DV125" s="9">
        <v>183.001</v>
      </c>
      <c r="DW125" s="9">
        <v>206.26599999999999</v>
      </c>
      <c r="DX125" s="9">
        <v>124.563</v>
      </c>
      <c r="DY125" s="9">
        <v>82.165999999999997</v>
      </c>
      <c r="DZ125" s="9">
        <v>42.398000000000003</v>
      </c>
      <c r="EA125" s="9">
        <v>419.71600000000001</v>
      </c>
      <c r="EB125" s="9">
        <v>195.59700000000001</v>
      </c>
      <c r="EC125" s="9">
        <v>224.12</v>
      </c>
      <c r="ED125" s="9">
        <v>408.56700000000001</v>
      </c>
      <c r="EE125" s="9">
        <v>196.22900000000001</v>
      </c>
      <c r="EF125" s="9">
        <v>212.33799999999999</v>
      </c>
      <c r="EG125" s="9">
        <v>817.50699999999995</v>
      </c>
      <c r="EH125" s="9">
        <v>392.54500000000002</v>
      </c>
      <c r="EI125" s="9">
        <v>424.96199999999999</v>
      </c>
      <c r="EJ125" s="9">
        <v>190.154</v>
      </c>
      <c r="EK125" s="9">
        <v>122.181</v>
      </c>
      <c r="EL125" s="9">
        <v>67.972999999999999</v>
      </c>
      <c r="EM125" s="9">
        <v>627.35299999999995</v>
      </c>
      <c r="EN125" s="9">
        <v>270.36399999999998</v>
      </c>
      <c r="EO125" s="9">
        <v>356.99</v>
      </c>
      <c r="EP125" s="9">
        <v>258.53199999999998</v>
      </c>
      <c r="EQ125" s="9">
        <v>120.586</v>
      </c>
      <c r="ER125" s="9">
        <v>137.946</v>
      </c>
      <c r="ES125" s="9">
        <v>45.353999999999999</v>
      </c>
      <c r="ET125" s="9">
        <v>21.446999999999999</v>
      </c>
      <c r="EU125" s="9">
        <v>23.907</v>
      </c>
      <c r="EV125" s="9">
        <v>4.9820000000000002</v>
      </c>
      <c r="EW125" s="9">
        <v>3.492</v>
      </c>
      <c r="EX125" s="9">
        <v>1.4910000000000001</v>
      </c>
      <c r="EY125" s="9">
        <v>4.9020000000000001</v>
      </c>
      <c r="EZ125" s="9">
        <v>3.4470000000000001</v>
      </c>
      <c r="FA125" s="9">
        <v>1.454</v>
      </c>
      <c r="FB125" s="9">
        <v>8.1000000000000003E-2</v>
      </c>
      <c r="FC125" s="9">
        <v>4.4999999999999998E-2</v>
      </c>
      <c r="FD125" s="9">
        <v>3.5999999999999997E-2</v>
      </c>
      <c r="FE125" s="9">
        <v>40.371000000000002</v>
      </c>
      <c r="FF125" s="9">
        <v>17.954999999999998</v>
      </c>
      <c r="FG125" s="9">
        <v>22.417000000000002</v>
      </c>
      <c r="FH125" s="9">
        <v>237.911</v>
      </c>
      <c r="FI125" s="9">
        <v>112.235</v>
      </c>
      <c r="FJ125" s="9">
        <v>125.676</v>
      </c>
      <c r="FK125" s="9">
        <v>22.908000000000001</v>
      </c>
      <c r="FL125" s="9">
        <v>13.122999999999999</v>
      </c>
      <c r="FM125" s="9">
        <v>9.7850000000000001</v>
      </c>
      <c r="FN125" s="9">
        <v>215.00299999999999</v>
      </c>
      <c r="FO125" s="9">
        <v>99.111999999999995</v>
      </c>
      <c r="FP125" s="9">
        <v>115.89100000000001</v>
      </c>
      <c r="FQ125" s="9">
        <v>26.774000000000001</v>
      </c>
      <c r="FR125" s="9">
        <v>16.024999999999999</v>
      </c>
      <c r="FS125" s="9">
        <v>10.749000000000001</v>
      </c>
      <c r="FT125" s="9">
        <v>231.75800000000001</v>
      </c>
      <c r="FU125" s="9">
        <v>104.56100000000001</v>
      </c>
      <c r="FV125" s="9">
        <v>127.197</v>
      </c>
      <c r="FW125" s="9">
        <v>219.905</v>
      </c>
      <c r="FX125" s="9">
        <v>102.559</v>
      </c>
      <c r="FY125" s="9">
        <v>117.346</v>
      </c>
      <c r="FZ125" s="9">
        <v>1361.0350000000001</v>
      </c>
      <c r="GA125" s="9">
        <v>700.37599999999998</v>
      </c>
      <c r="GB125" s="9">
        <v>660.65899999999999</v>
      </c>
      <c r="GC125" s="9">
        <v>808.26900000000001</v>
      </c>
      <c r="GD125" s="9">
        <v>462.642</v>
      </c>
      <c r="GE125" s="9">
        <v>345.62799999999999</v>
      </c>
      <c r="GF125" s="9">
        <v>552.76599999999996</v>
      </c>
      <c r="GG125" s="9">
        <v>237.73400000000001</v>
      </c>
      <c r="GH125" s="9">
        <v>315.03199999999998</v>
      </c>
      <c r="GI125" s="9">
        <v>285.74700000000001</v>
      </c>
      <c r="GJ125" s="9">
        <v>157.17599999999999</v>
      </c>
      <c r="GK125" s="9">
        <v>128.571</v>
      </c>
      <c r="GL125" s="9">
        <v>52.582999999999998</v>
      </c>
      <c r="GM125" s="9">
        <v>31.716999999999999</v>
      </c>
      <c r="GN125" s="9">
        <v>20.864999999999998</v>
      </c>
      <c r="GO125" s="9">
        <v>17.777000000000001</v>
      </c>
      <c r="GP125" s="9">
        <v>12.406000000000001</v>
      </c>
      <c r="GQ125" s="9">
        <v>5.3710000000000004</v>
      </c>
      <c r="GR125" s="9">
        <v>14.398999999999999</v>
      </c>
      <c r="GS125" s="9">
        <v>9.7810000000000006</v>
      </c>
      <c r="GT125" s="9">
        <v>4.6180000000000003</v>
      </c>
      <c r="GU125" s="9">
        <v>3.3780000000000001</v>
      </c>
      <c r="GV125" s="9">
        <v>2.6259999999999999</v>
      </c>
      <c r="GW125" s="9">
        <v>0.753</v>
      </c>
      <c r="GX125" s="9">
        <v>34.805</v>
      </c>
      <c r="GY125" s="9">
        <v>19.311</v>
      </c>
      <c r="GZ125" s="9">
        <v>15.494</v>
      </c>
      <c r="HA125" s="9">
        <v>258.95600000000002</v>
      </c>
      <c r="HB125" s="9">
        <v>141.506</v>
      </c>
      <c r="HC125" s="9">
        <v>117.45</v>
      </c>
      <c r="HD125" s="9">
        <v>84.691999999999993</v>
      </c>
      <c r="HE125" s="9">
        <v>57.616999999999997</v>
      </c>
      <c r="HF125" s="9">
        <v>27.074999999999999</v>
      </c>
      <c r="HG125" s="9">
        <v>174.26400000000001</v>
      </c>
      <c r="HH125" s="9">
        <v>83.888999999999996</v>
      </c>
      <c r="HI125" s="9">
        <v>90.373999999999995</v>
      </c>
      <c r="HJ125" s="9">
        <v>97.789000000000001</v>
      </c>
      <c r="HK125" s="9">
        <v>66.141000000000005</v>
      </c>
      <c r="HL125" s="9">
        <v>31.649000000000001</v>
      </c>
      <c r="HM125" s="9">
        <v>187.958</v>
      </c>
      <c r="HN125" s="9">
        <v>91.036000000000001</v>
      </c>
      <c r="HO125" s="9">
        <v>96.923000000000002</v>
      </c>
      <c r="HP125" s="9">
        <v>188.66200000000001</v>
      </c>
      <c r="HQ125" s="9">
        <v>93.67</v>
      </c>
      <c r="HR125" s="9">
        <v>94.992000000000004</v>
      </c>
      <c r="HS125" s="9">
        <v>3249.143</v>
      </c>
      <c r="HT125" s="9">
        <v>1700.9960000000001</v>
      </c>
      <c r="HU125" s="9">
        <v>1548.1479999999999</v>
      </c>
      <c r="HV125" s="9">
        <v>2513.7620000000002</v>
      </c>
      <c r="HW125" s="9">
        <v>1477.6980000000001</v>
      </c>
      <c r="HX125" s="9">
        <v>1036.0630000000001</v>
      </c>
      <c r="HY125" s="9">
        <v>735.38199999999995</v>
      </c>
      <c r="HZ125" s="9">
        <v>223.298</v>
      </c>
      <c r="IA125" s="9">
        <v>512.08399999999995</v>
      </c>
      <c r="IB125" s="9">
        <v>395.24700000000001</v>
      </c>
      <c r="IC125" s="9">
        <v>206.571</v>
      </c>
      <c r="ID125" s="9">
        <v>188.67599999999999</v>
      </c>
      <c r="IE125" s="9">
        <v>57.994999999999997</v>
      </c>
      <c r="IF125" s="9">
        <v>29.808</v>
      </c>
      <c r="IG125" s="9">
        <v>28.187000000000001</v>
      </c>
      <c r="IH125" s="9">
        <v>29.437999999999999</v>
      </c>
      <c r="II125" s="9">
        <v>20.256</v>
      </c>
      <c r="IJ125" s="9">
        <v>9.1829999999999998</v>
      </c>
      <c r="IK125" s="9">
        <v>20.196999999999999</v>
      </c>
      <c r="IL125" s="9">
        <v>14.217000000000001</v>
      </c>
      <c r="IM125" s="9">
        <v>5.98</v>
      </c>
      <c r="IN125" s="9">
        <v>9.2409999999999997</v>
      </c>
      <c r="IO125" s="9">
        <v>6.0389999999999997</v>
      </c>
      <c r="IP125" s="9">
        <v>3.2029999999999998</v>
      </c>
      <c r="IQ125" s="9">
        <v>28.556999999999999</v>
      </c>
    </row>
    <row r="126" spans="1:251">
      <c r="A126" s="10">
        <v>45323</v>
      </c>
      <c r="B126" s="9">
        <v>14360.433999999999</v>
      </c>
      <c r="C126" s="9">
        <v>7482.4260000000004</v>
      </c>
      <c r="D126" s="9">
        <v>6878.0079999999998</v>
      </c>
      <c r="E126" s="9">
        <v>9953.6389999999992</v>
      </c>
      <c r="F126" s="9">
        <v>6022.67</v>
      </c>
      <c r="G126" s="9">
        <v>3930.9690000000001</v>
      </c>
      <c r="H126" s="9">
        <v>4406.7950000000001</v>
      </c>
      <c r="I126" s="9">
        <v>1459.7560000000001</v>
      </c>
      <c r="J126" s="9">
        <v>2947.0390000000002</v>
      </c>
      <c r="K126" s="9">
        <v>1665.3389999999999</v>
      </c>
      <c r="L126" s="9">
        <v>892.16399999999999</v>
      </c>
      <c r="M126" s="9">
        <v>773.17499999999995</v>
      </c>
      <c r="N126" s="9">
        <v>350.74299999999999</v>
      </c>
      <c r="O126" s="9">
        <v>190.495</v>
      </c>
      <c r="P126" s="9">
        <v>160.24799999999999</v>
      </c>
      <c r="Q126" s="9">
        <v>141.66399999999999</v>
      </c>
      <c r="R126" s="9">
        <v>103.11199999999999</v>
      </c>
      <c r="S126" s="9">
        <v>38.552</v>
      </c>
      <c r="T126" s="9">
        <v>82.058000000000007</v>
      </c>
      <c r="U126" s="9">
        <v>56.904000000000003</v>
      </c>
      <c r="V126" s="9">
        <v>25.152999999999999</v>
      </c>
      <c r="W126" s="9">
        <v>59.606000000000002</v>
      </c>
      <c r="X126" s="9">
        <v>46.207000000000001</v>
      </c>
      <c r="Y126" s="9">
        <v>13.398999999999999</v>
      </c>
      <c r="Z126" s="9">
        <v>209.07900000000001</v>
      </c>
      <c r="AA126" s="9">
        <v>87.382999999999996</v>
      </c>
      <c r="AB126" s="9">
        <v>121.696</v>
      </c>
      <c r="AC126" s="9">
        <v>1458.5820000000001</v>
      </c>
      <c r="AD126" s="9">
        <v>773.33299999999997</v>
      </c>
      <c r="AE126" s="9">
        <v>685.24900000000002</v>
      </c>
      <c r="AF126" s="9">
        <v>579.58399999999995</v>
      </c>
      <c r="AG126" s="9">
        <v>416.67599999999999</v>
      </c>
      <c r="AH126" s="9">
        <v>162.90799999999999</v>
      </c>
      <c r="AI126" s="9">
        <v>878.99800000000005</v>
      </c>
      <c r="AJ126" s="9">
        <v>356.65699999999998</v>
      </c>
      <c r="AK126" s="9">
        <v>522.34</v>
      </c>
      <c r="AL126" s="9">
        <v>685.31299999999999</v>
      </c>
      <c r="AM126" s="9">
        <v>492.73399999999998</v>
      </c>
      <c r="AN126" s="9">
        <v>192.57900000000001</v>
      </c>
      <c r="AO126" s="9">
        <v>980.02599999999995</v>
      </c>
      <c r="AP126" s="9">
        <v>399.43099999999998</v>
      </c>
      <c r="AQ126" s="9">
        <v>580.59500000000003</v>
      </c>
      <c r="AR126" s="9">
        <v>961.05499999999995</v>
      </c>
      <c r="AS126" s="9">
        <v>413.56200000000001</v>
      </c>
      <c r="AT126" s="9">
        <v>547.49400000000003</v>
      </c>
      <c r="AU126" s="9">
        <v>13612.08</v>
      </c>
      <c r="AV126" s="9">
        <v>7035.3450000000003</v>
      </c>
      <c r="AW126" s="9">
        <v>6576.7349999999997</v>
      </c>
      <c r="AX126" s="9">
        <v>9626.5849999999991</v>
      </c>
      <c r="AY126" s="9">
        <v>5785.4179999999997</v>
      </c>
      <c r="AZ126" s="9">
        <v>3841.1669999999999</v>
      </c>
      <c r="BA126" s="9">
        <v>3985.4949999999999</v>
      </c>
      <c r="BB126" s="9">
        <v>1249.9269999999999</v>
      </c>
      <c r="BC126" s="9">
        <v>2735.5680000000002</v>
      </c>
      <c r="BD126" s="9">
        <v>1592.135</v>
      </c>
      <c r="BE126" s="9">
        <v>844.73099999999999</v>
      </c>
      <c r="BF126" s="9">
        <v>747.40300000000002</v>
      </c>
      <c r="BG126" s="9">
        <v>315.77199999999999</v>
      </c>
      <c r="BH126" s="9">
        <v>166.084</v>
      </c>
      <c r="BI126" s="9">
        <v>149.68899999999999</v>
      </c>
      <c r="BJ126" s="9">
        <v>132.47200000000001</v>
      </c>
      <c r="BK126" s="9">
        <v>95.700999999999993</v>
      </c>
      <c r="BL126" s="9">
        <v>36.771000000000001</v>
      </c>
      <c r="BM126" s="9">
        <v>75.662000000000006</v>
      </c>
      <c r="BN126" s="9">
        <v>51.893999999999998</v>
      </c>
      <c r="BO126" s="9">
        <v>23.768000000000001</v>
      </c>
      <c r="BP126" s="9">
        <v>56.81</v>
      </c>
      <c r="BQ126" s="9">
        <v>43.807000000000002</v>
      </c>
      <c r="BR126" s="9">
        <v>13.002000000000001</v>
      </c>
      <c r="BS126" s="9">
        <v>183.30099999999999</v>
      </c>
      <c r="BT126" s="9">
        <v>70.382999999999996</v>
      </c>
      <c r="BU126" s="9">
        <v>112.91800000000001</v>
      </c>
      <c r="BV126" s="9">
        <v>1413.383</v>
      </c>
      <c r="BW126" s="9">
        <v>744.83100000000002</v>
      </c>
      <c r="BX126" s="9">
        <v>668.553</v>
      </c>
      <c r="BY126" s="9">
        <v>570.83299999999997</v>
      </c>
      <c r="BZ126" s="9">
        <v>409.57600000000002</v>
      </c>
      <c r="CA126" s="9">
        <v>161.25700000000001</v>
      </c>
      <c r="CB126" s="9">
        <v>842.55</v>
      </c>
      <c r="CC126" s="9">
        <v>335.25400000000002</v>
      </c>
      <c r="CD126" s="9">
        <v>507.29599999999999</v>
      </c>
      <c r="CE126" s="9">
        <v>668.62199999999996</v>
      </c>
      <c r="CF126" s="9">
        <v>479.47300000000001</v>
      </c>
      <c r="CG126" s="9">
        <v>189.149</v>
      </c>
      <c r="CH126" s="9">
        <v>923.51199999999994</v>
      </c>
      <c r="CI126" s="9">
        <v>365.25799999999998</v>
      </c>
      <c r="CJ126" s="9">
        <v>558.25400000000002</v>
      </c>
      <c r="CK126" s="9">
        <v>918.21199999999999</v>
      </c>
      <c r="CL126" s="9">
        <v>387.14800000000002</v>
      </c>
      <c r="CM126" s="9">
        <v>531.06399999999996</v>
      </c>
      <c r="CN126" s="9">
        <v>2202.7550000000001</v>
      </c>
      <c r="CO126" s="9">
        <v>1114.1969999999999</v>
      </c>
      <c r="CP126" s="9">
        <v>1088.558</v>
      </c>
      <c r="CQ126" s="9">
        <v>1016.953</v>
      </c>
      <c r="CR126" s="9">
        <v>603.46600000000001</v>
      </c>
      <c r="CS126" s="9">
        <v>413.48700000000002</v>
      </c>
      <c r="CT126" s="9">
        <v>1185.8019999999999</v>
      </c>
      <c r="CU126" s="9">
        <v>510.73099999999999</v>
      </c>
      <c r="CV126" s="9">
        <v>675.07100000000003</v>
      </c>
      <c r="CW126" s="9">
        <v>476.07100000000003</v>
      </c>
      <c r="CX126" s="9">
        <v>240.929</v>
      </c>
      <c r="CY126" s="9">
        <v>235.142</v>
      </c>
      <c r="CZ126" s="9">
        <v>88.587000000000003</v>
      </c>
      <c r="DA126" s="9">
        <v>43.798000000000002</v>
      </c>
      <c r="DB126" s="9">
        <v>44.789000000000001</v>
      </c>
      <c r="DC126" s="9">
        <v>13.744</v>
      </c>
      <c r="DD126" s="9">
        <v>9.2430000000000003</v>
      </c>
      <c r="DE126" s="9">
        <v>4.5</v>
      </c>
      <c r="DF126" s="9">
        <v>9.1470000000000002</v>
      </c>
      <c r="DG126" s="9">
        <v>6.3449999999999998</v>
      </c>
      <c r="DH126" s="9">
        <v>2.802</v>
      </c>
      <c r="DI126" s="9">
        <v>4.5970000000000004</v>
      </c>
      <c r="DJ126" s="9">
        <v>2.899</v>
      </c>
      <c r="DK126" s="9">
        <v>1.698</v>
      </c>
      <c r="DL126" s="9">
        <v>74.843999999999994</v>
      </c>
      <c r="DM126" s="9">
        <v>34.555</v>
      </c>
      <c r="DN126" s="9">
        <v>40.289000000000001</v>
      </c>
      <c r="DO126" s="9">
        <v>433.12200000000001</v>
      </c>
      <c r="DP126" s="9">
        <v>219.148</v>
      </c>
      <c r="DQ126" s="9">
        <v>213.97399999999999</v>
      </c>
      <c r="DR126" s="9">
        <v>90.581999999999994</v>
      </c>
      <c r="DS126" s="9">
        <v>60.201999999999998</v>
      </c>
      <c r="DT126" s="9">
        <v>30.38</v>
      </c>
      <c r="DU126" s="9">
        <v>342.54</v>
      </c>
      <c r="DV126" s="9">
        <v>158.946</v>
      </c>
      <c r="DW126" s="9">
        <v>183.59399999999999</v>
      </c>
      <c r="DX126" s="9">
        <v>101.497</v>
      </c>
      <c r="DY126" s="9">
        <v>67.370999999999995</v>
      </c>
      <c r="DZ126" s="9">
        <v>34.125999999999998</v>
      </c>
      <c r="EA126" s="9">
        <v>374.57400000000001</v>
      </c>
      <c r="EB126" s="9">
        <v>173.55799999999999</v>
      </c>
      <c r="EC126" s="9">
        <v>201.01599999999999</v>
      </c>
      <c r="ED126" s="9">
        <v>351.68700000000001</v>
      </c>
      <c r="EE126" s="9">
        <v>165.291</v>
      </c>
      <c r="EF126" s="9">
        <v>186.39599999999999</v>
      </c>
      <c r="EG126" s="9">
        <v>818.19799999999998</v>
      </c>
      <c r="EH126" s="9">
        <v>400.87700000000001</v>
      </c>
      <c r="EI126" s="9">
        <v>417.32100000000003</v>
      </c>
      <c r="EJ126" s="9">
        <v>205.749</v>
      </c>
      <c r="EK126" s="9">
        <v>143.83099999999999</v>
      </c>
      <c r="EL126" s="9">
        <v>61.917999999999999</v>
      </c>
      <c r="EM126" s="9">
        <v>612.44899999999996</v>
      </c>
      <c r="EN126" s="9">
        <v>257.04599999999999</v>
      </c>
      <c r="EO126" s="9">
        <v>355.40300000000002</v>
      </c>
      <c r="EP126" s="9">
        <v>224.86799999999999</v>
      </c>
      <c r="EQ126" s="9">
        <v>107.908</v>
      </c>
      <c r="ER126" s="9">
        <v>116.96</v>
      </c>
      <c r="ES126" s="9">
        <v>52.656999999999996</v>
      </c>
      <c r="ET126" s="9">
        <v>25.558</v>
      </c>
      <c r="EU126" s="9">
        <v>27.099</v>
      </c>
      <c r="EV126" s="9">
        <v>4.133</v>
      </c>
      <c r="EW126" s="9">
        <v>3.32</v>
      </c>
      <c r="EX126" s="9">
        <v>0.81299999999999994</v>
      </c>
      <c r="EY126" s="9">
        <v>2.81</v>
      </c>
      <c r="EZ126" s="9">
        <v>2.0329999999999999</v>
      </c>
      <c r="FA126" s="9">
        <v>0.77700000000000002</v>
      </c>
      <c r="FB126" s="9">
        <v>1.323</v>
      </c>
      <c r="FC126" s="9">
        <v>1.2869999999999999</v>
      </c>
      <c r="FD126" s="9">
        <v>3.5999999999999997E-2</v>
      </c>
      <c r="FE126" s="9">
        <v>48.524000000000001</v>
      </c>
      <c r="FF126" s="9">
        <v>22.238</v>
      </c>
      <c r="FG126" s="9">
        <v>26.286000000000001</v>
      </c>
      <c r="FH126" s="9">
        <v>198.976</v>
      </c>
      <c r="FI126" s="9">
        <v>95.031000000000006</v>
      </c>
      <c r="FJ126" s="9">
        <v>103.94499999999999</v>
      </c>
      <c r="FK126" s="9">
        <v>21.521000000000001</v>
      </c>
      <c r="FL126" s="9">
        <v>13.502000000000001</v>
      </c>
      <c r="FM126" s="9">
        <v>8.0180000000000007</v>
      </c>
      <c r="FN126" s="9">
        <v>177.45500000000001</v>
      </c>
      <c r="FO126" s="9">
        <v>81.528999999999996</v>
      </c>
      <c r="FP126" s="9">
        <v>95.926000000000002</v>
      </c>
      <c r="FQ126" s="9">
        <v>24.202000000000002</v>
      </c>
      <c r="FR126" s="9">
        <v>16.116</v>
      </c>
      <c r="FS126" s="9">
        <v>8.0860000000000003</v>
      </c>
      <c r="FT126" s="9">
        <v>200.666</v>
      </c>
      <c r="FU126" s="9">
        <v>91.792000000000002</v>
      </c>
      <c r="FV126" s="9">
        <v>108.875</v>
      </c>
      <c r="FW126" s="9">
        <v>180.26599999999999</v>
      </c>
      <c r="FX126" s="9">
        <v>83.561999999999998</v>
      </c>
      <c r="FY126" s="9">
        <v>96.703999999999994</v>
      </c>
      <c r="FZ126" s="9">
        <v>1384.557</v>
      </c>
      <c r="GA126" s="9">
        <v>713.31899999999996</v>
      </c>
      <c r="GB126" s="9">
        <v>671.23800000000006</v>
      </c>
      <c r="GC126" s="9">
        <v>811.20399999999995</v>
      </c>
      <c r="GD126" s="9">
        <v>459.63400000000001</v>
      </c>
      <c r="GE126" s="9">
        <v>351.56900000000002</v>
      </c>
      <c r="GF126" s="9">
        <v>573.35299999999995</v>
      </c>
      <c r="GG126" s="9">
        <v>253.685</v>
      </c>
      <c r="GH126" s="9">
        <v>319.66800000000001</v>
      </c>
      <c r="GI126" s="9">
        <v>251.202</v>
      </c>
      <c r="GJ126" s="9">
        <v>133.02099999999999</v>
      </c>
      <c r="GK126" s="9">
        <v>118.182</v>
      </c>
      <c r="GL126" s="9">
        <v>35.93</v>
      </c>
      <c r="GM126" s="9">
        <v>18.241</v>
      </c>
      <c r="GN126" s="9">
        <v>17.690000000000001</v>
      </c>
      <c r="GO126" s="9">
        <v>9.61</v>
      </c>
      <c r="GP126" s="9">
        <v>5.9240000000000004</v>
      </c>
      <c r="GQ126" s="9">
        <v>3.6869999999999998</v>
      </c>
      <c r="GR126" s="9">
        <v>6.3369999999999997</v>
      </c>
      <c r="GS126" s="9">
        <v>4.3120000000000003</v>
      </c>
      <c r="GT126" s="9">
        <v>2.0249999999999999</v>
      </c>
      <c r="GU126" s="9">
        <v>3.274</v>
      </c>
      <c r="GV126" s="9">
        <v>1.6120000000000001</v>
      </c>
      <c r="GW126" s="9">
        <v>1.6619999999999999</v>
      </c>
      <c r="GX126" s="9">
        <v>26.32</v>
      </c>
      <c r="GY126" s="9">
        <v>12.317</v>
      </c>
      <c r="GZ126" s="9">
        <v>14.003</v>
      </c>
      <c r="HA126" s="9">
        <v>234.14599999999999</v>
      </c>
      <c r="HB126" s="9">
        <v>124.117</v>
      </c>
      <c r="HC126" s="9">
        <v>110.029</v>
      </c>
      <c r="HD126" s="9">
        <v>69.061000000000007</v>
      </c>
      <c r="HE126" s="9">
        <v>46.7</v>
      </c>
      <c r="HF126" s="9">
        <v>22.361000000000001</v>
      </c>
      <c r="HG126" s="9">
        <v>165.08500000000001</v>
      </c>
      <c r="HH126" s="9">
        <v>77.417000000000002</v>
      </c>
      <c r="HI126" s="9">
        <v>87.668000000000006</v>
      </c>
      <c r="HJ126" s="9">
        <v>77.295000000000002</v>
      </c>
      <c r="HK126" s="9">
        <v>51.255000000000003</v>
      </c>
      <c r="HL126" s="9">
        <v>26.04</v>
      </c>
      <c r="HM126" s="9">
        <v>173.90700000000001</v>
      </c>
      <c r="HN126" s="9">
        <v>81.766000000000005</v>
      </c>
      <c r="HO126" s="9">
        <v>92.141999999999996</v>
      </c>
      <c r="HP126" s="9">
        <v>171.42099999999999</v>
      </c>
      <c r="HQ126" s="9">
        <v>81.728999999999999</v>
      </c>
      <c r="HR126" s="9">
        <v>89.692999999999998</v>
      </c>
      <c r="HS126" s="9">
        <v>3361.5680000000002</v>
      </c>
      <c r="HT126" s="9">
        <v>1746.9580000000001</v>
      </c>
      <c r="HU126" s="9">
        <v>1614.61</v>
      </c>
      <c r="HV126" s="9">
        <v>2612.9290000000001</v>
      </c>
      <c r="HW126" s="9">
        <v>1513.3810000000001</v>
      </c>
      <c r="HX126" s="9">
        <v>1099.547</v>
      </c>
      <c r="HY126" s="9">
        <v>748.63900000000001</v>
      </c>
      <c r="HZ126" s="9">
        <v>233.577</v>
      </c>
      <c r="IA126" s="9">
        <v>515.06200000000001</v>
      </c>
      <c r="IB126" s="9">
        <v>372.86599999999999</v>
      </c>
      <c r="IC126" s="9">
        <v>209.67699999999999</v>
      </c>
      <c r="ID126" s="9">
        <v>163.18899999999999</v>
      </c>
      <c r="IE126" s="9">
        <v>62.896000000000001</v>
      </c>
      <c r="IF126" s="9">
        <v>34.085000000000001</v>
      </c>
      <c r="IG126" s="9">
        <v>28.811</v>
      </c>
      <c r="IH126" s="9">
        <v>35.033999999999999</v>
      </c>
      <c r="II126" s="9">
        <v>26.533999999999999</v>
      </c>
      <c r="IJ126" s="9">
        <v>8.5</v>
      </c>
      <c r="IK126" s="9">
        <v>21.369</v>
      </c>
      <c r="IL126" s="9">
        <v>14.595000000000001</v>
      </c>
      <c r="IM126" s="9">
        <v>6.7750000000000004</v>
      </c>
      <c r="IN126" s="9">
        <v>13.664999999999999</v>
      </c>
      <c r="IO126" s="9">
        <v>11.939</v>
      </c>
      <c r="IP126" s="9">
        <v>1.726</v>
      </c>
      <c r="IQ126" s="9">
        <v>27.861999999999998</v>
      </c>
    </row>
    <row r="127" spans="1:251">
      <c r="A127" s="10">
        <v>45352</v>
      </c>
      <c r="B127" s="9">
        <v>14302.347</v>
      </c>
      <c r="C127" s="9">
        <v>7470.84</v>
      </c>
      <c r="D127" s="9">
        <v>6831.5060000000003</v>
      </c>
      <c r="E127" s="9">
        <v>9856.0959999999995</v>
      </c>
      <c r="F127" s="9">
        <v>5979.9279999999999</v>
      </c>
      <c r="G127" s="9">
        <v>3876.1680000000001</v>
      </c>
      <c r="H127" s="9">
        <v>4446.2510000000002</v>
      </c>
      <c r="I127" s="9">
        <v>1490.913</v>
      </c>
      <c r="J127" s="9">
        <v>2955.3380000000002</v>
      </c>
      <c r="K127" s="9">
        <v>1669.057</v>
      </c>
      <c r="L127" s="9">
        <v>898.98800000000006</v>
      </c>
      <c r="M127" s="9">
        <v>770.07</v>
      </c>
      <c r="N127" s="9">
        <v>314.44299999999998</v>
      </c>
      <c r="O127" s="9">
        <v>170.2</v>
      </c>
      <c r="P127" s="9">
        <v>144.24299999999999</v>
      </c>
      <c r="Q127" s="9">
        <v>119.33499999999999</v>
      </c>
      <c r="R127" s="9">
        <v>83.542000000000002</v>
      </c>
      <c r="S127" s="9">
        <v>35.793999999999997</v>
      </c>
      <c r="T127" s="9">
        <v>67.902000000000001</v>
      </c>
      <c r="U127" s="9">
        <v>46.122</v>
      </c>
      <c r="V127" s="9">
        <v>21.78</v>
      </c>
      <c r="W127" s="9">
        <v>51.433</v>
      </c>
      <c r="X127" s="9">
        <v>37.418999999999997</v>
      </c>
      <c r="Y127" s="9">
        <v>14.013999999999999</v>
      </c>
      <c r="Z127" s="9">
        <v>195.107</v>
      </c>
      <c r="AA127" s="9">
        <v>86.658000000000001</v>
      </c>
      <c r="AB127" s="9">
        <v>108.449</v>
      </c>
      <c r="AC127" s="9">
        <v>1485.3219999999999</v>
      </c>
      <c r="AD127" s="9">
        <v>801.71600000000001</v>
      </c>
      <c r="AE127" s="9">
        <v>683.60599999999999</v>
      </c>
      <c r="AF127" s="9">
        <v>605.41800000000001</v>
      </c>
      <c r="AG127" s="9">
        <v>433.58800000000002</v>
      </c>
      <c r="AH127" s="9">
        <v>171.83</v>
      </c>
      <c r="AI127" s="9">
        <v>879.904</v>
      </c>
      <c r="AJ127" s="9">
        <v>368.12799999999999</v>
      </c>
      <c r="AK127" s="9">
        <v>511.77600000000001</v>
      </c>
      <c r="AL127" s="9">
        <v>685.49699999999996</v>
      </c>
      <c r="AM127" s="9">
        <v>487.12200000000001</v>
      </c>
      <c r="AN127" s="9">
        <v>198.374</v>
      </c>
      <c r="AO127" s="9">
        <v>983.56100000000004</v>
      </c>
      <c r="AP127" s="9">
        <v>411.86500000000001</v>
      </c>
      <c r="AQ127" s="9">
        <v>571.69600000000003</v>
      </c>
      <c r="AR127" s="9">
        <v>947.80600000000004</v>
      </c>
      <c r="AS127" s="9">
        <v>414.25099999999998</v>
      </c>
      <c r="AT127" s="9">
        <v>533.55600000000004</v>
      </c>
      <c r="AU127" s="9">
        <v>13563.175999999999</v>
      </c>
      <c r="AV127" s="9">
        <v>7031.7120000000004</v>
      </c>
      <c r="AW127" s="9">
        <v>6531.4639999999999</v>
      </c>
      <c r="AX127" s="9">
        <v>9534.6200000000008</v>
      </c>
      <c r="AY127" s="9">
        <v>5747.6679999999997</v>
      </c>
      <c r="AZ127" s="9">
        <v>3786.953</v>
      </c>
      <c r="BA127" s="9">
        <v>4028.556</v>
      </c>
      <c r="BB127" s="9">
        <v>1284.0440000000001</v>
      </c>
      <c r="BC127" s="9">
        <v>2744.511</v>
      </c>
      <c r="BD127" s="9">
        <v>1600.308</v>
      </c>
      <c r="BE127" s="9">
        <v>853.53899999999999</v>
      </c>
      <c r="BF127" s="9">
        <v>746.76900000000001</v>
      </c>
      <c r="BG127" s="9">
        <v>277.78899999999999</v>
      </c>
      <c r="BH127" s="9">
        <v>143.477</v>
      </c>
      <c r="BI127" s="9">
        <v>134.31200000000001</v>
      </c>
      <c r="BJ127" s="9">
        <v>108.791</v>
      </c>
      <c r="BK127" s="9">
        <v>75.28</v>
      </c>
      <c r="BL127" s="9">
        <v>33.511000000000003</v>
      </c>
      <c r="BM127" s="9">
        <v>59.921999999999997</v>
      </c>
      <c r="BN127" s="9">
        <v>39.886000000000003</v>
      </c>
      <c r="BO127" s="9">
        <v>20.036000000000001</v>
      </c>
      <c r="BP127" s="9">
        <v>48.869</v>
      </c>
      <c r="BQ127" s="9">
        <v>35.393999999999998</v>
      </c>
      <c r="BR127" s="9">
        <v>13.475</v>
      </c>
      <c r="BS127" s="9">
        <v>168.999</v>
      </c>
      <c r="BT127" s="9">
        <v>68.197999999999993</v>
      </c>
      <c r="BU127" s="9">
        <v>100.801</v>
      </c>
      <c r="BV127" s="9">
        <v>1445.749</v>
      </c>
      <c r="BW127" s="9">
        <v>776.35199999999998</v>
      </c>
      <c r="BX127" s="9">
        <v>669.39700000000005</v>
      </c>
      <c r="BY127" s="9">
        <v>596.13</v>
      </c>
      <c r="BZ127" s="9">
        <v>426.74700000000001</v>
      </c>
      <c r="CA127" s="9">
        <v>169.38200000000001</v>
      </c>
      <c r="CB127" s="9">
        <v>849.62</v>
      </c>
      <c r="CC127" s="9">
        <v>349.60500000000002</v>
      </c>
      <c r="CD127" s="9">
        <v>500.01499999999999</v>
      </c>
      <c r="CE127" s="9">
        <v>667.04499999999996</v>
      </c>
      <c r="CF127" s="9">
        <v>473.399</v>
      </c>
      <c r="CG127" s="9">
        <v>193.64599999999999</v>
      </c>
      <c r="CH127" s="9">
        <v>933.26400000000001</v>
      </c>
      <c r="CI127" s="9">
        <v>380.14100000000002</v>
      </c>
      <c r="CJ127" s="9">
        <v>553.12300000000005</v>
      </c>
      <c r="CK127" s="9">
        <v>909.54100000000005</v>
      </c>
      <c r="CL127" s="9">
        <v>389.49099999999999</v>
      </c>
      <c r="CM127" s="9">
        <v>520.05100000000004</v>
      </c>
      <c r="CN127" s="9">
        <v>2202.7069999999999</v>
      </c>
      <c r="CO127" s="9">
        <v>1122.4000000000001</v>
      </c>
      <c r="CP127" s="9">
        <v>1080.307</v>
      </c>
      <c r="CQ127" s="9">
        <v>974.66300000000001</v>
      </c>
      <c r="CR127" s="9">
        <v>583.755</v>
      </c>
      <c r="CS127" s="9">
        <v>390.90800000000002</v>
      </c>
      <c r="CT127" s="9">
        <v>1228.0440000000001</v>
      </c>
      <c r="CU127" s="9">
        <v>538.64400000000001</v>
      </c>
      <c r="CV127" s="9">
        <v>689.4</v>
      </c>
      <c r="CW127" s="9">
        <v>468.38799999999998</v>
      </c>
      <c r="CX127" s="9">
        <v>245.601</v>
      </c>
      <c r="CY127" s="9">
        <v>222.78700000000001</v>
      </c>
      <c r="CZ127" s="9">
        <v>76.846000000000004</v>
      </c>
      <c r="DA127" s="9">
        <v>33.673999999999999</v>
      </c>
      <c r="DB127" s="9">
        <v>43.173000000000002</v>
      </c>
      <c r="DC127" s="9">
        <v>14.1</v>
      </c>
      <c r="DD127" s="9">
        <v>7.4029999999999996</v>
      </c>
      <c r="DE127" s="9">
        <v>6.6970000000000001</v>
      </c>
      <c r="DF127" s="9">
        <v>10.436</v>
      </c>
      <c r="DG127" s="9">
        <v>6.2789999999999999</v>
      </c>
      <c r="DH127" s="9">
        <v>4.157</v>
      </c>
      <c r="DI127" s="9">
        <v>3.6640000000000001</v>
      </c>
      <c r="DJ127" s="9">
        <v>1.1240000000000001</v>
      </c>
      <c r="DK127" s="9">
        <v>2.5409999999999999</v>
      </c>
      <c r="DL127" s="9">
        <v>62.747</v>
      </c>
      <c r="DM127" s="9">
        <v>26.271000000000001</v>
      </c>
      <c r="DN127" s="9">
        <v>36.475999999999999</v>
      </c>
      <c r="DO127" s="9">
        <v>429.51299999999998</v>
      </c>
      <c r="DP127" s="9">
        <v>230.756</v>
      </c>
      <c r="DQ127" s="9">
        <v>198.75700000000001</v>
      </c>
      <c r="DR127" s="9">
        <v>97.825999999999993</v>
      </c>
      <c r="DS127" s="9">
        <v>65.930000000000007</v>
      </c>
      <c r="DT127" s="9">
        <v>31.895</v>
      </c>
      <c r="DU127" s="9">
        <v>331.68700000000001</v>
      </c>
      <c r="DV127" s="9">
        <v>164.82599999999999</v>
      </c>
      <c r="DW127" s="9">
        <v>166.86099999999999</v>
      </c>
      <c r="DX127" s="9">
        <v>106.86799999999999</v>
      </c>
      <c r="DY127" s="9">
        <v>69.92</v>
      </c>
      <c r="DZ127" s="9">
        <v>36.947000000000003</v>
      </c>
      <c r="EA127" s="9">
        <v>361.52100000000002</v>
      </c>
      <c r="EB127" s="9">
        <v>175.68100000000001</v>
      </c>
      <c r="EC127" s="9">
        <v>185.84</v>
      </c>
      <c r="ED127" s="9">
        <v>342.12200000000001</v>
      </c>
      <c r="EE127" s="9">
        <v>171.10499999999999</v>
      </c>
      <c r="EF127" s="9">
        <v>171.018</v>
      </c>
      <c r="EG127" s="9">
        <v>820.41800000000001</v>
      </c>
      <c r="EH127" s="9">
        <v>409.05399999999997</v>
      </c>
      <c r="EI127" s="9">
        <v>411.36399999999998</v>
      </c>
      <c r="EJ127" s="9">
        <v>208.905</v>
      </c>
      <c r="EK127" s="9">
        <v>147.798</v>
      </c>
      <c r="EL127" s="9">
        <v>61.106999999999999</v>
      </c>
      <c r="EM127" s="9">
        <v>611.51300000000003</v>
      </c>
      <c r="EN127" s="9">
        <v>261.25599999999997</v>
      </c>
      <c r="EO127" s="9">
        <v>350.25700000000001</v>
      </c>
      <c r="EP127" s="9">
        <v>212.262</v>
      </c>
      <c r="EQ127" s="9">
        <v>104.81399999999999</v>
      </c>
      <c r="ER127" s="9">
        <v>107.44799999999999</v>
      </c>
      <c r="ES127" s="9">
        <v>36.051000000000002</v>
      </c>
      <c r="ET127" s="9">
        <v>16.323</v>
      </c>
      <c r="EU127" s="9">
        <v>19.728999999999999</v>
      </c>
      <c r="EV127" s="9">
        <v>3.504</v>
      </c>
      <c r="EW127" s="9">
        <v>3.431</v>
      </c>
      <c r="EX127" s="9">
        <v>7.1999999999999995E-2</v>
      </c>
      <c r="EY127" s="9">
        <v>3.423</v>
      </c>
      <c r="EZ127" s="9">
        <v>3.387</v>
      </c>
      <c r="FA127" s="9">
        <v>3.5999999999999997E-2</v>
      </c>
      <c r="FB127" s="9">
        <v>8.1000000000000003E-2</v>
      </c>
      <c r="FC127" s="9">
        <v>4.4999999999999998E-2</v>
      </c>
      <c r="FD127" s="9">
        <v>3.5999999999999997E-2</v>
      </c>
      <c r="FE127" s="9">
        <v>32.548000000000002</v>
      </c>
      <c r="FF127" s="9">
        <v>12.891</v>
      </c>
      <c r="FG127" s="9">
        <v>19.655999999999999</v>
      </c>
      <c r="FH127" s="9">
        <v>190.88300000000001</v>
      </c>
      <c r="FI127" s="9">
        <v>95.084000000000003</v>
      </c>
      <c r="FJ127" s="9">
        <v>95.799000000000007</v>
      </c>
      <c r="FK127" s="9">
        <v>23.408000000000001</v>
      </c>
      <c r="FL127" s="9">
        <v>16.280999999999999</v>
      </c>
      <c r="FM127" s="9">
        <v>7.1269999999999998</v>
      </c>
      <c r="FN127" s="9">
        <v>167.47499999999999</v>
      </c>
      <c r="FO127" s="9">
        <v>78.802999999999997</v>
      </c>
      <c r="FP127" s="9">
        <v>88.671999999999997</v>
      </c>
      <c r="FQ127" s="9">
        <v>26.427</v>
      </c>
      <c r="FR127" s="9">
        <v>19.233000000000001</v>
      </c>
      <c r="FS127" s="9">
        <v>7.194</v>
      </c>
      <c r="FT127" s="9">
        <v>185.83500000000001</v>
      </c>
      <c r="FU127" s="9">
        <v>85.581000000000003</v>
      </c>
      <c r="FV127" s="9">
        <v>100.254</v>
      </c>
      <c r="FW127" s="9">
        <v>170.898</v>
      </c>
      <c r="FX127" s="9">
        <v>82.188999999999993</v>
      </c>
      <c r="FY127" s="9">
        <v>88.707999999999998</v>
      </c>
      <c r="FZ127" s="9">
        <v>1382.289</v>
      </c>
      <c r="GA127" s="9">
        <v>713.346</v>
      </c>
      <c r="GB127" s="9">
        <v>668.94299999999998</v>
      </c>
      <c r="GC127" s="9">
        <v>765.75800000000004</v>
      </c>
      <c r="GD127" s="9">
        <v>435.95800000000003</v>
      </c>
      <c r="GE127" s="9">
        <v>329.8</v>
      </c>
      <c r="GF127" s="9">
        <v>616.53099999999995</v>
      </c>
      <c r="GG127" s="9">
        <v>277.38799999999998</v>
      </c>
      <c r="GH127" s="9">
        <v>339.14299999999997</v>
      </c>
      <c r="GI127" s="9">
        <v>256.12599999999998</v>
      </c>
      <c r="GJ127" s="9">
        <v>140.78800000000001</v>
      </c>
      <c r="GK127" s="9">
        <v>115.339</v>
      </c>
      <c r="GL127" s="9">
        <v>40.795000000000002</v>
      </c>
      <c r="GM127" s="9">
        <v>17.350999999999999</v>
      </c>
      <c r="GN127" s="9">
        <v>23.443999999999999</v>
      </c>
      <c r="GO127" s="9">
        <v>10.596</v>
      </c>
      <c r="GP127" s="9">
        <v>3.9710000000000001</v>
      </c>
      <c r="GQ127" s="9">
        <v>6.625</v>
      </c>
      <c r="GR127" s="9">
        <v>7.0119999999999996</v>
      </c>
      <c r="GS127" s="9">
        <v>2.8919999999999999</v>
      </c>
      <c r="GT127" s="9">
        <v>4.12</v>
      </c>
      <c r="GU127" s="9">
        <v>3.5840000000000001</v>
      </c>
      <c r="GV127" s="9">
        <v>1.079</v>
      </c>
      <c r="GW127" s="9">
        <v>2.504</v>
      </c>
      <c r="GX127" s="9">
        <v>30.199000000000002</v>
      </c>
      <c r="GY127" s="9">
        <v>13.38</v>
      </c>
      <c r="GZ127" s="9">
        <v>16.818999999999999</v>
      </c>
      <c r="HA127" s="9">
        <v>238.63</v>
      </c>
      <c r="HB127" s="9">
        <v>135.672</v>
      </c>
      <c r="HC127" s="9">
        <v>102.958</v>
      </c>
      <c r="HD127" s="9">
        <v>74.418000000000006</v>
      </c>
      <c r="HE127" s="9">
        <v>49.649000000000001</v>
      </c>
      <c r="HF127" s="9">
        <v>24.768999999999998</v>
      </c>
      <c r="HG127" s="9">
        <v>164.21199999999999</v>
      </c>
      <c r="HH127" s="9">
        <v>86.022999999999996</v>
      </c>
      <c r="HI127" s="9">
        <v>78.188999999999993</v>
      </c>
      <c r="HJ127" s="9">
        <v>80.441000000000003</v>
      </c>
      <c r="HK127" s="9">
        <v>50.686999999999998</v>
      </c>
      <c r="HL127" s="9">
        <v>29.753</v>
      </c>
      <c r="HM127" s="9">
        <v>175.68600000000001</v>
      </c>
      <c r="HN127" s="9">
        <v>90.1</v>
      </c>
      <c r="HO127" s="9">
        <v>85.584999999999994</v>
      </c>
      <c r="HP127" s="9">
        <v>171.22499999999999</v>
      </c>
      <c r="HQ127" s="9">
        <v>88.915000000000006</v>
      </c>
      <c r="HR127" s="9">
        <v>82.308999999999997</v>
      </c>
      <c r="HS127" s="9">
        <v>3344.5729999999999</v>
      </c>
      <c r="HT127" s="9">
        <v>1745.1790000000001</v>
      </c>
      <c r="HU127" s="9">
        <v>1599.395</v>
      </c>
      <c r="HV127" s="9">
        <v>2564.3330000000001</v>
      </c>
      <c r="HW127" s="9">
        <v>1495.8019999999999</v>
      </c>
      <c r="HX127" s="9">
        <v>1068.53</v>
      </c>
      <c r="HY127" s="9">
        <v>780.24099999999999</v>
      </c>
      <c r="HZ127" s="9">
        <v>249.376</v>
      </c>
      <c r="IA127" s="9">
        <v>530.86400000000003</v>
      </c>
      <c r="IB127" s="9">
        <v>396.149</v>
      </c>
      <c r="IC127" s="9">
        <v>227.98699999999999</v>
      </c>
      <c r="ID127" s="9">
        <v>168.16200000000001</v>
      </c>
      <c r="IE127" s="9">
        <v>58.798000000000002</v>
      </c>
      <c r="IF127" s="9">
        <v>29.582999999999998</v>
      </c>
      <c r="IG127" s="9">
        <v>29.215</v>
      </c>
      <c r="IH127" s="9">
        <v>30.713000000000001</v>
      </c>
      <c r="II127" s="9">
        <v>21.878</v>
      </c>
      <c r="IJ127" s="9">
        <v>8.8350000000000009</v>
      </c>
      <c r="IK127" s="9">
        <v>15.456</v>
      </c>
      <c r="IL127" s="9">
        <v>9.15</v>
      </c>
      <c r="IM127" s="9">
        <v>6.306</v>
      </c>
      <c r="IN127" s="9">
        <v>15.257</v>
      </c>
      <c r="IO127" s="9">
        <v>12.728999999999999</v>
      </c>
      <c r="IP127" s="9">
        <v>2.5289999999999999</v>
      </c>
      <c r="IQ127" s="9">
        <v>28.085000000000001</v>
      </c>
    </row>
    <row r="128" spans="1:251">
      <c r="A128" s="10">
        <v>45383</v>
      </c>
      <c r="B128" s="9">
        <v>14313.906000000001</v>
      </c>
      <c r="C128" s="9">
        <v>7467.509</v>
      </c>
      <c r="D128" s="9">
        <v>6846.3969999999999</v>
      </c>
      <c r="E128" s="9">
        <v>9821.4779999999992</v>
      </c>
      <c r="F128" s="9">
        <v>5954.1019999999999</v>
      </c>
      <c r="G128" s="9">
        <v>3867.3760000000002</v>
      </c>
      <c r="H128" s="9">
        <v>4492.4279999999999</v>
      </c>
      <c r="I128" s="9">
        <v>1513.4069999999999</v>
      </c>
      <c r="J128" s="9">
        <v>2979.0210000000002</v>
      </c>
      <c r="K128" s="9">
        <v>1650.0519999999999</v>
      </c>
      <c r="L128" s="9">
        <v>868.64499999999998</v>
      </c>
      <c r="M128" s="9">
        <v>781.40700000000004</v>
      </c>
      <c r="N128" s="9">
        <v>297.154</v>
      </c>
      <c r="O128" s="9">
        <v>173.761</v>
      </c>
      <c r="P128" s="9">
        <v>123.393</v>
      </c>
      <c r="Q128" s="9">
        <v>103.65600000000001</v>
      </c>
      <c r="R128" s="9">
        <v>76.805999999999997</v>
      </c>
      <c r="S128" s="9">
        <v>26.85</v>
      </c>
      <c r="T128" s="9">
        <v>63.744</v>
      </c>
      <c r="U128" s="9">
        <v>43.097999999999999</v>
      </c>
      <c r="V128" s="9">
        <v>20.646000000000001</v>
      </c>
      <c r="W128" s="9">
        <v>39.911999999999999</v>
      </c>
      <c r="X128" s="9">
        <v>33.707999999999998</v>
      </c>
      <c r="Y128" s="9">
        <v>6.2039999999999997</v>
      </c>
      <c r="Z128" s="9">
        <v>193.49799999999999</v>
      </c>
      <c r="AA128" s="9">
        <v>96.954999999999998</v>
      </c>
      <c r="AB128" s="9">
        <v>96.543000000000006</v>
      </c>
      <c r="AC128" s="9">
        <v>1481.2819999999999</v>
      </c>
      <c r="AD128" s="9">
        <v>768.86800000000005</v>
      </c>
      <c r="AE128" s="9">
        <v>712.41300000000001</v>
      </c>
      <c r="AF128" s="9">
        <v>577.02</v>
      </c>
      <c r="AG128" s="9">
        <v>405.56</v>
      </c>
      <c r="AH128" s="9">
        <v>171.46</v>
      </c>
      <c r="AI128" s="9">
        <v>904.26099999999997</v>
      </c>
      <c r="AJ128" s="9">
        <v>363.30900000000003</v>
      </c>
      <c r="AK128" s="9">
        <v>540.95299999999997</v>
      </c>
      <c r="AL128" s="9">
        <v>650.91</v>
      </c>
      <c r="AM128" s="9">
        <v>462.38600000000002</v>
      </c>
      <c r="AN128" s="9">
        <v>188.524</v>
      </c>
      <c r="AO128" s="9">
        <v>999.14200000000005</v>
      </c>
      <c r="AP128" s="9">
        <v>406.26</v>
      </c>
      <c r="AQ128" s="9">
        <v>592.88199999999995</v>
      </c>
      <c r="AR128" s="9">
        <v>968.005</v>
      </c>
      <c r="AS128" s="9">
        <v>406.40600000000001</v>
      </c>
      <c r="AT128" s="9">
        <v>561.59900000000005</v>
      </c>
      <c r="AU128" s="9">
        <v>13570.674000000001</v>
      </c>
      <c r="AV128" s="9">
        <v>7029.6139999999996</v>
      </c>
      <c r="AW128" s="9">
        <v>6541.06</v>
      </c>
      <c r="AX128" s="9">
        <v>9488.0689999999995</v>
      </c>
      <c r="AY128" s="9">
        <v>5712.317</v>
      </c>
      <c r="AZ128" s="9">
        <v>3775.752</v>
      </c>
      <c r="BA128" s="9">
        <v>4082.605</v>
      </c>
      <c r="BB128" s="9">
        <v>1317.297</v>
      </c>
      <c r="BC128" s="9">
        <v>2765.308</v>
      </c>
      <c r="BD128" s="9">
        <v>1590.9290000000001</v>
      </c>
      <c r="BE128" s="9">
        <v>831.89200000000005</v>
      </c>
      <c r="BF128" s="9">
        <v>759.03599999999994</v>
      </c>
      <c r="BG128" s="9">
        <v>276.66300000000001</v>
      </c>
      <c r="BH128" s="9">
        <v>160.38499999999999</v>
      </c>
      <c r="BI128" s="9">
        <v>116.27800000000001</v>
      </c>
      <c r="BJ128" s="9">
        <v>100.82299999999999</v>
      </c>
      <c r="BK128" s="9">
        <v>75.168000000000006</v>
      </c>
      <c r="BL128" s="9">
        <v>25.655000000000001</v>
      </c>
      <c r="BM128" s="9">
        <v>61.161999999999999</v>
      </c>
      <c r="BN128" s="9">
        <v>41.673999999999999</v>
      </c>
      <c r="BO128" s="9">
        <v>19.488</v>
      </c>
      <c r="BP128" s="9">
        <v>39.661000000000001</v>
      </c>
      <c r="BQ128" s="9">
        <v>33.494</v>
      </c>
      <c r="BR128" s="9">
        <v>6.1669999999999998</v>
      </c>
      <c r="BS128" s="9">
        <v>175.84</v>
      </c>
      <c r="BT128" s="9">
        <v>85.216999999999999</v>
      </c>
      <c r="BU128" s="9">
        <v>90.623000000000005</v>
      </c>
      <c r="BV128" s="9">
        <v>1437.973</v>
      </c>
      <c r="BW128" s="9">
        <v>741.70899999999995</v>
      </c>
      <c r="BX128" s="9">
        <v>696.26300000000003</v>
      </c>
      <c r="BY128" s="9">
        <v>562.78099999999995</v>
      </c>
      <c r="BZ128" s="9">
        <v>393.04300000000001</v>
      </c>
      <c r="CA128" s="9">
        <v>169.738</v>
      </c>
      <c r="CB128" s="9">
        <v>875.19200000000001</v>
      </c>
      <c r="CC128" s="9">
        <v>348.66699999999997</v>
      </c>
      <c r="CD128" s="9">
        <v>526.52599999999995</v>
      </c>
      <c r="CE128" s="9">
        <v>634.86599999999999</v>
      </c>
      <c r="CF128" s="9">
        <v>449.25700000000001</v>
      </c>
      <c r="CG128" s="9">
        <v>185.60900000000001</v>
      </c>
      <c r="CH128" s="9">
        <v>956.06299999999999</v>
      </c>
      <c r="CI128" s="9">
        <v>382.63600000000002</v>
      </c>
      <c r="CJ128" s="9">
        <v>573.42700000000002</v>
      </c>
      <c r="CK128" s="9">
        <v>936.35400000000004</v>
      </c>
      <c r="CL128" s="9">
        <v>390.34</v>
      </c>
      <c r="CM128" s="9">
        <v>546.01400000000001</v>
      </c>
      <c r="CN128" s="9">
        <v>2209.998</v>
      </c>
      <c r="CO128" s="9">
        <v>1127.646</v>
      </c>
      <c r="CP128" s="9">
        <v>1082.3520000000001</v>
      </c>
      <c r="CQ128" s="9">
        <v>952.04300000000001</v>
      </c>
      <c r="CR128" s="9">
        <v>568.21</v>
      </c>
      <c r="CS128" s="9">
        <v>383.83300000000003</v>
      </c>
      <c r="CT128" s="9">
        <v>1257.954</v>
      </c>
      <c r="CU128" s="9">
        <v>559.43600000000004</v>
      </c>
      <c r="CV128" s="9">
        <v>698.51800000000003</v>
      </c>
      <c r="CW128" s="9">
        <v>471.06099999999998</v>
      </c>
      <c r="CX128" s="9">
        <v>240.08799999999999</v>
      </c>
      <c r="CY128" s="9">
        <v>230.97300000000001</v>
      </c>
      <c r="CZ128" s="9">
        <v>83.349000000000004</v>
      </c>
      <c r="DA128" s="9">
        <v>49</v>
      </c>
      <c r="DB128" s="9">
        <v>34.348999999999997</v>
      </c>
      <c r="DC128" s="9">
        <v>11.926</v>
      </c>
      <c r="DD128" s="9">
        <v>9.3149999999999995</v>
      </c>
      <c r="DE128" s="9">
        <v>2.6110000000000002</v>
      </c>
      <c r="DF128" s="9">
        <v>8.4260000000000002</v>
      </c>
      <c r="DG128" s="9">
        <v>6.6609999999999996</v>
      </c>
      <c r="DH128" s="9">
        <v>1.7649999999999999</v>
      </c>
      <c r="DI128" s="9">
        <v>3.5</v>
      </c>
      <c r="DJ128" s="9">
        <v>2.6539999999999999</v>
      </c>
      <c r="DK128" s="9">
        <v>0.84599999999999997</v>
      </c>
      <c r="DL128" s="9">
        <v>71.423000000000002</v>
      </c>
      <c r="DM128" s="9">
        <v>39.685000000000002</v>
      </c>
      <c r="DN128" s="9">
        <v>31.738</v>
      </c>
      <c r="DO128" s="9">
        <v>436.43</v>
      </c>
      <c r="DP128" s="9">
        <v>220.52</v>
      </c>
      <c r="DQ128" s="9">
        <v>215.91</v>
      </c>
      <c r="DR128" s="9">
        <v>87.899000000000001</v>
      </c>
      <c r="DS128" s="9">
        <v>56.555999999999997</v>
      </c>
      <c r="DT128" s="9">
        <v>31.344000000000001</v>
      </c>
      <c r="DU128" s="9">
        <v>348.53100000000001</v>
      </c>
      <c r="DV128" s="9">
        <v>163.964</v>
      </c>
      <c r="DW128" s="9">
        <v>184.566</v>
      </c>
      <c r="DX128" s="9">
        <v>93.962000000000003</v>
      </c>
      <c r="DY128" s="9">
        <v>62.307000000000002</v>
      </c>
      <c r="DZ128" s="9">
        <v>31.655000000000001</v>
      </c>
      <c r="EA128" s="9">
        <v>377.09899999999999</v>
      </c>
      <c r="EB128" s="9">
        <v>177.78100000000001</v>
      </c>
      <c r="EC128" s="9">
        <v>199.31800000000001</v>
      </c>
      <c r="ED128" s="9">
        <v>356.95699999999999</v>
      </c>
      <c r="EE128" s="9">
        <v>170.625</v>
      </c>
      <c r="EF128" s="9">
        <v>186.33199999999999</v>
      </c>
      <c r="EG128" s="9">
        <v>833.00099999999998</v>
      </c>
      <c r="EH128" s="9">
        <v>419.33199999999999</v>
      </c>
      <c r="EI128" s="9">
        <v>413.67</v>
      </c>
      <c r="EJ128" s="9">
        <v>204.75</v>
      </c>
      <c r="EK128" s="9">
        <v>144.916</v>
      </c>
      <c r="EL128" s="9">
        <v>59.834000000000003</v>
      </c>
      <c r="EM128" s="9">
        <v>628.25099999999998</v>
      </c>
      <c r="EN128" s="9">
        <v>274.416</v>
      </c>
      <c r="EO128" s="9">
        <v>353.83600000000001</v>
      </c>
      <c r="EP128" s="9">
        <v>220.22399999999999</v>
      </c>
      <c r="EQ128" s="9">
        <v>106.98099999999999</v>
      </c>
      <c r="ER128" s="9">
        <v>113.24299999999999</v>
      </c>
      <c r="ES128" s="9">
        <v>43.704000000000001</v>
      </c>
      <c r="ET128" s="9">
        <v>23.300999999999998</v>
      </c>
      <c r="EU128" s="9">
        <v>20.404</v>
      </c>
      <c r="EV128" s="9">
        <v>2.2450000000000001</v>
      </c>
      <c r="EW128" s="9">
        <v>1.734</v>
      </c>
      <c r="EX128" s="9">
        <v>0.51100000000000001</v>
      </c>
      <c r="EY128" s="9">
        <v>1.625</v>
      </c>
      <c r="EZ128" s="9">
        <v>1.1499999999999999</v>
      </c>
      <c r="FA128" s="9">
        <v>0.47499999999999998</v>
      </c>
      <c r="FB128" s="9">
        <v>0.62</v>
      </c>
      <c r="FC128" s="9">
        <v>0.58399999999999996</v>
      </c>
      <c r="FD128" s="9">
        <v>3.5999999999999997E-2</v>
      </c>
      <c r="FE128" s="9">
        <v>41.459000000000003</v>
      </c>
      <c r="FF128" s="9">
        <v>21.567</v>
      </c>
      <c r="FG128" s="9">
        <v>19.891999999999999</v>
      </c>
      <c r="FH128" s="9">
        <v>202.28800000000001</v>
      </c>
      <c r="FI128" s="9">
        <v>98.715000000000003</v>
      </c>
      <c r="FJ128" s="9">
        <v>103.57299999999999</v>
      </c>
      <c r="FK128" s="9">
        <v>22.145</v>
      </c>
      <c r="FL128" s="9">
        <v>15.394</v>
      </c>
      <c r="FM128" s="9">
        <v>6.7510000000000003</v>
      </c>
      <c r="FN128" s="9">
        <v>180.142</v>
      </c>
      <c r="FO128" s="9">
        <v>83.320999999999998</v>
      </c>
      <c r="FP128" s="9">
        <v>96.820999999999998</v>
      </c>
      <c r="FQ128" s="9">
        <v>23.29</v>
      </c>
      <c r="FR128" s="9">
        <v>16.471</v>
      </c>
      <c r="FS128" s="9">
        <v>6.819</v>
      </c>
      <c r="FT128" s="9">
        <v>196.934</v>
      </c>
      <c r="FU128" s="9">
        <v>90.51</v>
      </c>
      <c r="FV128" s="9">
        <v>106.42400000000001</v>
      </c>
      <c r="FW128" s="9">
        <v>181.768</v>
      </c>
      <c r="FX128" s="9">
        <v>84.471000000000004</v>
      </c>
      <c r="FY128" s="9">
        <v>97.296999999999997</v>
      </c>
      <c r="FZ128" s="9">
        <v>1376.9960000000001</v>
      </c>
      <c r="GA128" s="9">
        <v>708.31399999999996</v>
      </c>
      <c r="GB128" s="9">
        <v>668.68200000000002</v>
      </c>
      <c r="GC128" s="9">
        <v>747.29300000000001</v>
      </c>
      <c r="GD128" s="9">
        <v>423.29399999999998</v>
      </c>
      <c r="GE128" s="9">
        <v>323.99900000000002</v>
      </c>
      <c r="GF128" s="9">
        <v>629.70299999999997</v>
      </c>
      <c r="GG128" s="9">
        <v>285.02100000000002</v>
      </c>
      <c r="GH128" s="9">
        <v>344.68200000000002</v>
      </c>
      <c r="GI128" s="9">
        <v>250.83699999999999</v>
      </c>
      <c r="GJ128" s="9">
        <v>133.107</v>
      </c>
      <c r="GK128" s="9">
        <v>117.73</v>
      </c>
      <c r="GL128" s="9">
        <v>39.645000000000003</v>
      </c>
      <c r="GM128" s="9">
        <v>25.699000000000002</v>
      </c>
      <c r="GN128" s="9">
        <v>13.946</v>
      </c>
      <c r="GO128" s="9">
        <v>9.6809999999999992</v>
      </c>
      <c r="GP128" s="9">
        <v>7.5810000000000004</v>
      </c>
      <c r="GQ128" s="9">
        <v>2.0990000000000002</v>
      </c>
      <c r="GR128" s="9">
        <v>6.8010000000000002</v>
      </c>
      <c r="GS128" s="9">
        <v>5.5110000000000001</v>
      </c>
      <c r="GT128" s="9">
        <v>1.29</v>
      </c>
      <c r="GU128" s="9">
        <v>2.88</v>
      </c>
      <c r="GV128" s="9">
        <v>2.0699999999999998</v>
      </c>
      <c r="GW128" s="9">
        <v>0.80900000000000005</v>
      </c>
      <c r="GX128" s="9">
        <v>29.963999999999999</v>
      </c>
      <c r="GY128" s="9">
        <v>18.117999999999999</v>
      </c>
      <c r="GZ128" s="9">
        <v>11.846</v>
      </c>
      <c r="HA128" s="9">
        <v>234.142</v>
      </c>
      <c r="HB128" s="9">
        <v>121.80500000000001</v>
      </c>
      <c r="HC128" s="9">
        <v>112.337</v>
      </c>
      <c r="HD128" s="9">
        <v>65.754000000000005</v>
      </c>
      <c r="HE128" s="9">
        <v>41.161999999999999</v>
      </c>
      <c r="HF128" s="9">
        <v>24.591999999999999</v>
      </c>
      <c r="HG128" s="9">
        <v>168.38800000000001</v>
      </c>
      <c r="HH128" s="9">
        <v>80.643000000000001</v>
      </c>
      <c r="HI128" s="9">
        <v>87.745000000000005</v>
      </c>
      <c r="HJ128" s="9">
        <v>70.671999999999997</v>
      </c>
      <c r="HK128" s="9">
        <v>45.835999999999999</v>
      </c>
      <c r="HL128" s="9">
        <v>24.835999999999999</v>
      </c>
      <c r="HM128" s="9">
        <v>180.16499999999999</v>
      </c>
      <c r="HN128" s="9">
        <v>87.271000000000001</v>
      </c>
      <c r="HO128" s="9">
        <v>92.894000000000005</v>
      </c>
      <c r="HP128" s="9">
        <v>175.18899999999999</v>
      </c>
      <c r="HQ128" s="9">
        <v>86.153999999999996</v>
      </c>
      <c r="HR128" s="9">
        <v>89.034999999999997</v>
      </c>
      <c r="HS128" s="9">
        <v>3368.2179999999998</v>
      </c>
      <c r="HT128" s="9">
        <v>1758.9369999999999</v>
      </c>
      <c r="HU128" s="9">
        <v>1609.2809999999999</v>
      </c>
      <c r="HV128" s="9">
        <v>2593.5189999999998</v>
      </c>
      <c r="HW128" s="9">
        <v>1517.0429999999999</v>
      </c>
      <c r="HX128" s="9">
        <v>1076.4760000000001</v>
      </c>
      <c r="HY128" s="9">
        <v>774.69899999999996</v>
      </c>
      <c r="HZ128" s="9">
        <v>241.89400000000001</v>
      </c>
      <c r="IA128" s="9">
        <v>532.80499999999995</v>
      </c>
      <c r="IB128" s="9">
        <v>395.93900000000002</v>
      </c>
      <c r="IC128" s="9">
        <v>214.476</v>
      </c>
      <c r="ID128" s="9">
        <v>181.46299999999999</v>
      </c>
      <c r="IE128" s="9">
        <v>59.591999999999999</v>
      </c>
      <c r="IF128" s="9">
        <v>33.33</v>
      </c>
      <c r="IG128" s="9">
        <v>26.262</v>
      </c>
      <c r="IH128" s="9">
        <v>25.948</v>
      </c>
      <c r="II128" s="9">
        <v>18.498999999999999</v>
      </c>
      <c r="IJ128" s="9">
        <v>7.4489999999999998</v>
      </c>
      <c r="IK128" s="9">
        <v>16.584</v>
      </c>
      <c r="IL128" s="9">
        <v>10.954000000000001</v>
      </c>
      <c r="IM128" s="9">
        <v>5.63</v>
      </c>
      <c r="IN128" s="9">
        <v>9.3629999999999995</v>
      </c>
      <c r="IO128" s="9">
        <v>7.5439999999999996</v>
      </c>
      <c r="IP128" s="9">
        <v>1.819</v>
      </c>
      <c r="IQ128" s="9">
        <v>33.643999999999998</v>
      </c>
    </row>
    <row r="129" spans="1:251">
      <c r="A129" s="10">
        <v>45413</v>
      </c>
      <c r="B129" s="9">
        <v>14457.985000000001</v>
      </c>
      <c r="C129" s="9">
        <v>7542.3029999999999</v>
      </c>
      <c r="D129" s="9">
        <v>6915.6819999999998</v>
      </c>
      <c r="E129" s="9">
        <v>9917.2119999999995</v>
      </c>
      <c r="F129" s="9">
        <v>6029.0540000000001</v>
      </c>
      <c r="G129" s="9">
        <v>3888.1579999999999</v>
      </c>
      <c r="H129" s="9">
        <v>4540.7730000000001</v>
      </c>
      <c r="I129" s="9">
        <v>1513.249</v>
      </c>
      <c r="J129" s="9">
        <v>3027.5239999999999</v>
      </c>
      <c r="K129" s="9">
        <v>1683.4159999999999</v>
      </c>
      <c r="L129" s="9">
        <v>886.03700000000003</v>
      </c>
      <c r="M129" s="9">
        <v>797.38</v>
      </c>
      <c r="N129" s="9">
        <v>327.96600000000001</v>
      </c>
      <c r="O129" s="9">
        <v>177.374</v>
      </c>
      <c r="P129" s="9">
        <v>150.59200000000001</v>
      </c>
      <c r="Q129" s="9">
        <v>119.679</v>
      </c>
      <c r="R129" s="9">
        <v>92.57</v>
      </c>
      <c r="S129" s="9">
        <v>27.109000000000002</v>
      </c>
      <c r="T129" s="9">
        <v>65.468000000000004</v>
      </c>
      <c r="U129" s="9">
        <v>52.098999999999997</v>
      </c>
      <c r="V129" s="9">
        <v>13.369</v>
      </c>
      <c r="W129" s="9">
        <v>54.212000000000003</v>
      </c>
      <c r="X129" s="9">
        <v>40.470999999999997</v>
      </c>
      <c r="Y129" s="9">
        <v>13.74</v>
      </c>
      <c r="Z129" s="9">
        <v>208.28700000000001</v>
      </c>
      <c r="AA129" s="9">
        <v>84.804000000000002</v>
      </c>
      <c r="AB129" s="9">
        <v>123.483</v>
      </c>
      <c r="AC129" s="9">
        <v>1492.848</v>
      </c>
      <c r="AD129" s="9">
        <v>780.98800000000006</v>
      </c>
      <c r="AE129" s="9">
        <v>711.86</v>
      </c>
      <c r="AF129" s="9">
        <v>586.77599999999995</v>
      </c>
      <c r="AG129" s="9">
        <v>428.81900000000002</v>
      </c>
      <c r="AH129" s="9">
        <v>157.95699999999999</v>
      </c>
      <c r="AI129" s="9">
        <v>906.072</v>
      </c>
      <c r="AJ129" s="9">
        <v>352.16899999999998</v>
      </c>
      <c r="AK129" s="9">
        <v>553.90300000000002</v>
      </c>
      <c r="AL129" s="9">
        <v>671.11099999999999</v>
      </c>
      <c r="AM129" s="9">
        <v>491.47500000000002</v>
      </c>
      <c r="AN129" s="9">
        <v>179.636</v>
      </c>
      <c r="AO129" s="9">
        <v>1012.3049999999999</v>
      </c>
      <c r="AP129" s="9">
        <v>394.56099999999998</v>
      </c>
      <c r="AQ129" s="9">
        <v>617.74400000000003</v>
      </c>
      <c r="AR129" s="9">
        <v>971.54</v>
      </c>
      <c r="AS129" s="9">
        <v>404.26799999999997</v>
      </c>
      <c r="AT129" s="9">
        <v>567.27200000000005</v>
      </c>
      <c r="AU129" s="9">
        <v>13709.39</v>
      </c>
      <c r="AV129" s="9">
        <v>7102.88</v>
      </c>
      <c r="AW129" s="9">
        <v>6606.51</v>
      </c>
      <c r="AX129" s="9">
        <v>9579.6190000000006</v>
      </c>
      <c r="AY129" s="9">
        <v>5784.4650000000001</v>
      </c>
      <c r="AZ129" s="9">
        <v>3795.1550000000002</v>
      </c>
      <c r="BA129" s="9">
        <v>4129.7709999999997</v>
      </c>
      <c r="BB129" s="9">
        <v>1318.4159999999999</v>
      </c>
      <c r="BC129" s="9">
        <v>2811.355</v>
      </c>
      <c r="BD129" s="9">
        <v>1623.4369999999999</v>
      </c>
      <c r="BE129" s="9">
        <v>848.23599999999999</v>
      </c>
      <c r="BF129" s="9">
        <v>775.20100000000002</v>
      </c>
      <c r="BG129" s="9">
        <v>301.25</v>
      </c>
      <c r="BH129" s="9">
        <v>159.98400000000001</v>
      </c>
      <c r="BI129" s="9">
        <v>141.26599999999999</v>
      </c>
      <c r="BJ129" s="9">
        <v>113.64</v>
      </c>
      <c r="BK129" s="9">
        <v>87.778999999999996</v>
      </c>
      <c r="BL129" s="9">
        <v>25.861000000000001</v>
      </c>
      <c r="BM129" s="9">
        <v>61.668999999999997</v>
      </c>
      <c r="BN129" s="9">
        <v>49.511000000000003</v>
      </c>
      <c r="BO129" s="9">
        <v>12.157999999999999</v>
      </c>
      <c r="BP129" s="9">
        <v>51.970999999999997</v>
      </c>
      <c r="BQ129" s="9">
        <v>38.268000000000001</v>
      </c>
      <c r="BR129" s="9">
        <v>13.702999999999999</v>
      </c>
      <c r="BS129" s="9">
        <v>187.61</v>
      </c>
      <c r="BT129" s="9">
        <v>72.204999999999998</v>
      </c>
      <c r="BU129" s="9">
        <v>115.405</v>
      </c>
      <c r="BV129" s="9">
        <v>1453.683</v>
      </c>
      <c r="BW129" s="9">
        <v>757.53099999999995</v>
      </c>
      <c r="BX129" s="9">
        <v>696.15200000000004</v>
      </c>
      <c r="BY129" s="9">
        <v>574.96100000000001</v>
      </c>
      <c r="BZ129" s="9">
        <v>418.57299999999998</v>
      </c>
      <c r="CA129" s="9">
        <v>156.387</v>
      </c>
      <c r="CB129" s="9">
        <v>878.72299999999996</v>
      </c>
      <c r="CC129" s="9">
        <v>338.95800000000003</v>
      </c>
      <c r="CD129" s="9">
        <v>539.76499999999999</v>
      </c>
      <c r="CE129" s="9">
        <v>655.32399999999996</v>
      </c>
      <c r="CF129" s="9">
        <v>477.87200000000001</v>
      </c>
      <c r="CG129" s="9">
        <v>177.452</v>
      </c>
      <c r="CH129" s="9">
        <v>968.11300000000006</v>
      </c>
      <c r="CI129" s="9">
        <v>370.36500000000001</v>
      </c>
      <c r="CJ129" s="9">
        <v>597.74900000000002</v>
      </c>
      <c r="CK129" s="9">
        <v>940.39200000000005</v>
      </c>
      <c r="CL129" s="9">
        <v>388.46899999999999</v>
      </c>
      <c r="CM129" s="9">
        <v>551.923</v>
      </c>
      <c r="CN129" s="9">
        <v>2219.0810000000001</v>
      </c>
      <c r="CO129" s="9">
        <v>1136.46</v>
      </c>
      <c r="CP129" s="9">
        <v>1082.6210000000001</v>
      </c>
      <c r="CQ129" s="9">
        <v>919.91899999999998</v>
      </c>
      <c r="CR129" s="9">
        <v>554.57000000000005</v>
      </c>
      <c r="CS129" s="9">
        <v>365.34899999999999</v>
      </c>
      <c r="CT129" s="9">
        <v>1299.162</v>
      </c>
      <c r="CU129" s="9">
        <v>581.89</v>
      </c>
      <c r="CV129" s="9">
        <v>717.27200000000005</v>
      </c>
      <c r="CW129" s="9">
        <v>477.7</v>
      </c>
      <c r="CX129" s="9">
        <v>233.976</v>
      </c>
      <c r="CY129" s="9">
        <v>243.72399999999999</v>
      </c>
      <c r="CZ129" s="9">
        <v>80.501000000000005</v>
      </c>
      <c r="DA129" s="9">
        <v>35.287999999999997</v>
      </c>
      <c r="DB129" s="9">
        <v>45.213000000000001</v>
      </c>
      <c r="DC129" s="9">
        <v>10.704000000000001</v>
      </c>
      <c r="DD129" s="9">
        <v>7.1390000000000002</v>
      </c>
      <c r="DE129" s="9">
        <v>3.5649999999999999</v>
      </c>
      <c r="DF129" s="9">
        <v>8.2780000000000005</v>
      </c>
      <c r="DG129" s="9">
        <v>5.0149999999999997</v>
      </c>
      <c r="DH129" s="9">
        <v>3.2629999999999999</v>
      </c>
      <c r="DI129" s="9">
        <v>2.4260000000000002</v>
      </c>
      <c r="DJ129" s="9">
        <v>2.1240000000000001</v>
      </c>
      <c r="DK129" s="9">
        <v>0.30199999999999999</v>
      </c>
      <c r="DL129" s="9">
        <v>69.796999999999997</v>
      </c>
      <c r="DM129" s="9">
        <v>28.149000000000001</v>
      </c>
      <c r="DN129" s="9">
        <v>41.648000000000003</v>
      </c>
      <c r="DO129" s="9">
        <v>436.76</v>
      </c>
      <c r="DP129" s="9">
        <v>216.40199999999999</v>
      </c>
      <c r="DQ129" s="9">
        <v>220.357</v>
      </c>
      <c r="DR129" s="9">
        <v>80.772000000000006</v>
      </c>
      <c r="DS129" s="9">
        <v>51.948999999999998</v>
      </c>
      <c r="DT129" s="9">
        <v>28.823</v>
      </c>
      <c r="DU129" s="9">
        <v>355.988</v>
      </c>
      <c r="DV129" s="9">
        <v>164.453</v>
      </c>
      <c r="DW129" s="9">
        <v>191.535</v>
      </c>
      <c r="DX129" s="9">
        <v>88.38</v>
      </c>
      <c r="DY129" s="9">
        <v>56.768999999999998</v>
      </c>
      <c r="DZ129" s="9">
        <v>31.611999999999998</v>
      </c>
      <c r="EA129" s="9">
        <v>389.31900000000002</v>
      </c>
      <c r="EB129" s="9">
        <v>177.20699999999999</v>
      </c>
      <c r="EC129" s="9">
        <v>212.11199999999999</v>
      </c>
      <c r="ED129" s="9">
        <v>364.26600000000002</v>
      </c>
      <c r="EE129" s="9">
        <v>169.46799999999999</v>
      </c>
      <c r="EF129" s="9">
        <v>194.798</v>
      </c>
      <c r="EG129" s="9">
        <v>830.04300000000001</v>
      </c>
      <c r="EH129" s="9">
        <v>410.53399999999999</v>
      </c>
      <c r="EI129" s="9">
        <v>419.50799999999998</v>
      </c>
      <c r="EJ129" s="9">
        <v>187.7</v>
      </c>
      <c r="EK129" s="9">
        <v>133.524</v>
      </c>
      <c r="EL129" s="9">
        <v>54.176000000000002</v>
      </c>
      <c r="EM129" s="9">
        <v>642.34199999999998</v>
      </c>
      <c r="EN129" s="9">
        <v>277.01</v>
      </c>
      <c r="EO129" s="9">
        <v>365.33199999999999</v>
      </c>
      <c r="EP129" s="9">
        <v>205.37700000000001</v>
      </c>
      <c r="EQ129" s="9">
        <v>90.492999999999995</v>
      </c>
      <c r="ER129" s="9">
        <v>114.884</v>
      </c>
      <c r="ES129" s="9">
        <v>41.594999999999999</v>
      </c>
      <c r="ET129" s="9">
        <v>16.727</v>
      </c>
      <c r="EU129" s="9">
        <v>24.869</v>
      </c>
      <c r="EV129" s="9">
        <v>3.26</v>
      </c>
      <c r="EW129" s="9">
        <v>2.3180000000000001</v>
      </c>
      <c r="EX129" s="9">
        <v>0.94199999999999995</v>
      </c>
      <c r="EY129" s="9">
        <v>2.786</v>
      </c>
      <c r="EZ129" s="9">
        <v>1.879</v>
      </c>
      <c r="FA129" s="9">
        <v>0.90600000000000003</v>
      </c>
      <c r="FB129" s="9">
        <v>0.47499999999999998</v>
      </c>
      <c r="FC129" s="9">
        <v>0.439</v>
      </c>
      <c r="FD129" s="9">
        <v>3.5999999999999997E-2</v>
      </c>
      <c r="FE129" s="9">
        <v>38.335000000000001</v>
      </c>
      <c r="FF129" s="9">
        <v>14.407999999999999</v>
      </c>
      <c r="FG129" s="9">
        <v>23.925999999999998</v>
      </c>
      <c r="FH129" s="9">
        <v>182.268</v>
      </c>
      <c r="FI129" s="9">
        <v>81.186999999999998</v>
      </c>
      <c r="FJ129" s="9">
        <v>101.081</v>
      </c>
      <c r="FK129" s="9">
        <v>15.683</v>
      </c>
      <c r="FL129" s="9">
        <v>10.358000000000001</v>
      </c>
      <c r="FM129" s="9">
        <v>5.3250000000000002</v>
      </c>
      <c r="FN129" s="9">
        <v>166.58500000000001</v>
      </c>
      <c r="FO129" s="9">
        <v>70.828999999999994</v>
      </c>
      <c r="FP129" s="9">
        <v>95.756</v>
      </c>
      <c r="FQ129" s="9">
        <v>18.936</v>
      </c>
      <c r="FR129" s="9">
        <v>12.673999999999999</v>
      </c>
      <c r="FS129" s="9">
        <v>6.2619999999999996</v>
      </c>
      <c r="FT129" s="9">
        <v>186.441</v>
      </c>
      <c r="FU129" s="9">
        <v>77.819000000000003</v>
      </c>
      <c r="FV129" s="9">
        <v>108.622</v>
      </c>
      <c r="FW129" s="9">
        <v>169.37100000000001</v>
      </c>
      <c r="FX129" s="9">
        <v>72.707999999999998</v>
      </c>
      <c r="FY129" s="9">
        <v>96.662999999999997</v>
      </c>
      <c r="FZ129" s="9">
        <v>1389.038</v>
      </c>
      <c r="GA129" s="9">
        <v>725.92499999999995</v>
      </c>
      <c r="GB129" s="9">
        <v>663.11300000000006</v>
      </c>
      <c r="GC129" s="9">
        <v>732.21900000000005</v>
      </c>
      <c r="GD129" s="9">
        <v>421.04599999999999</v>
      </c>
      <c r="GE129" s="9">
        <v>311.173</v>
      </c>
      <c r="GF129" s="9">
        <v>656.81899999999996</v>
      </c>
      <c r="GG129" s="9">
        <v>304.88</v>
      </c>
      <c r="GH129" s="9">
        <v>351.94</v>
      </c>
      <c r="GI129" s="9">
        <v>272.322</v>
      </c>
      <c r="GJ129" s="9">
        <v>143.483</v>
      </c>
      <c r="GK129" s="9">
        <v>128.84</v>
      </c>
      <c r="GL129" s="9">
        <v>38.905000000000001</v>
      </c>
      <c r="GM129" s="9">
        <v>18.561</v>
      </c>
      <c r="GN129" s="9">
        <v>20.344000000000001</v>
      </c>
      <c r="GO129" s="9">
        <v>7.444</v>
      </c>
      <c r="GP129" s="9">
        <v>4.8209999999999997</v>
      </c>
      <c r="GQ129" s="9">
        <v>2.6230000000000002</v>
      </c>
      <c r="GR129" s="9">
        <v>5.492</v>
      </c>
      <c r="GS129" s="9">
        <v>3.1349999999999998</v>
      </c>
      <c r="GT129" s="9">
        <v>2.3570000000000002</v>
      </c>
      <c r="GU129" s="9">
        <v>1.9510000000000001</v>
      </c>
      <c r="GV129" s="9">
        <v>1.6859999999999999</v>
      </c>
      <c r="GW129" s="9">
        <v>0.26600000000000001</v>
      </c>
      <c r="GX129" s="9">
        <v>31.462</v>
      </c>
      <c r="GY129" s="9">
        <v>13.74</v>
      </c>
      <c r="GZ129" s="9">
        <v>17.721</v>
      </c>
      <c r="HA129" s="9">
        <v>254.49100000000001</v>
      </c>
      <c r="HB129" s="9">
        <v>135.215</v>
      </c>
      <c r="HC129" s="9">
        <v>119.276</v>
      </c>
      <c r="HD129" s="9">
        <v>65.088999999999999</v>
      </c>
      <c r="HE129" s="9">
        <v>41.591000000000001</v>
      </c>
      <c r="HF129" s="9">
        <v>23.498000000000001</v>
      </c>
      <c r="HG129" s="9">
        <v>189.40199999999999</v>
      </c>
      <c r="HH129" s="9">
        <v>93.623999999999995</v>
      </c>
      <c r="HI129" s="9">
        <v>95.778000000000006</v>
      </c>
      <c r="HJ129" s="9">
        <v>69.444000000000003</v>
      </c>
      <c r="HK129" s="9">
        <v>44.094000000000001</v>
      </c>
      <c r="HL129" s="9">
        <v>25.35</v>
      </c>
      <c r="HM129" s="9">
        <v>202.87799999999999</v>
      </c>
      <c r="HN129" s="9">
        <v>99.388999999999996</v>
      </c>
      <c r="HO129" s="9">
        <v>103.49</v>
      </c>
      <c r="HP129" s="9">
        <v>194.89500000000001</v>
      </c>
      <c r="HQ129" s="9">
        <v>96.759</v>
      </c>
      <c r="HR129" s="9">
        <v>98.135000000000005</v>
      </c>
      <c r="HS129" s="9">
        <v>3402.0740000000001</v>
      </c>
      <c r="HT129" s="9">
        <v>1775.6379999999999</v>
      </c>
      <c r="HU129" s="9">
        <v>1626.4359999999999</v>
      </c>
      <c r="HV129" s="9">
        <v>2606.0720000000001</v>
      </c>
      <c r="HW129" s="9">
        <v>1537.21</v>
      </c>
      <c r="HX129" s="9">
        <v>1068.8620000000001</v>
      </c>
      <c r="HY129" s="9">
        <v>796.00199999999995</v>
      </c>
      <c r="HZ129" s="9">
        <v>238.428</v>
      </c>
      <c r="IA129" s="9">
        <v>557.57399999999996</v>
      </c>
      <c r="IB129" s="9">
        <v>391.404</v>
      </c>
      <c r="IC129" s="9">
        <v>218.70599999999999</v>
      </c>
      <c r="ID129" s="9">
        <v>172.697</v>
      </c>
      <c r="IE129" s="9">
        <v>65.575999999999993</v>
      </c>
      <c r="IF129" s="9">
        <v>35.875999999999998</v>
      </c>
      <c r="IG129" s="9">
        <v>29.7</v>
      </c>
      <c r="IH129" s="9">
        <v>26.135000000000002</v>
      </c>
      <c r="II129" s="9">
        <v>21.260999999999999</v>
      </c>
      <c r="IJ129" s="9">
        <v>4.8739999999999997</v>
      </c>
      <c r="IK129" s="9">
        <v>12.151</v>
      </c>
      <c r="IL129" s="9">
        <v>10.992000000000001</v>
      </c>
      <c r="IM129" s="9">
        <v>1.159</v>
      </c>
      <c r="IN129" s="9">
        <v>13.984</v>
      </c>
      <c r="IO129" s="9">
        <v>10.269</v>
      </c>
      <c r="IP129" s="9">
        <v>3.7149999999999999</v>
      </c>
      <c r="IQ129" s="9">
        <v>39.441000000000003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2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513</v>
      </c>
      <c r="C1" s="3" t="s">
        <v>514</v>
      </c>
      <c r="D1" s="3" t="s">
        <v>515</v>
      </c>
      <c r="E1" s="3" t="s">
        <v>516</v>
      </c>
      <c r="F1" s="3" t="s">
        <v>517</v>
      </c>
      <c r="G1" s="3" t="s">
        <v>518</v>
      </c>
      <c r="H1" s="3" t="s">
        <v>519</v>
      </c>
      <c r="I1" s="3" t="s">
        <v>520</v>
      </c>
      <c r="J1" s="3" t="s">
        <v>521</v>
      </c>
      <c r="K1" s="3" t="s">
        <v>522</v>
      </c>
      <c r="L1" s="3" t="s">
        <v>523</v>
      </c>
      <c r="M1" s="3" t="s">
        <v>524</v>
      </c>
      <c r="N1" s="3" t="s">
        <v>525</v>
      </c>
      <c r="O1" s="3" t="s">
        <v>526</v>
      </c>
      <c r="P1" s="3" t="s">
        <v>527</v>
      </c>
      <c r="Q1" s="3" t="s">
        <v>528</v>
      </c>
      <c r="R1" s="3" t="s">
        <v>529</v>
      </c>
      <c r="S1" s="3" t="s">
        <v>530</v>
      </c>
      <c r="T1" s="3" t="s">
        <v>531</v>
      </c>
      <c r="U1" s="3" t="s">
        <v>532</v>
      </c>
      <c r="V1" s="3" t="s">
        <v>533</v>
      </c>
      <c r="W1" s="3" t="s">
        <v>534</v>
      </c>
      <c r="X1" s="3" t="s">
        <v>535</v>
      </c>
      <c r="Y1" s="3" t="s">
        <v>536</v>
      </c>
      <c r="Z1" s="3" t="s">
        <v>537</v>
      </c>
      <c r="AA1" s="3" t="s">
        <v>538</v>
      </c>
      <c r="AB1" s="3" t="s">
        <v>539</v>
      </c>
      <c r="AC1" s="3" t="s">
        <v>540</v>
      </c>
      <c r="AD1" s="3" t="s">
        <v>541</v>
      </c>
      <c r="AE1" s="3" t="s">
        <v>542</v>
      </c>
      <c r="AF1" s="3" t="s">
        <v>543</v>
      </c>
      <c r="AG1" s="3" t="s">
        <v>544</v>
      </c>
      <c r="AH1" s="3" t="s">
        <v>545</v>
      </c>
      <c r="AI1" s="3" t="s">
        <v>546</v>
      </c>
      <c r="AJ1" s="3" t="s">
        <v>547</v>
      </c>
      <c r="AK1" s="3" t="s">
        <v>548</v>
      </c>
      <c r="AL1" s="3" t="s">
        <v>549</v>
      </c>
      <c r="AM1" s="3" t="s">
        <v>550</v>
      </c>
      <c r="AN1" s="3" t="s">
        <v>551</v>
      </c>
      <c r="AO1" s="3" t="s">
        <v>552</v>
      </c>
      <c r="AP1" s="3" t="s">
        <v>553</v>
      </c>
      <c r="AQ1" s="3" t="s">
        <v>554</v>
      </c>
      <c r="AR1" s="3" t="s">
        <v>555</v>
      </c>
      <c r="AS1" s="3" t="s">
        <v>556</v>
      </c>
      <c r="AT1" s="3" t="s">
        <v>557</v>
      </c>
      <c r="AU1" s="3" t="s">
        <v>558</v>
      </c>
      <c r="AV1" s="3" t="s">
        <v>559</v>
      </c>
      <c r="AW1" s="3" t="s">
        <v>560</v>
      </c>
      <c r="AX1" s="3" t="s">
        <v>561</v>
      </c>
      <c r="AY1" s="3" t="s">
        <v>562</v>
      </c>
      <c r="AZ1" s="3" t="s">
        <v>563</v>
      </c>
      <c r="BA1" s="3" t="s">
        <v>564</v>
      </c>
      <c r="BB1" s="3" t="s">
        <v>565</v>
      </c>
      <c r="BC1" s="3" t="s">
        <v>566</v>
      </c>
      <c r="BD1" s="3" t="s">
        <v>567</v>
      </c>
      <c r="BE1" s="3" t="s">
        <v>568</v>
      </c>
      <c r="BF1" s="3" t="s">
        <v>569</v>
      </c>
      <c r="BG1" s="3" t="s">
        <v>570</v>
      </c>
      <c r="BH1" s="3" t="s">
        <v>571</v>
      </c>
      <c r="BI1" s="3" t="s">
        <v>572</v>
      </c>
      <c r="BJ1" s="3" t="s">
        <v>573</v>
      </c>
      <c r="BK1" s="3" t="s">
        <v>574</v>
      </c>
      <c r="BL1" s="3" t="s">
        <v>575</v>
      </c>
      <c r="BM1" s="3" t="s">
        <v>576</v>
      </c>
      <c r="BN1" s="3" t="s">
        <v>577</v>
      </c>
      <c r="BO1" s="3" t="s">
        <v>578</v>
      </c>
      <c r="BP1" s="3" t="s">
        <v>579</v>
      </c>
      <c r="BQ1" s="3" t="s">
        <v>580</v>
      </c>
      <c r="BR1" s="3" t="s">
        <v>581</v>
      </c>
      <c r="BS1" s="3" t="s">
        <v>582</v>
      </c>
      <c r="BT1" s="3" t="s">
        <v>583</v>
      </c>
      <c r="BU1" s="3" t="s">
        <v>584</v>
      </c>
      <c r="BV1" s="3" t="s">
        <v>585</v>
      </c>
      <c r="BW1" s="3" t="s">
        <v>586</v>
      </c>
      <c r="BX1" s="3" t="s">
        <v>587</v>
      </c>
      <c r="BY1" s="3" t="s">
        <v>588</v>
      </c>
      <c r="BZ1" s="3" t="s">
        <v>589</v>
      </c>
      <c r="CA1" s="3" t="s">
        <v>590</v>
      </c>
      <c r="CB1" s="3" t="s">
        <v>591</v>
      </c>
      <c r="CC1" s="3" t="s">
        <v>592</v>
      </c>
      <c r="CD1" s="3" t="s">
        <v>593</v>
      </c>
      <c r="CE1" s="3" t="s">
        <v>594</v>
      </c>
      <c r="CF1" s="3" t="s">
        <v>595</v>
      </c>
      <c r="CG1" s="3" t="s">
        <v>596</v>
      </c>
      <c r="CH1" s="3" t="s">
        <v>597</v>
      </c>
      <c r="CI1" s="3" t="s">
        <v>598</v>
      </c>
      <c r="CJ1" s="3" t="s">
        <v>599</v>
      </c>
      <c r="CK1" s="3" t="s">
        <v>600</v>
      </c>
      <c r="CL1" s="3" t="s">
        <v>601</v>
      </c>
      <c r="CM1" s="3" t="s">
        <v>602</v>
      </c>
      <c r="CN1" s="3" t="s">
        <v>603</v>
      </c>
      <c r="CO1" s="3" t="s">
        <v>604</v>
      </c>
      <c r="CP1" s="3" t="s">
        <v>605</v>
      </c>
      <c r="CQ1" s="3" t="s">
        <v>606</v>
      </c>
      <c r="CR1" s="3" t="s">
        <v>607</v>
      </c>
      <c r="CS1" s="3" t="s">
        <v>608</v>
      </c>
      <c r="CT1" s="3" t="s">
        <v>609</v>
      </c>
      <c r="CU1" s="3" t="s">
        <v>610</v>
      </c>
      <c r="CV1" s="3" t="s">
        <v>611</v>
      </c>
      <c r="CW1" s="3" t="s">
        <v>612</v>
      </c>
      <c r="CX1" s="3" t="s">
        <v>613</v>
      </c>
      <c r="CY1" s="3" t="s">
        <v>614</v>
      </c>
      <c r="CZ1" s="3" t="s">
        <v>615</v>
      </c>
      <c r="DA1" s="3" t="s">
        <v>616</v>
      </c>
      <c r="DB1" s="3" t="s">
        <v>617</v>
      </c>
      <c r="DC1" s="3" t="s">
        <v>618</v>
      </c>
      <c r="DD1" s="3" t="s">
        <v>619</v>
      </c>
      <c r="DE1" s="3" t="s">
        <v>620</v>
      </c>
      <c r="DF1" s="3" t="s">
        <v>621</v>
      </c>
      <c r="DG1" s="3" t="s">
        <v>622</v>
      </c>
      <c r="DH1" s="3" t="s">
        <v>623</v>
      </c>
      <c r="DI1" s="3" t="s">
        <v>624</v>
      </c>
      <c r="DJ1" s="3" t="s">
        <v>625</v>
      </c>
      <c r="DK1" s="3" t="s">
        <v>626</v>
      </c>
      <c r="DL1" s="3" t="s">
        <v>627</v>
      </c>
      <c r="DM1" s="3" t="s">
        <v>628</v>
      </c>
      <c r="DN1" s="3" t="s">
        <v>629</v>
      </c>
      <c r="DO1" s="3" t="s">
        <v>630</v>
      </c>
      <c r="DP1" s="3" t="s">
        <v>631</v>
      </c>
      <c r="DQ1" s="3" t="s">
        <v>632</v>
      </c>
      <c r="DR1" s="3" t="s">
        <v>633</v>
      </c>
      <c r="DS1" s="3" t="s">
        <v>634</v>
      </c>
      <c r="DT1" s="3" t="s">
        <v>635</v>
      </c>
      <c r="DU1" s="3" t="s">
        <v>636</v>
      </c>
      <c r="DV1" s="3" t="s">
        <v>637</v>
      </c>
      <c r="DW1" s="3" t="s">
        <v>638</v>
      </c>
      <c r="DX1" s="3" t="s">
        <v>639</v>
      </c>
      <c r="DY1" s="3" t="s">
        <v>640</v>
      </c>
      <c r="DZ1" s="3" t="s">
        <v>641</v>
      </c>
      <c r="EA1" s="3" t="s">
        <v>642</v>
      </c>
      <c r="EB1" s="3" t="s">
        <v>643</v>
      </c>
      <c r="EC1" s="3" t="s">
        <v>644</v>
      </c>
      <c r="ED1" s="3" t="s">
        <v>645</v>
      </c>
      <c r="EE1" s="3" t="s">
        <v>646</v>
      </c>
      <c r="EF1" s="3" t="s">
        <v>647</v>
      </c>
      <c r="EG1" s="3" t="s">
        <v>648</v>
      </c>
      <c r="EH1" s="3" t="s">
        <v>649</v>
      </c>
      <c r="EI1" s="3" t="s">
        <v>650</v>
      </c>
      <c r="EJ1" s="3" t="s">
        <v>651</v>
      </c>
      <c r="EK1" s="3" t="s">
        <v>652</v>
      </c>
      <c r="EL1" s="3" t="s">
        <v>653</v>
      </c>
      <c r="EM1" s="3" t="s">
        <v>654</v>
      </c>
      <c r="EN1" s="3" t="s">
        <v>655</v>
      </c>
      <c r="EO1" s="3" t="s">
        <v>656</v>
      </c>
      <c r="EP1" s="3" t="s">
        <v>657</v>
      </c>
      <c r="EQ1" s="3" t="s">
        <v>658</v>
      </c>
      <c r="ER1" s="3" t="s">
        <v>659</v>
      </c>
      <c r="ES1" s="3" t="s">
        <v>660</v>
      </c>
      <c r="ET1" s="3" t="s">
        <v>661</v>
      </c>
      <c r="EU1" s="3" t="s">
        <v>662</v>
      </c>
      <c r="EV1" s="3" t="s">
        <v>663</v>
      </c>
      <c r="EW1" s="3" t="s">
        <v>664</v>
      </c>
      <c r="EX1" s="3" t="s">
        <v>665</v>
      </c>
      <c r="EY1" s="3" t="s">
        <v>666</v>
      </c>
      <c r="EZ1" s="3" t="s">
        <v>667</v>
      </c>
      <c r="FA1" s="3" t="s">
        <v>668</v>
      </c>
      <c r="FB1" s="3" t="s">
        <v>669</v>
      </c>
      <c r="FC1" s="3" t="s">
        <v>670</v>
      </c>
      <c r="FD1" s="3" t="s">
        <v>671</v>
      </c>
      <c r="FE1" s="3" t="s">
        <v>672</v>
      </c>
      <c r="FF1" s="3" t="s">
        <v>673</v>
      </c>
      <c r="FG1" s="3" t="s">
        <v>674</v>
      </c>
      <c r="FH1" s="3" t="s">
        <v>675</v>
      </c>
      <c r="FI1" s="3" t="s">
        <v>676</v>
      </c>
      <c r="FJ1" s="3" t="s">
        <v>677</v>
      </c>
      <c r="FK1" s="3" t="s">
        <v>678</v>
      </c>
      <c r="FL1" s="3" t="s">
        <v>679</v>
      </c>
      <c r="FM1" s="3" t="s">
        <v>680</v>
      </c>
      <c r="FN1" s="3" t="s">
        <v>681</v>
      </c>
      <c r="FO1" s="3" t="s">
        <v>682</v>
      </c>
      <c r="FP1" s="3" t="s">
        <v>683</v>
      </c>
      <c r="FQ1" s="3" t="s">
        <v>684</v>
      </c>
      <c r="FR1" s="3" t="s">
        <v>685</v>
      </c>
      <c r="FS1" s="3" t="s">
        <v>686</v>
      </c>
      <c r="FT1" s="3" t="s">
        <v>687</v>
      </c>
      <c r="FU1" s="3" t="s">
        <v>688</v>
      </c>
      <c r="FV1" s="3" t="s">
        <v>689</v>
      </c>
      <c r="FW1" s="3" t="s">
        <v>690</v>
      </c>
      <c r="FX1" s="3" t="s">
        <v>691</v>
      </c>
      <c r="FY1" s="3" t="s">
        <v>692</v>
      </c>
      <c r="FZ1" s="3" t="s">
        <v>693</v>
      </c>
      <c r="GA1" s="3" t="s">
        <v>694</v>
      </c>
      <c r="GB1" s="3" t="s">
        <v>695</v>
      </c>
      <c r="GC1" s="3" t="s">
        <v>696</v>
      </c>
      <c r="GD1" s="3" t="s">
        <v>697</v>
      </c>
      <c r="GE1" s="3" t="s">
        <v>698</v>
      </c>
      <c r="GF1" s="3" t="s">
        <v>699</v>
      </c>
      <c r="GG1" s="3" t="s">
        <v>700</v>
      </c>
      <c r="GH1" s="3" t="s">
        <v>701</v>
      </c>
      <c r="GI1" s="3" t="s">
        <v>702</v>
      </c>
      <c r="GJ1" s="3" t="s">
        <v>703</v>
      </c>
      <c r="GK1" s="3" t="s">
        <v>704</v>
      </c>
      <c r="GL1" s="3" t="s">
        <v>705</v>
      </c>
      <c r="GM1" s="3" t="s">
        <v>706</v>
      </c>
      <c r="GN1" s="3" t="s">
        <v>707</v>
      </c>
      <c r="GO1" s="3" t="s">
        <v>708</v>
      </c>
      <c r="GP1" s="3" t="s">
        <v>709</v>
      </c>
      <c r="GQ1" s="3" t="s">
        <v>710</v>
      </c>
      <c r="GR1" s="3" t="s">
        <v>711</v>
      </c>
      <c r="GS1" s="3" t="s">
        <v>712</v>
      </c>
      <c r="GT1" s="3" t="s">
        <v>713</v>
      </c>
      <c r="GU1" s="3" t="s">
        <v>714</v>
      </c>
      <c r="GV1" s="3" t="s">
        <v>715</v>
      </c>
      <c r="GW1" s="3" t="s">
        <v>716</v>
      </c>
      <c r="GX1" s="3" t="s">
        <v>717</v>
      </c>
      <c r="GY1" s="3" t="s">
        <v>718</v>
      </c>
      <c r="GZ1" s="3" t="s">
        <v>719</v>
      </c>
      <c r="HA1" s="3" t="s">
        <v>720</v>
      </c>
      <c r="HB1" s="3" t="s">
        <v>721</v>
      </c>
      <c r="HC1" s="3" t="s">
        <v>722</v>
      </c>
      <c r="HD1" s="3" t="s">
        <v>723</v>
      </c>
      <c r="HE1" s="3" t="s">
        <v>724</v>
      </c>
      <c r="HF1" s="3" t="s">
        <v>725</v>
      </c>
      <c r="HG1" s="3" t="s">
        <v>726</v>
      </c>
      <c r="HH1" s="3" t="s">
        <v>727</v>
      </c>
      <c r="HI1" s="3" t="s">
        <v>728</v>
      </c>
      <c r="HJ1" s="3" t="s">
        <v>729</v>
      </c>
      <c r="HK1" s="3" t="s">
        <v>730</v>
      </c>
      <c r="HL1" s="3" t="s">
        <v>731</v>
      </c>
      <c r="HM1" s="3" t="s">
        <v>732</v>
      </c>
      <c r="HN1" s="3" t="s">
        <v>733</v>
      </c>
      <c r="HO1" s="3" t="s">
        <v>734</v>
      </c>
      <c r="HP1" s="3" t="s">
        <v>735</v>
      </c>
      <c r="HQ1" s="3" t="s">
        <v>736</v>
      </c>
      <c r="HR1" s="3" t="s">
        <v>737</v>
      </c>
      <c r="HS1" s="3" t="s">
        <v>738</v>
      </c>
      <c r="HT1" s="3" t="s">
        <v>739</v>
      </c>
      <c r="HU1" s="3" t="s">
        <v>740</v>
      </c>
      <c r="HV1" s="3" t="s">
        <v>741</v>
      </c>
      <c r="HW1" s="3" t="s">
        <v>742</v>
      </c>
      <c r="HX1" s="3" t="s">
        <v>743</v>
      </c>
      <c r="HY1" s="3" t="s">
        <v>744</v>
      </c>
      <c r="HZ1" s="3" t="s">
        <v>745</v>
      </c>
      <c r="IA1" s="3" t="s">
        <v>746</v>
      </c>
      <c r="IB1" s="3" t="s">
        <v>747</v>
      </c>
      <c r="IC1" s="3" t="s">
        <v>748</v>
      </c>
      <c r="ID1" s="3" t="s">
        <v>749</v>
      </c>
      <c r="IE1" s="3" t="s">
        <v>750</v>
      </c>
      <c r="IF1" s="3" t="s">
        <v>751</v>
      </c>
      <c r="IG1" s="3" t="s">
        <v>752</v>
      </c>
      <c r="IH1" s="3" t="s">
        <v>753</v>
      </c>
      <c r="II1" s="3" t="s">
        <v>754</v>
      </c>
      <c r="IJ1" s="3" t="s">
        <v>755</v>
      </c>
      <c r="IK1" s="3" t="s">
        <v>756</v>
      </c>
      <c r="IL1" s="3" t="s">
        <v>757</v>
      </c>
      <c r="IM1" s="3" t="s">
        <v>758</v>
      </c>
      <c r="IN1" s="3" t="s">
        <v>759</v>
      </c>
      <c r="IO1" s="3" t="s">
        <v>760</v>
      </c>
      <c r="IP1" s="3" t="s">
        <v>761</v>
      </c>
      <c r="IQ1" s="3" t="s">
        <v>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262</v>
      </c>
      <c r="C5" s="8" t="s">
        <v>262</v>
      </c>
      <c r="D5" s="8" t="s">
        <v>262</v>
      </c>
      <c r="E5" s="8" t="s">
        <v>262</v>
      </c>
      <c r="F5" s="8" t="s">
        <v>262</v>
      </c>
      <c r="G5" s="8" t="s">
        <v>262</v>
      </c>
      <c r="H5" s="8" t="s">
        <v>262</v>
      </c>
      <c r="I5" s="8" t="s">
        <v>262</v>
      </c>
      <c r="J5" s="8" t="s">
        <v>262</v>
      </c>
      <c r="K5" s="8" t="s">
        <v>262</v>
      </c>
      <c r="L5" s="8" t="s">
        <v>262</v>
      </c>
      <c r="M5" s="8" t="s">
        <v>262</v>
      </c>
      <c r="N5" s="8" t="s">
        <v>262</v>
      </c>
      <c r="O5" s="8" t="s">
        <v>262</v>
      </c>
      <c r="P5" s="8" t="s">
        <v>262</v>
      </c>
      <c r="Q5" s="8" t="s">
        <v>262</v>
      </c>
      <c r="R5" s="8" t="s">
        <v>262</v>
      </c>
      <c r="S5" s="8" t="s">
        <v>262</v>
      </c>
      <c r="T5" s="8" t="s">
        <v>262</v>
      </c>
      <c r="U5" s="8" t="s">
        <v>262</v>
      </c>
      <c r="V5" s="8" t="s">
        <v>262</v>
      </c>
      <c r="W5" s="8" t="s">
        <v>262</v>
      </c>
      <c r="X5" s="8" t="s">
        <v>262</v>
      </c>
      <c r="Y5" s="8" t="s">
        <v>262</v>
      </c>
      <c r="Z5" s="8" t="s">
        <v>262</v>
      </c>
      <c r="AA5" s="8" t="s">
        <v>262</v>
      </c>
      <c r="AB5" s="8" t="s">
        <v>262</v>
      </c>
      <c r="AC5" s="8" t="s">
        <v>262</v>
      </c>
      <c r="AD5" s="8" t="s">
        <v>262</v>
      </c>
      <c r="AE5" s="8" t="s">
        <v>262</v>
      </c>
      <c r="AF5" s="8" t="s">
        <v>262</v>
      </c>
      <c r="AG5" s="8" t="s">
        <v>262</v>
      </c>
      <c r="AH5" s="8" t="s">
        <v>262</v>
      </c>
      <c r="AI5" s="8" t="s">
        <v>262</v>
      </c>
      <c r="AJ5" s="8" t="s">
        <v>262</v>
      </c>
      <c r="AK5" s="8" t="s">
        <v>262</v>
      </c>
      <c r="AL5" s="8" t="s">
        <v>262</v>
      </c>
      <c r="AM5" s="8" t="s">
        <v>262</v>
      </c>
      <c r="AN5" s="8" t="s">
        <v>262</v>
      </c>
      <c r="AO5" s="8" t="s">
        <v>262</v>
      </c>
      <c r="AP5" s="8" t="s">
        <v>262</v>
      </c>
      <c r="AQ5" s="8" t="s">
        <v>262</v>
      </c>
      <c r="AR5" s="8" t="s">
        <v>262</v>
      </c>
      <c r="AS5" s="8" t="s">
        <v>262</v>
      </c>
      <c r="AT5" s="8" t="s">
        <v>262</v>
      </c>
      <c r="AU5" s="8" t="s">
        <v>262</v>
      </c>
      <c r="AV5" s="8" t="s">
        <v>262</v>
      </c>
      <c r="AW5" s="8" t="s">
        <v>262</v>
      </c>
      <c r="AX5" s="8" t="s">
        <v>262</v>
      </c>
      <c r="AY5" s="8" t="s">
        <v>262</v>
      </c>
      <c r="AZ5" s="8" t="s">
        <v>262</v>
      </c>
      <c r="BA5" s="8" t="s">
        <v>262</v>
      </c>
      <c r="BB5" s="8" t="s">
        <v>262</v>
      </c>
      <c r="BC5" s="8" t="s">
        <v>262</v>
      </c>
      <c r="BD5" s="8" t="s">
        <v>262</v>
      </c>
      <c r="BE5" s="8" t="s">
        <v>262</v>
      </c>
      <c r="BF5" s="8" t="s">
        <v>262</v>
      </c>
      <c r="BG5" s="8" t="s">
        <v>262</v>
      </c>
      <c r="BH5" s="8" t="s">
        <v>262</v>
      </c>
      <c r="BI5" s="8" t="s">
        <v>262</v>
      </c>
      <c r="BJ5" s="8" t="s">
        <v>262</v>
      </c>
      <c r="BK5" s="8" t="s">
        <v>262</v>
      </c>
      <c r="BL5" s="8" t="s">
        <v>262</v>
      </c>
      <c r="BM5" s="8" t="s">
        <v>262</v>
      </c>
      <c r="BN5" s="8" t="s">
        <v>262</v>
      </c>
      <c r="BO5" s="8" t="s">
        <v>262</v>
      </c>
      <c r="BP5" s="8" t="s">
        <v>262</v>
      </c>
      <c r="BQ5" s="8" t="s">
        <v>262</v>
      </c>
      <c r="BR5" s="8" t="s">
        <v>262</v>
      </c>
      <c r="BS5" s="8" t="s">
        <v>262</v>
      </c>
      <c r="BT5" s="8" t="s">
        <v>262</v>
      </c>
      <c r="BU5" s="8" t="s">
        <v>262</v>
      </c>
      <c r="BV5" s="8" t="s">
        <v>262</v>
      </c>
      <c r="BW5" s="8" t="s">
        <v>262</v>
      </c>
      <c r="BX5" s="8" t="s">
        <v>262</v>
      </c>
      <c r="BY5" s="8" t="s">
        <v>262</v>
      </c>
      <c r="BZ5" s="8" t="s">
        <v>262</v>
      </c>
      <c r="CA5" s="8" t="s">
        <v>262</v>
      </c>
      <c r="CB5" s="8" t="s">
        <v>262</v>
      </c>
      <c r="CC5" s="8" t="s">
        <v>262</v>
      </c>
      <c r="CD5" s="8" t="s">
        <v>262</v>
      </c>
      <c r="CE5" s="8" t="s">
        <v>262</v>
      </c>
      <c r="CF5" s="8" t="s">
        <v>262</v>
      </c>
      <c r="CG5" s="8" t="s">
        <v>262</v>
      </c>
      <c r="CH5" s="8" t="s">
        <v>262</v>
      </c>
      <c r="CI5" s="8" t="s">
        <v>262</v>
      </c>
      <c r="CJ5" s="8" t="s">
        <v>262</v>
      </c>
      <c r="CK5" s="8" t="s">
        <v>262</v>
      </c>
      <c r="CL5" s="8" t="s">
        <v>262</v>
      </c>
      <c r="CM5" s="8" t="s">
        <v>262</v>
      </c>
      <c r="CN5" s="8" t="s">
        <v>262</v>
      </c>
      <c r="CO5" s="8" t="s">
        <v>262</v>
      </c>
      <c r="CP5" s="8" t="s">
        <v>262</v>
      </c>
      <c r="CQ5" s="8" t="s">
        <v>262</v>
      </c>
      <c r="CR5" s="8" t="s">
        <v>262</v>
      </c>
      <c r="CS5" s="8" t="s">
        <v>262</v>
      </c>
      <c r="CT5" s="8" t="s">
        <v>262</v>
      </c>
      <c r="CU5" s="8" t="s">
        <v>262</v>
      </c>
      <c r="CV5" s="8" t="s">
        <v>262</v>
      </c>
      <c r="CW5" s="8" t="s">
        <v>262</v>
      </c>
      <c r="CX5" s="8" t="s">
        <v>262</v>
      </c>
      <c r="CY5" s="8" t="s">
        <v>262</v>
      </c>
      <c r="CZ5" s="8" t="s">
        <v>262</v>
      </c>
      <c r="DA5" s="8" t="s">
        <v>262</v>
      </c>
      <c r="DB5" s="8" t="s">
        <v>262</v>
      </c>
      <c r="DC5" s="8" t="s">
        <v>262</v>
      </c>
      <c r="DD5" s="8" t="s">
        <v>262</v>
      </c>
      <c r="DE5" s="8" t="s">
        <v>262</v>
      </c>
      <c r="DF5" s="8" t="s">
        <v>262</v>
      </c>
      <c r="DG5" s="8" t="s">
        <v>262</v>
      </c>
      <c r="DH5" s="8" t="s">
        <v>262</v>
      </c>
      <c r="DI5" s="8" t="s">
        <v>262</v>
      </c>
      <c r="DJ5" s="8" t="s">
        <v>262</v>
      </c>
      <c r="DK5" s="8" t="s">
        <v>262</v>
      </c>
      <c r="DL5" s="8" t="s">
        <v>262</v>
      </c>
      <c r="DM5" s="8" t="s">
        <v>262</v>
      </c>
      <c r="DN5" s="8" t="s">
        <v>262</v>
      </c>
      <c r="DO5" s="8" t="s">
        <v>262</v>
      </c>
      <c r="DP5" s="8" t="s">
        <v>262</v>
      </c>
      <c r="DQ5" s="8" t="s">
        <v>262</v>
      </c>
      <c r="DR5" s="8" t="s">
        <v>262</v>
      </c>
      <c r="DS5" s="8" t="s">
        <v>262</v>
      </c>
      <c r="DT5" s="8" t="s">
        <v>262</v>
      </c>
      <c r="DU5" s="8" t="s">
        <v>262</v>
      </c>
      <c r="DV5" s="8" t="s">
        <v>262</v>
      </c>
      <c r="DW5" s="8" t="s">
        <v>262</v>
      </c>
      <c r="DX5" s="8" t="s">
        <v>262</v>
      </c>
      <c r="DY5" s="8" t="s">
        <v>262</v>
      </c>
      <c r="DZ5" s="8" t="s">
        <v>262</v>
      </c>
      <c r="EA5" s="8" t="s">
        <v>262</v>
      </c>
      <c r="EB5" s="8" t="s">
        <v>262</v>
      </c>
      <c r="EC5" s="8" t="s">
        <v>262</v>
      </c>
      <c r="ED5" s="8" t="s">
        <v>262</v>
      </c>
      <c r="EE5" s="8" t="s">
        <v>262</v>
      </c>
      <c r="EF5" s="8" t="s">
        <v>262</v>
      </c>
      <c r="EG5" s="8" t="s">
        <v>262</v>
      </c>
      <c r="EH5" s="8" t="s">
        <v>262</v>
      </c>
      <c r="EI5" s="8" t="s">
        <v>262</v>
      </c>
      <c r="EJ5" s="8" t="s">
        <v>262</v>
      </c>
      <c r="EK5" s="8" t="s">
        <v>262</v>
      </c>
      <c r="EL5" s="8" t="s">
        <v>262</v>
      </c>
      <c r="EM5" s="8" t="s">
        <v>262</v>
      </c>
      <c r="EN5" s="8" t="s">
        <v>262</v>
      </c>
      <c r="EO5" s="8" t="s">
        <v>262</v>
      </c>
      <c r="EP5" s="8" t="s">
        <v>262</v>
      </c>
      <c r="EQ5" s="8" t="s">
        <v>262</v>
      </c>
      <c r="ER5" s="8" t="s">
        <v>262</v>
      </c>
      <c r="ES5" s="8" t="s">
        <v>262</v>
      </c>
      <c r="ET5" s="8" t="s">
        <v>262</v>
      </c>
      <c r="EU5" s="8" t="s">
        <v>262</v>
      </c>
      <c r="EV5" s="8" t="s">
        <v>262</v>
      </c>
      <c r="EW5" s="8" t="s">
        <v>262</v>
      </c>
      <c r="EX5" s="8" t="s">
        <v>262</v>
      </c>
      <c r="EY5" s="8" t="s">
        <v>262</v>
      </c>
      <c r="EZ5" s="8" t="s">
        <v>262</v>
      </c>
      <c r="FA5" s="8" t="s">
        <v>262</v>
      </c>
      <c r="FB5" s="8" t="s">
        <v>262</v>
      </c>
      <c r="FC5" s="8" t="s">
        <v>262</v>
      </c>
      <c r="FD5" s="8" t="s">
        <v>262</v>
      </c>
      <c r="FE5" s="8" t="s">
        <v>262</v>
      </c>
      <c r="FF5" s="8" t="s">
        <v>262</v>
      </c>
      <c r="FG5" s="8" t="s">
        <v>262</v>
      </c>
      <c r="FH5" s="8" t="s">
        <v>262</v>
      </c>
      <c r="FI5" s="8" t="s">
        <v>262</v>
      </c>
      <c r="FJ5" s="8" t="s">
        <v>262</v>
      </c>
      <c r="FK5" s="8" t="s">
        <v>262</v>
      </c>
      <c r="FL5" s="8" t="s">
        <v>262</v>
      </c>
      <c r="FM5" s="8" t="s">
        <v>262</v>
      </c>
      <c r="FN5" s="8" t="s">
        <v>262</v>
      </c>
      <c r="FO5" s="8" t="s">
        <v>262</v>
      </c>
      <c r="FP5" s="8" t="s">
        <v>262</v>
      </c>
      <c r="FQ5" s="8" t="s">
        <v>262</v>
      </c>
      <c r="FR5" s="8" t="s">
        <v>262</v>
      </c>
      <c r="FS5" s="8" t="s">
        <v>262</v>
      </c>
      <c r="FT5" s="8" t="s">
        <v>262</v>
      </c>
      <c r="FU5" s="8" t="s">
        <v>262</v>
      </c>
      <c r="FV5" s="8" t="s">
        <v>262</v>
      </c>
      <c r="FW5" s="8" t="s">
        <v>262</v>
      </c>
      <c r="FX5" s="8" t="s">
        <v>262</v>
      </c>
      <c r="FY5" s="8" t="s">
        <v>262</v>
      </c>
      <c r="FZ5" s="8" t="s">
        <v>262</v>
      </c>
      <c r="GA5" s="8" t="s">
        <v>262</v>
      </c>
      <c r="GB5" s="8" t="s">
        <v>262</v>
      </c>
      <c r="GC5" s="8" t="s">
        <v>262</v>
      </c>
      <c r="GD5" s="8" t="s">
        <v>262</v>
      </c>
      <c r="GE5" s="8" t="s">
        <v>262</v>
      </c>
      <c r="GF5" s="8" t="s">
        <v>262</v>
      </c>
      <c r="GG5" s="8" t="s">
        <v>262</v>
      </c>
      <c r="GH5" s="8" t="s">
        <v>262</v>
      </c>
      <c r="GI5" s="8" t="s">
        <v>262</v>
      </c>
      <c r="GJ5" s="8" t="s">
        <v>262</v>
      </c>
      <c r="GK5" s="8" t="s">
        <v>262</v>
      </c>
      <c r="GL5" s="8" t="s">
        <v>262</v>
      </c>
      <c r="GM5" s="8" t="s">
        <v>262</v>
      </c>
      <c r="GN5" s="8" t="s">
        <v>262</v>
      </c>
      <c r="GO5" s="8" t="s">
        <v>262</v>
      </c>
      <c r="GP5" s="8" t="s">
        <v>262</v>
      </c>
      <c r="GQ5" s="8" t="s">
        <v>262</v>
      </c>
      <c r="GR5" s="8" t="s">
        <v>262</v>
      </c>
      <c r="GS5" s="8" t="s">
        <v>262</v>
      </c>
      <c r="GT5" s="8" t="s">
        <v>262</v>
      </c>
      <c r="GU5" s="8" t="s">
        <v>262</v>
      </c>
      <c r="GV5" s="8" t="s">
        <v>262</v>
      </c>
      <c r="GW5" s="8" t="s">
        <v>262</v>
      </c>
      <c r="GX5" s="8" t="s">
        <v>262</v>
      </c>
      <c r="GY5" s="8" t="s">
        <v>262</v>
      </c>
      <c r="GZ5" s="8" t="s">
        <v>262</v>
      </c>
      <c r="HA5" s="8" t="s">
        <v>262</v>
      </c>
      <c r="HB5" s="8" t="s">
        <v>262</v>
      </c>
      <c r="HC5" s="8" t="s">
        <v>262</v>
      </c>
      <c r="HD5" s="8" t="s">
        <v>262</v>
      </c>
      <c r="HE5" s="8" t="s">
        <v>262</v>
      </c>
      <c r="HF5" s="8" t="s">
        <v>262</v>
      </c>
      <c r="HG5" s="8" t="s">
        <v>262</v>
      </c>
      <c r="HH5" s="8" t="s">
        <v>262</v>
      </c>
      <c r="HI5" s="8" t="s">
        <v>262</v>
      </c>
      <c r="HJ5" s="8" t="s">
        <v>262</v>
      </c>
      <c r="HK5" s="8" t="s">
        <v>262</v>
      </c>
      <c r="HL5" s="8" t="s">
        <v>262</v>
      </c>
      <c r="HM5" s="8" t="s">
        <v>262</v>
      </c>
      <c r="HN5" s="8" t="s">
        <v>262</v>
      </c>
      <c r="HO5" s="8" t="s">
        <v>262</v>
      </c>
      <c r="HP5" s="8" t="s">
        <v>262</v>
      </c>
      <c r="HQ5" s="8" t="s">
        <v>262</v>
      </c>
      <c r="HR5" s="8" t="s">
        <v>262</v>
      </c>
      <c r="HS5" s="8" t="s">
        <v>262</v>
      </c>
      <c r="HT5" s="8" t="s">
        <v>262</v>
      </c>
      <c r="HU5" s="8" t="s">
        <v>262</v>
      </c>
      <c r="HV5" s="8" t="s">
        <v>262</v>
      </c>
      <c r="HW5" s="8" t="s">
        <v>262</v>
      </c>
      <c r="HX5" s="8" t="s">
        <v>262</v>
      </c>
      <c r="HY5" s="8" t="s">
        <v>262</v>
      </c>
      <c r="HZ5" s="8" t="s">
        <v>262</v>
      </c>
      <c r="IA5" s="8" t="s">
        <v>262</v>
      </c>
      <c r="IB5" s="8" t="s">
        <v>262</v>
      </c>
      <c r="IC5" s="8" t="s">
        <v>262</v>
      </c>
      <c r="ID5" s="8" t="s">
        <v>262</v>
      </c>
      <c r="IE5" s="8" t="s">
        <v>262</v>
      </c>
      <c r="IF5" s="8" t="s">
        <v>262</v>
      </c>
      <c r="IG5" s="8" t="s">
        <v>262</v>
      </c>
      <c r="IH5" s="8" t="s">
        <v>262</v>
      </c>
      <c r="II5" s="8" t="s">
        <v>262</v>
      </c>
      <c r="IJ5" s="8" t="s">
        <v>262</v>
      </c>
      <c r="IK5" s="8" t="s">
        <v>262</v>
      </c>
      <c r="IL5" s="8" t="s">
        <v>262</v>
      </c>
      <c r="IM5" s="8" t="s">
        <v>262</v>
      </c>
      <c r="IN5" s="8" t="s">
        <v>262</v>
      </c>
      <c r="IO5" s="8" t="s">
        <v>262</v>
      </c>
      <c r="IP5" s="8" t="s">
        <v>262</v>
      </c>
      <c r="IQ5" s="8" t="s">
        <v>262</v>
      </c>
    </row>
    <row r="6" spans="1:251">
      <c r="A6" s="4" t="s">
        <v>254</v>
      </c>
      <c r="B6" s="1">
        <v>1</v>
      </c>
      <c r="C6" s="1">
        <v>1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>
        <v>1</v>
      </c>
      <c r="P6" s="1">
        <v>1</v>
      </c>
      <c r="Q6" s="1">
        <v>1</v>
      </c>
      <c r="R6" s="1">
        <v>1</v>
      </c>
      <c r="S6" s="1">
        <v>1</v>
      </c>
      <c r="T6" s="1">
        <v>1</v>
      </c>
      <c r="U6" s="1">
        <v>1</v>
      </c>
      <c r="V6" s="1">
        <v>1</v>
      </c>
      <c r="W6" s="1">
        <v>1</v>
      </c>
      <c r="X6" s="1">
        <v>1</v>
      </c>
      <c r="Y6" s="1">
        <v>1</v>
      </c>
      <c r="Z6" s="1">
        <v>1</v>
      </c>
      <c r="AA6" s="1">
        <v>1</v>
      </c>
      <c r="AB6" s="1">
        <v>1</v>
      </c>
      <c r="AC6" s="1">
        <v>1</v>
      </c>
      <c r="AD6" s="1">
        <v>1</v>
      </c>
      <c r="AE6" s="1">
        <v>1</v>
      </c>
      <c r="AF6" s="1">
        <v>1</v>
      </c>
      <c r="AG6" s="1">
        <v>1</v>
      </c>
      <c r="AH6" s="1">
        <v>1</v>
      </c>
      <c r="AI6" s="1">
        <v>1</v>
      </c>
      <c r="AJ6" s="1">
        <v>1</v>
      </c>
      <c r="AK6" s="1">
        <v>1</v>
      </c>
      <c r="AL6" s="1">
        <v>1</v>
      </c>
      <c r="AM6" s="1">
        <v>1</v>
      </c>
      <c r="AN6" s="1">
        <v>1</v>
      </c>
      <c r="AO6" s="1">
        <v>1</v>
      </c>
      <c r="AP6" s="1">
        <v>1</v>
      </c>
      <c r="AQ6" s="1">
        <v>1</v>
      </c>
      <c r="AR6" s="1">
        <v>1</v>
      </c>
      <c r="AS6" s="1">
        <v>1</v>
      </c>
      <c r="AT6" s="1">
        <v>1</v>
      </c>
      <c r="AU6" s="1">
        <v>1</v>
      </c>
      <c r="AV6" s="1">
        <v>1</v>
      </c>
      <c r="AW6" s="1">
        <v>1</v>
      </c>
      <c r="AX6" s="1">
        <v>1</v>
      </c>
      <c r="AY6" s="1">
        <v>1</v>
      </c>
      <c r="AZ6" s="1">
        <v>1</v>
      </c>
      <c r="BA6" s="1">
        <v>1</v>
      </c>
      <c r="BB6" s="1">
        <v>1</v>
      </c>
      <c r="BC6" s="1">
        <v>1</v>
      </c>
      <c r="BD6" s="1">
        <v>1</v>
      </c>
      <c r="BE6" s="1">
        <v>1</v>
      </c>
      <c r="BF6" s="1">
        <v>1</v>
      </c>
      <c r="BG6" s="1">
        <v>1</v>
      </c>
      <c r="BH6" s="1">
        <v>1</v>
      </c>
      <c r="BI6" s="1">
        <v>1</v>
      </c>
      <c r="BJ6" s="1">
        <v>1</v>
      </c>
      <c r="BK6" s="1">
        <v>1</v>
      </c>
      <c r="BL6" s="1">
        <v>1</v>
      </c>
      <c r="BM6" s="1">
        <v>1</v>
      </c>
      <c r="BN6" s="1">
        <v>1</v>
      </c>
      <c r="BO6" s="1">
        <v>1</v>
      </c>
      <c r="BP6" s="1">
        <v>1</v>
      </c>
      <c r="BQ6" s="1">
        <v>1</v>
      </c>
      <c r="BR6" s="1">
        <v>1</v>
      </c>
      <c r="BS6" s="1">
        <v>1</v>
      </c>
      <c r="BT6" s="1">
        <v>1</v>
      </c>
      <c r="BU6" s="1">
        <v>1</v>
      </c>
      <c r="BV6" s="1">
        <v>1</v>
      </c>
      <c r="BW6" s="1">
        <v>1</v>
      </c>
      <c r="BX6" s="1">
        <v>1</v>
      </c>
      <c r="BY6" s="1">
        <v>1</v>
      </c>
      <c r="BZ6" s="1">
        <v>1</v>
      </c>
      <c r="CA6" s="1">
        <v>1</v>
      </c>
      <c r="CB6" s="1">
        <v>1</v>
      </c>
      <c r="CC6" s="1">
        <v>1</v>
      </c>
      <c r="CD6" s="1">
        <v>1</v>
      </c>
      <c r="CE6" s="1">
        <v>1</v>
      </c>
      <c r="CF6" s="1">
        <v>1</v>
      </c>
      <c r="CG6" s="1">
        <v>1</v>
      </c>
      <c r="CH6" s="1">
        <v>1</v>
      </c>
      <c r="CI6" s="1">
        <v>1</v>
      </c>
      <c r="CJ6" s="1">
        <v>1</v>
      </c>
      <c r="CK6" s="1">
        <v>1</v>
      </c>
      <c r="CL6" s="1">
        <v>1</v>
      </c>
      <c r="CM6" s="1">
        <v>1</v>
      </c>
      <c r="CN6" s="1">
        <v>1</v>
      </c>
      <c r="CO6" s="1">
        <v>1</v>
      </c>
      <c r="CP6" s="1">
        <v>1</v>
      </c>
      <c r="CQ6" s="1">
        <v>1</v>
      </c>
      <c r="CR6" s="1">
        <v>1</v>
      </c>
      <c r="CS6" s="1">
        <v>1</v>
      </c>
      <c r="CT6" s="1">
        <v>1</v>
      </c>
      <c r="CU6" s="1">
        <v>1</v>
      </c>
      <c r="CV6" s="1">
        <v>1</v>
      </c>
      <c r="CW6" s="1">
        <v>1</v>
      </c>
      <c r="CX6" s="1">
        <v>1</v>
      </c>
      <c r="CY6" s="1">
        <v>1</v>
      </c>
      <c r="CZ6" s="1">
        <v>1</v>
      </c>
      <c r="DA6" s="1">
        <v>1</v>
      </c>
      <c r="DB6" s="1">
        <v>1</v>
      </c>
      <c r="DC6" s="1">
        <v>1</v>
      </c>
      <c r="DD6" s="1">
        <v>1</v>
      </c>
      <c r="DE6" s="1">
        <v>1</v>
      </c>
      <c r="DF6" s="1">
        <v>1</v>
      </c>
      <c r="DG6" s="1">
        <v>1</v>
      </c>
      <c r="DH6" s="1">
        <v>1</v>
      </c>
      <c r="DI6" s="1">
        <v>1</v>
      </c>
      <c r="DJ6" s="1">
        <v>1</v>
      </c>
      <c r="DK6" s="1">
        <v>1</v>
      </c>
      <c r="DL6" s="1">
        <v>1</v>
      </c>
      <c r="DM6" s="1">
        <v>1</v>
      </c>
      <c r="DN6" s="1">
        <v>1</v>
      </c>
      <c r="DO6" s="1">
        <v>1</v>
      </c>
      <c r="DP6" s="1">
        <v>1</v>
      </c>
      <c r="DQ6" s="1">
        <v>1</v>
      </c>
      <c r="DR6" s="1">
        <v>1</v>
      </c>
      <c r="DS6" s="1">
        <v>1</v>
      </c>
      <c r="DT6" s="1">
        <v>1</v>
      </c>
      <c r="DU6" s="1">
        <v>1</v>
      </c>
      <c r="DV6" s="1">
        <v>1</v>
      </c>
      <c r="DW6" s="1">
        <v>1</v>
      </c>
      <c r="DX6" s="1">
        <v>1</v>
      </c>
      <c r="DY6" s="1">
        <v>1</v>
      </c>
      <c r="DZ6" s="1">
        <v>1</v>
      </c>
      <c r="EA6" s="1">
        <v>1</v>
      </c>
      <c r="EB6" s="1">
        <v>1</v>
      </c>
      <c r="EC6" s="1">
        <v>1</v>
      </c>
      <c r="ED6" s="1">
        <v>1</v>
      </c>
      <c r="EE6" s="1">
        <v>1</v>
      </c>
      <c r="EF6" s="1">
        <v>1</v>
      </c>
      <c r="EG6" s="1">
        <v>1</v>
      </c>
      <c r="EH6" s="1">
        <v>1</v>
      </c>
      <c r="EI6" s="1">
        <v>1</v>
      </c>
      <c r="EJ6" s="1">
        <v>1</v>
      </c>
      <c r="EK6" s="1">
        <v>1</v>
      </c>
      <c r="EL6" s="1">
        <v>1</v>
      </c>
      <c r="EM6" s="1">
        <v>1</v>
      </c>
      <c r="EN6" s="1">
        <v>1</v>
      </c>
      <c r="EO6" s="1">
        <v>1</v>
      </c>
      <c r="EP6" s="1">
        <v>1</v>
      </c>
      <c r="EQ6" s="1">
        <v>1</v>
      </c>
      <c r="ER6" s="1">
        <v>1</v>
      </c>
      <c r="ES6" s="1">
        <v>1</v>
      </c>
      <c r="ET6" s="1">
        <v>1</v>
      </c>
      <c r="EU6" s="1">
        <v>1</v>
      </c>
      <c r="EV6" s="1">
        <v>1</v>
      </c>
      <c r="EW6" s="1">
        <v>1</v>
      </c>
      <c r="EX6" s="1">
        <v>1</v>
      </c>
      <c r="EY6" s="1">
        <v>1</v>
      </c>
      <c r="EZ6" s="1">
        <v>1</v>
      </c>
      <c r="FA6" s="1">
        <v>1</v>
      </c>
      <c r="FB6" s="1">
        <v>1</v>
      </c>
      <c r="FC6" s="1">
        <v>1</v>
      </c>
      <c r="FD6" s="1">
        <v>1</v>
      </c>
      <c r="FE6" s="1">
        <v>1</v>
      </c>
      <c r="FF6" s="1">
        <v>1</v>
      </c>
      <c r="FG6" s="1">
        <v>1</v>
      </c>
      <c r="FH6" s="1">
        <v>1</v>
      </c>
      <c r="FI6" s="1">
        <v>1</v>
      </c>
      <c r="FJ6" s="1">
        <v>1</v>
      </c>
      <c r="FK6" s="1">
        <v>1</v>
      </c>
      <c r="FL6" s="1">
        <v>1</v>
      </c>
      <c r="FM6" s="1">
        <v>1</v>
      </c>
      <c r="FN6" s="1">
        <v>1</v>
      </c>
      <c r="FO6" s="1">
        <v>1</v>
      </c>
      <c r="FP6" s="1">
        <v>1</v>
      </c>
      <c r="FQ6" s="1">
        <v>1</v>
      </c>
      <c r="FR6" s="1">
        <v>1</v>
      </c>
      <c r="FS6" s="1">
        <v>1</v>
      </c>
      <c r="FT6" s="1">
        <v>1</v>
      </c>
      <c r="FU6" s="1">
        <v>1</v>
      </c>
      <c r="FV6" s="1">
        <v>1</v>
      </c>
      <c r="FW6" s="1">
        <v>1</v>
      </c>
      <c r="FX6" s="1">
        <v>1</v>
      </c>
      <c r="FY6" s="1">
        <v>1</v>
      </c>
      <c r="FZ6" s="1">
        <v>1</v>
      </c>
      <c r="GA6" s="1">
        <v>1</v>
      </c>
      <c r="GB6" s="1">
        <v>1</v>
      </c>
      <c r="GC6" s="1">
        <v>1</v>
      </c>
      <c r="GD6" s="1">
        <v>1</v>
      </c>
      <c r="GE6" s="1">
        <v>1</v>
      </c>
      <c r="GF6" s="1">
        <v>1</v>
      </c>
      <c r="GG6" s="1">
        <v>1</v>
      </c>
      <c r="GH6" s="1">
        <v>1</v>
      </c>
      <c r="GI6" s="1">
        <v>1</v>
      </c>
      <c r="GJ6" s="1">
        <v>1</v>
      </c>
      <c r="GK6" s="1">
        <v>1</v>
      </c>
      <c r="GL6" s="1">
        <v>1</v>
      </c>
      <c r="GM6" s="1">
        <v>1</v>
      </c>
      <c r="GN6" s="1">
        <v>1</v>
      </c>
      <c r="GO6" s="1">
        <v>1</v>
      </c>
      <c r="GP6" s="1">
        <v>1</v>
      </c>
      <c r="GQ6" s="1">
        <v>1</v>
      </c>
      <c r="GR6" s="1">
        <v>1</v>
      </c>
      <c r="GS6" s="1">
        <v>1</v>
      </c>
      <c r="GT6" s="1">
        <v>1</v>
      </c>
      <c r="GU6" s="1">
        <v>1</v>
      </c>
      <c r="GV6" s="1">
        <v>1</v>
      </c>
      <c r="GW6" s="1">
        <v>1</v>
      </c>
      <c r="GX6" s="1">
        <v>1</v>
      </c>
      <c r="GY6" s="1">
        <v>1</v>
      </c>
      <c r="GZ6" s="1">
        <v>1</v>
      </c>
      <c r="HA6" s="1">
        <v>1</v>
      </c>
      <c r="HB6" s="1">
        <v>1</v>
      </c>
      <c r="HC6" s="1">
        <v>1</v>
      </c>
      <c r="HD6" s="1">
        <v>1</v>
      </c>
      <c r="HE6" s="1">
        <v>1</v>
      </c>
      <c r="HF6" s="1">
        <v>1</v>
      </c>
      <c r="HG6" s="1">
        <v>1</v>
      </c>
      <c r="HH6" s="1">
        <v>1</v>
      </c>
      <c r="HI6" s="1">
        <v>1</v>
      </c>
      <c r="HJ6" s="1">
        <v>1</v>
      </c>
      <c r="HK6" s="1">
        <v>1</v>
      </c>
      <c r="HL6" s="1">
        <v>1</v>
      </c>
      <c r="HM6" s="1">
        <v>1</v>
      </c>
      <c r="HN6" s="1">
        <v>1</v>
      </c>
      <c r="HO6" s="1">
        <v>1</v>
      </c>
      <c r="HP6" s="1">
        <v>1</v>
      </c>
      <c r="HQ6" s="1">
        <v>1</v>
      </c>
      <c r="HR6" s="1">
        <v>1</v>
      </c>
      <c r="HS6" s="1">
        <v>1</v>
      </c>
      <c r="HT6" s="1">
        <v>1</v>
      </c>
      <c r="HU6" s="1">
        <v>1</v>
      </c>
      <c r="HV6" s="1">
        <v>1</v>
      </c>
      <c r="HW6" s="1">
        <v>1</v>
      </c>
      <c r="HX6" s="1">
        <v>1</v>
      </c>
      <c r="HY6" s="1">
        <v>1</v>
      </c>
      <c r="HZ6" s="1">
        <v>1</v>
      </c>
      <c r="IA6" s="1">
        <v>1</v>
      </c>
      <c r="IB6" s="1">
        <v>1</v>
      </c>
      <c r="IC6" s="1">
        <v>1</v>
      </c>
      <c r="ID6" s="1">
        <v>1</v>
      </c>
      <c r="IE6" s="1">
        <v>1</v>
      </c>
      <c r="IF6" s="1">
        <v>1</v>
      </c>
      <c r="IG6" s="1">
        <v>1</v>
      </c>
      <c r="IH6" s="1">
        <v>1</v>
      </c>
      <c r="II6" s="1">
        <v>1</v>
      </c>
      <c r="IJ6" s="1">
        <v>1</v>
      </c>
      <c r="IK6" s="1">
        <v>1</v>
      </c>
      <c r="IL6" s="1">
        <v>1</v>
      </c>
      <c r="IM6" s="1">
        <v>1</v>
      </c>
      <c r="IN6" s="1">
        <v>1</v>
      </c>
      <c r="IO6" s="1">
        <v>1</v>
      </c>
      <c r="IP6" s="1">
        <v>1</v>
      </c>
      <c r="IQ6" s="1">
        <v>1</v>
      </c>
    </row>
    <row r="7" spans="1:251" s="6" customFormat="1">
      <c r="A7" s="5" t="s">
        <v>255</v>
      </c>
      <c r="B7" s="6">
        <v>41821</v>
      </c>
      <c r="C7" s="6">
        <v>41821</v>
      </c>
      <c r="D7" s="6">
        <v>41821</v>
      </c>
      <c r="E7" s="6">
        <v>41821</v>
      </c>
      <c r="F7" s="6">
        <v>41821</v>
      </c>
      <c r="G7" s="6">
        <v>41821</v>
      </c>
      <c r="H7" s="6">
        <v>41821</v>
      </c>
      <c r="I7" s="6">
        <v>41821</v>
      </c>
      <c r="J7" s="6">
        <v>41821</v>
      </c>
      <c r="K7" s="6">
        <v>41821</v>
      </c>
      <c r="L7" s="6">
        <v>41821</v>
      </c>
      <c r="M7" s="6">
        <v>41821</v>
      </c>
      <c r="N7" s="6">
        <v>41821</v>
      </c>
      <c r="O7" s="6">
        <v>41821</v>
      </c>
      <c r="P7" s="6">
        <v>41821</v>
      </c>
      <c r="Q7" s="6">
        <v>41821</v>
      </c>
      <c r="R7" s="6">
        <v>41821</v>
      </c>
      <c r="S7" s="6">
        <v>41821</v>
      </c>
      <c r="T7" s="6">
        <v>41821</v>
      </c>
      <c r="U7" s="6">
        <v>41821</v>
      </c>
      <c r="V7" s="6">
        <v>41821</v>
      </c>
      <c r="W7" s="6">
        <v>41821</v>
      </c>
      <c r="X7" s="6">
        <v>41821</v>
      </c>
      <c r="Y7" s="6">
        <v>41821</v>
      </c>
      <c r="Z7" s="6">
        <v>41821</v>
      </c>
      <c r="AA7" s="6">
        <v>41821</v>
      </c>
      <c r="AB7" s="6">
        <v>41821</v>
      </c>
      <c r="AC7" s="6">
        <v>41821</v>
      </c>
      <c r="AD7" s="6">
        <v>41821</v>
      </c>
      <c r="AE7" s="6">
        <v>41821</v>
      </c>
      <c r="AF7" s="6">
        <v>41821</v>
      </c>
      <c r="AG7" s="6">
        <v>41821</v>
      </c>
      <c r="AH7" s="6">
        <v>41821</v>
      </c>
      <c r="AI7" s="6">
        <v>41821</v>
      </c>
      <c r="AJ7" s="6">
        <v>41821</v>
      </c>
      <c r="AK7" s="6">
        <v>41821</v>
      </c>
      <c r="AL7" s="6">
        <v>41821</v>
      </c>
      <c r="AM7" s="6">
        <v>41821</v>
      </c>
      <c r="AN7" s="6">
        <v>41821</v>
      </c>
      <c r="AO7" s="6">
        <v>41821</v>
      </c>
      <c r="AP7" s="6">
        <v>41821</v>
      </c>
      <c r="AQ7" s="6">
        <v>41821</v>
      </c>
      <c r="AR7" s="6">
        <v>41821</v>
      </c>
      <c r="AS7" s="6">
        <v>41821</v>
      </c>
      <c r="AT7" s="6">
        <v>41821</v>
      </c>
      <c r="AU7" s="6">
        <v>41821</v>
      </c>
      <c r="AV7" s="6">
        <v>41821</v>
      </c>
      <c r="AW7" s="6">
        <v>41821</v>
      </c>
      <c r="AX7" s="6">
        <v>41821</v>
      </c>
      <c r="AY7" s="6">
        <v>41821</v>
      </c>
      <c r="AZ7" s="6">
        <v>41821</v>
      </c>
      <c r="BA7" s="6">
        <v>41821</v>
      </c>
      <c r="BB7" s="6">
        <v>41821</v>
      </c>
      <c r="BC7" s="6">
        <v>41821</v>
      </c>
      <c r="BD7" s="6">
        <v>41821</v>
      </c>
      <c r="BE7" s="6">
        <v>41821</v>
      </c>
      <c r="BF7" s="6">
        <v>41821</v>
      </c>
      <c r="BG7" s="6">
        <v>41821</v>
      </c>
      <c r="BH7" s="6">
        <v>41821</v>
      </c>
      <c r="BI7" s="6">
        <v>41821</v>
      </c>
      <c r="BJ7" s="6">
        <v>41821</v>
      </c>
      <c r="BK7" s="6">
        <v>41821</v>
      </c>
      <c r="BL7" s="6">
        <v>41821</v>
      </c>
      <c r="BM7" s="6">
        <v>41821</v>
      </c>
      <c r="BN7" s="6">
        <v>41821</v>
      </c>
      <c r="BO7" s="6">
        <v>41821</v>
      </c>
      <c r="BP7" s="6">
        <v>41821</v>
      </c>
      <c r="BQ7" s="6">
        <v>41821</v>
      </c>
      <c r="BR7" s="6">
        <v>41821</v>
      </c>
      <c r="BS7" s="6">
        <v>41821</v>
      </c>
      <c r="BT7" s="6">
        <v>41821</v>
      </c>
      <c r="BU7" s="6">
        <v>41821</v>
      </c>
      <c r="BV7" s="6">
        <v>41821</v>
      </c>
      <c r="BW7" s="6">
        <v>41821</v>
      </c>
      <c r="BX7" s="6">
        <v>41821</v>
      </c>
      <c r="BY7" s="6">
        <v>41821</v>
      </c>
      <c r="BZ7" s="6">
        <v>41821</v>
      </c>
      <c r="CA7" s="6">
        <v>41821</v>
      </c>
      <c r="CB7" s="6">
        <v>41821</v>
      </c>
      <c r="CC7" s="6">
        <v>41821</v>
      </c>
      <c r="CD7" s="6">
        <v>41821</v>
      </c>
      <c r="CE7" s="6">
        <v>41821</v>
      </c>
      <c r="CF7" s="6">
        <v>41821</v>
      </c>
      <c r="CG7" s="6">
        <v>41821</v>
      </c>
      <c r="CH7" s="6">
        <v>41821</v>
      </c>
      <c r="CI7" s="6">
        <v>41821</v>
      </c>
      <c r="CJ7" s="6">
        <v>41821</v>
      </c>
      <c r="CK7" s="6">
        <v>41821</v>
      </c>
      <c r="CL7" s="6">
        <v>41821</v>
      </c>
      <c r="CM7" s="6">
        <v>41821</v>
      </c>
      <c r="CN7" s="6">
        <v>41821</v>
      </c>
      <c r="CO7" s="6">
        <v>41821</v>
      </c>
      <c r="CP7" s="6">
        <v>41821</v>
      </c>
      <c r="CQ7" s="6">
        <v>41821</v>
      </c>
      <c r="CR7" s="6">
        <v>41821</v>
      </c>
      <c r="CS7" s="6">
        <v>41821</v>
      </c>
      <c r="CT7" s="6">
        <v>41821</v>
      </c>
      <c r="CU7" s="6">
        <v>41821</v>
      </c>
      <c r="CV7" s="6">
        <v>41821</v>
      </c>
      <c r="CW7" s="6">
        <v>41821</v>
      </c>
      <c r="CX7" s="6">
        <v>41821</v>
      </c>
      <c r="CY7" s="6">
        <v>41821</v>
      </c>
      <c r="CZ7" s="6">
        <v>41821</v>
      </c>
      <c r="DA7" s="6">
        <v>41821</v>
      </c>
      <c r="DB7" s="6">
        <v>41821</v>
      </c>
      <c r="DC7" s="6">
        <v>41821</v>
      </c>
      <c r="DD7" s="6">
        <v>41821</v>
      </c>
      <c r="DE7" s="6">
        <v>41821</v>
      </c>
      <c r="DF7" s="6">
        <v>41821</v>
      </c>
      <c r="DG7" s="6">
        <v>41821</v>
      </c>
      <c r="DH7" s="6">
        <v>41821</v>
      </c>
      <c r="DI7" s="6">
        <v>41821</v>
      </c>
      <c r="DJ7" s="6">
        <v>41821</v>
      </c>
      <c r="DK7" s="6">
        <v>41821</v>
      </c>
      <c r="DL7" s="6">
        <v>41821</v>
      </c>
      <c r="DM7" s="6">
        <v>41821</v>
      </c>
      <c r="DN7" s="6">
        <v>41821</v>
      </c>
      <c r="DO7" s="6">
        <v>41821</v>
      </c>
      <c r="DP7" s="6">
        <v>41821</v>
      </c>
      <c r="DQ7" s="6">
        <v>41821</v>
      </c>
      <c r="DR7" s="6">
        <v>41821</v>
      </c>
      <c r="DS7" s="6">
        <v>41821</v>
      </c>
      <c r="DT7" s="6">
        <v>41821</v>
      </c>
      <c r="DU7" s="6">
        <v>41821</v>
      </c>
      <c r="DV7" s="6">
        <v>41821</v>
      </c>
      <c r="DW7" s="6">
        <v>41821</v>
      </c>
      <c r="DX7" s="6">
        <v>41821</v>
      </c>
      <c r="DY7" s="6">
        <v>41821</v>
      </c>
      <c r="DZ7" s="6">
        <v>41821</v>
      </c>
      <c r="EA7" s="6">
        <v>41821</v>
      </c>
      <c r="EB7" s="6">
        <v>41821</v>
      </c>
      <c r="EC7" s="6">
        <v>41821</v>
      </c>
      <c r="ED7" s="6">
        <v>41821</v>
      </c>
      <c r="EE7" s="6">
        <v>41821</v>
      </c>
      <c r="EF7" s="6">
        <v>41821</v>
      </c>
      <c r="EG7" s="6">
        <v>41821</v>
      </c>
      <c r="EH7" s="6">
        <v>41821</v>
      </c>
      <c r="EI7" s="6">
        <v>41821</v>
      </c>
      <c r="EJ7" s="6">
        <v>41821</v>
      </c>
      <c r="EK7" s="6">
        <v>41821</v>
      </c>
      <c r="EL7" s="6">
        <v>41821</v>
      </c>
      <c r="EM7" s="6">
        <v>41821</v>
      </c>
      <c r="EN7" s="6">
        <v>41821</v>
      </c>
      <c r="EO7" s="6">
        <v>41821</v>
      </c>
      <c r="EP7" s="6">
        <v>41821</v>
      </c>
      <c r="EQ7" s="6">
        <v>41821</v>
      </c>
      <c r="ER7" s="6">
        <v>41821</v>
      </c>
      <c r="ES7" s="6">
        <v>41821</v>
      </c>
      <c r="ET7" s="6">
        <v>41821</v>
      </c>
      <c r="EU7" s="6">
        <v>41821</v>
      </c>
      <c r="EV7" s="6">
        <v>41821</v>
      </c>
      <c r="EW7" s="6">
        <v>41821</v>
      </c>
      <c r="EX7" s="6">
        <v>41821</v>
      </c>
      <c r="EY7" s="6">
        <v>41821</v>
      </c>
      <c r="EZ7" s="6">
        <v>41821</v>
      </c>
      <c r="FA7" s="6">
        <v>41821</v>
      </c>
      <c r="FB7" s="6">
        <v>41821</v>
      </c>
      <c r="FC7" s="6">
        <v>41821</v>
      </c>
      <c r="FD7" s="6">
        <v>41821</v>
      </c>
      <c r="FE7" s="6">
        <v>41821</v>
      </c>
      <c r="FF7" s="6">
        <v>41821</v>
      </c>
      <c r="FG7" s="6">
        <v>41821</v>
      </c>
      <c r="FH7" s="6">
        <v>41821</v>
      </c>
      <c r="FI7" s="6">
        <v>41821</v>
      </c>
      <c r="FJ7" s="6">
        <v>41821</v>
      </c>
      <c r="FK7" s="6">
        <v>41821</v>
      </c>
      <c r="FL7" s="6">
        <v>41821</v>
      </c>
      <c r="FM7" s="6">
        <v>41821</v>
      </c>
      <c r="FN7" s="6">
        <v>41821</v>
      </c>
      <c r="FO7" s="6">
        <v>41821</v>
      </c>
      <c r="FP7" s="6">
        <v>41821</v>
      </c>
      <c r="FQ7" s="6">
        <v>41821</v>
      </c>
      <c r="FR7" s="6">
        <v>41821</v>
      </c>
      <c r="FS7" s="6">
        <v>41821</v>
      </c>
      <c r="FT7" s="6">
        <v>41821</v>
      </c>
      <c r="FU7" s="6">
        <v>41821</v>
      </c>
      <c r="FV7" s="6">
        <v>41821</v>
      </c>
      <c r="FW7" s="6">
        <v>41821</v>
      </c>
      <c r="FX7" s="6">
        <v>41821</v>
      </c>
      <c r="FY7" s="6">
        <v>41821</v>
      </c>
      <c r="FZ7" s="6">
        <v>41821</v>
      </c>
      <c r="GA7" s="6">
        <v>41821</v>
      </c>
      <c r="GB7" s="6">
        <v>41821</v>
      </c>
      <c r="GC7" s="6">
        <v>41821</v>
      </c>
      <c r="GD7" s="6">
        <v>41821</v>
      </c>
      <c r="GE7" s="6">
        <v>41821</v>
      </c>
      <c r="GF7" s="6">
        <v>41821</v>
      </c>
      <c r="GG7" s="6">
        <v>41821</v>
      </c>
      <c r="GH7" s="6">
        <v>41821</v>
      </c>
      <c r="GI7" s="6">
        <v>41821</v>
      </c>
      <c r="GJ7" s="6">
        <v>41821</v>
      </c>
      <c r="GK7" s="6">
        <v>41821</v>
      </c>
      <c r="GL7" s="6">
        <v>41821</v>
      </c>
      <c r="GM7" s="6">
        <v>41821</v>
      </c>
      <c r="GN7" s="6">
        <v>41821</v>
      </c>
      <c r="GO7" s="6">
        <v>41821</v>
      </c>
      <c r="GP7" s="6">
        <v>41821</v>
      </c>
      <c r="GQ7" s="6">
        <v>41821</v>
      </c>
      <c r="GR7" s="6">
        <v>41821</v>
      </c>
      <c r="GS7" s="6">
        <v>41821</v>
      </c>
      <c r="GT7" s="6">
        <v>41821</v>
      </c>
      <c r="GU7" s="6">
        <v>41821</v>
      </c>
      <c r="GV7" s="6">
        <v>41821</v>
      </c>
      <c r="GW7" s="6">
        <v>41821</v>
      </c>
      <c r="GX7" s="6">
        <v>41821</v>
      </c>
      <c r="GY7" s="6">
        <v>41821</v>
      </c>
      <c r="GZ7" s="6">
        <v>41821</v>
      </c>
      <c r="HA7" s="6">
        <v>41821</v>
      </c>
      <c r="HB7" s="6">
        <v>41821</v>
      </c>
      <c r="HC7" s="6">
        <v>41821</v>
      </c>
      <c r="HD7" s="6">
        <v>41821</v>
      </c>
      <c r="HE7" s="6">
        <v>41821</v>
      </c>
      <c r="HF7" s="6">
        <v>41821</v>
      </c>
      <c r="HG7" s="6">
        <v>41821</v>
      </c>
      <c r="HH7" s="6">
        <v>41821</v>
      </c>
      <c r="HI7" s="6">
        <v>41821</v>
      </c>
      <c r="HJ7" s="6">
        <v>41821</v>
      </c>
      <c r="HK7" s="6">
        <v>41821</v>
      </c>
      <c r="HL7" s="6">
        <v>41821</v>
      </c>
      <c r="HM7" s="6">
        <v>41821</v>
      </c>
      <c r="HN7" s="6">
        <v>41821</v>
      </c>
      <c r="HO7" s="6">
        <v>41821</v>
      </c>
      <c r="HP7" s="6">
        <v>41821</v>
      </c>
      <c r="HQ7" s="6">
        <v>41821</v>
      </c>
      <c r="HR7" s="6">
        <v>41821</v>
      </c>
      <c r="HS7" s="6">
        <v>41821</v>
      </c>
      <c r="HT7" s="6">
        <v>41821</v>
      </c>
      <c r="HU7" s="6">
        <v>41821</v>
      </c>
      <c r="HV7" s="6">
        <v>41821</v>
      </c>
      <c r="HW7" s="6">
        <v>41821</v>
      </c>
      <c r="HX7" s="6">
        <v>41821</v>
      </c>
      <c r="HY7" s="6">
        <v>41821</v>
      </c>
      <c r="HZ7" s="6">
        <v>41821</v>
      </c>
      <c r="IA7" s="6">
        <v>41821</v>
      </c>
      <c r="IB7" s="6">
        <v>41821</v>
      </c>
      <c r="IC7" s="6">
        <v>41821</v>
      </c>
      <c r="ID7" s="6">
        <v>41821</v>
      </c>
      <c r="IE7" s="6">
        <v>41821</v>
      </c>
      <c r="IF7" s="6">
        <v>41821</v>
      </c>
      <c r="IG7" s="6">
        <v>41821</v>
      </c>
      <c r="IH7" s="6">
        <v>41821</v>
      </c>
      <c r="II7" s="6">
        <v>41821</v>
      </c>
      <c r="IJ7" s="6">
        <v>41821</v>
      </c>
      <c r="IK7" s="6">
        <v>41821</v>
      </c>
      <c r="IL7" s="6">
        <v>41821</v>
      </c>
      <c r="IM7" s="6">
        <v>41821</v>
      </c>
      <c r="IN7" s="6">
        <v>41821</v>
      </c>
      <c r="IO7" s="6">
        <v>41821</v>
      </c>
      <c r="IP7" s="6">
        <v>41821</v>
      </c>
      <c r="IQ7" s="6">
        <v>41821</v>
      </c>
    </row>
    <row r="8" spans="1:251" s="6" customFormat="1">
      <c r="A8" s="5" t="s">
        <v>256</v>
      </c>
      <c r="B8" s="6">
        <v>45413</v>
      </c>
      <c r="C8" s="6">
        <v>45413</v>
      </c>
      <c r="D8" s="6">
        <v>45413</v>
      </c>
      <c r="E8" s="6">
        <v>45413</v>
      </c>
      <c r="F8" s="6">
        <v>45413</v>
      </c>
      <c r="G8" s="6">
        <v>45413</v>
      </c>
      <c r="H8" s="6">
        <v>45413</v>
      </c>
      <c r="I8" s="6">
        <v>45413</v>
      </c>
      <c r="J8" s="6">
        <v>45413</v>
      </c>
      <c r="K8" s="6">
        <v>45413</v>
      </c>
      <c r="L8" s="6">
        <v>45413</v>
      </c>
      <c r="M8" s="6">
        <v>45413</v>
      </c>
      <c r="N8" s="6">
        <v>45413</v>
      </c>
      <c r="O8" s="6">
        <v>45413</v>
      </c>
      <c r="P8" s="6">
        <v>45413</v>
      </c>
      <c r="Q8" s="6">
        <v>45413</v>
      </c>
      <c r="R8" s="6">
        <v>45413</v>
      </c>
      <c r="S8" s="6">
        <v>45413</v>
      </c>
      <c r="T8" s="6">
        <v>45413</v>
      </c>
      <c r="U8" s="6">
        <v>45413</v>
      </c>
      <c r="V8" s="6">
        <v>45413</v>
      </c>
      <c r="W8" s="6">
        <v>45413</v>
      </c>
      <c r="X8" s="6">
        <v>45413</v>
      </c>
      <c r="Y8" s="6">
        <v>45413</v>
      </c>
      <c r="Z8" s="6">
        <v>45413</v>
      </c>
      <c r="AA8" s="6">
        <v>45413</v>
      </c>
      <c r="AB8" s="6">
        <v>45413</v>
      </c>
      <c r="AC8" s="6">
        <v>45413</v>
      </c>
      <c r="AD8" s="6">
        <v>45413</v>
      </c>
      <c r="AE8" s="6">
        <v>45413</v>
      </c>
      <c r="AF8" s="6">
        <v>45413</v>
      </c>
      <c r="AG8" s="6">
        <v>45413</v>
      </c>
      <c r="AH8" s="6">
        <v>45413</v>
      </c>
      <c r="AI8" s="6">
        <v>45413</v>
      </c>
      <c r="AJ8" s="6">
        <v>45413</v>
      </c>
      <c r="AK8" s="6">
        <v>45413</v>
      </c>
      <c r="AL8" s="6">
        <v>45413</v>
      </c>
      <c r="AM8" s="6">
        <v>45413</v>
      </c>
      <c r="AN8" s="6">
        <v>45413</v>
      </c>
      <c r="AO8" s="6">
        <v>45413</v>
      </c>
      <c r="AP8" s="6">
        <v>45413</v>
      </c>
      <c r="AQ8" s="6">
        <v>45413</v>
      </c>
      <c r="AR8" s="6">
        <v>45413</v>
      </c>
      <c r="AS8" s="6">
        <v>45413</v>
      </c>
      <c r="AT8" s="6">
        <v>45413</v>
      </c>
      <c r="AU8" s="6">
        <v>45413</v>
      </c>
      <c r="AV8" s="6">
        <v>45413</v>
      </c>
      <c r="AW8" s="6">
        <v>45413</v>
      </c>
      <c r="AX8" s="6">
        <v>45413</v>
      </c>
      <c r="AY8" s="6">
        <v>45413</v>
      </c>
      <c r="AZ8" s="6">
        <v>45413</v>
      </c>
      <c r="BA8" s="6">
        <v>45413</v>
      </c>
      <c r="BB8" s="6">
        <v>45413</v>
      </c>
      <c r="BC8" s="6">
        <v>45413</v>
      </c>
      <c r="BD8" s="6">
        <v>45413</v>
      </c>
      <c r="BE8" s="6">
        <v>45413</v>
      </c>
      <c r="BF8" s="6">
        <v>45413</v>
      </c>
      <c r="BG8" s="6">
        <v>45413</v>
      </c>
      <c r="BH8" s="6">
        <v>45413</v>
      </c>
      <c r="BI8" s="6">
        <v>45413</v>
      </c>
      <c r="BJ8" s="6">
        <v>45413</v>
      </c>
      <c r="BK8" s="6">
        <v>45413</v>
      </c>
      <c r="BL8" s="6">
        <v>45413</v>
      </c>
      <c r="BM8" s="6">
        <v>45413</v>
      </c>
      <c r="BN8" s="6">
        <v>45413</v>
      </c>
      <c r="BO8" s="6">
        <v>45413</v>
      </c>
      <c r="BP8" s="6">
        <v>45413</v>
      </c>
      <c r="BQ8" s="6">
        <v>45413</v>
      </c>
      <c r="BR8" s="6">
        <v>45413</v>
      </c>
      <c r="BS8" s="6">
        <v>45413</v>
      </c>
      <c r="BT8" s="6">
        <v>45413</v>
      </c>
      <c r="BU8" s="6">
        <v>45413</v>
      </c>
      <c r="BV8" s="6">
        <v>45413</v>
      </c>
      <c r="BW8" s="6">
        <v>45413</v>
      </c>
      <c r="BX8" s="6">
        <v>45413</v>
      </c>
      <c r="BY8" s="6">
        <v>45413</v>
      </c>
      <c r="BZ8" s="6">
        <v>45413</v>
      </c>
      <c r="CA8" s="6">
        <v>45413</v>
      </c>
      <c r="CB8" s="6">
        <v>45413</v>
      </c>
      <c r="CC8" s="6">
        <v>45413</v>
      </c>
      <c r="CD8" s="6">
        <v>45413</v>
      </c>
      <c r="CE8" s="6">
        <v>45413</v>
      </c>
      <c r="CF8" s="6">
        <v>45413</v>
      </c>
      <c r="CG8" s="6">
        <v>45413</v>
      </c>
      <c r="CH8" s="6">
        <v>45413</v>
      </c>
      <c r="CI8" s="6">
        <v>45413</v>
      </c>
      <c r="CJ8" s="6">
        <v>45413</v>
      </c>
      <c r="CK8" s="6">
        <v>45413</v>
      </c>
      <c r="CL8" s="6">
        <v>45413</v>
      </c>
      <c r="CM8" s="6">
        <v>45413</v>
      </c>
      <c r="CN8" s="6">
        <v>45413</v>
      </c>
      <c r="CO8" s="6">
        <v>45413</v>
      </c>
      <c r="CP8" s="6">
        <v>45413</v>
      </c>
      <c r="CQ8" s="6">
        <v>45413</v>
      </c>
      <c r="CR8" s="6">
        <v>45413</v>
      </c>
      <c r="CS8" s="6">
        <v>45413</v>
      </c>
      <c r="CT8" s="6">
        <v>45413</v>
      </c>
      <c r="CU8" s="6">
        <v>45413</v>
      </c>
      <c r="CV8" s="6">
        <v>45413</v>
      </c>
      <c r="CW8" s="6">
        <v>45413</v>
      </c>
      <c r="CX8" s="6">
        <v>45413</v>
      </c>
      <c r="CY8" s="6">
        <v>45413</v>
      </c>
      <c r="CZ8" s="6">
        <v>45413</v>
      </c>
      <c r="DA8" s="6">
        <v>45413</v>
      </c>
      <c r="DB8" s="6">
        <v>45413</v>
      </c>
      <c r="DC8" s="6">
        <v>45413</v>
      </c>
      <c r="DD8" s="6">
        <v>45413</v>
      </c>
      <c r="DE8" s="6">
        <v>45413</v>
      </c>
      <c r="DF8" s="6">
        <v>45413</v>
      </c>
      <c r="DG8" s="6">
        <v>45413</v>
      </c>
      <c r="DH8" s="6">
        <v>45413</v>
      </c>
      <c r="DI8" s="6">
        <v>45413</v>
      </c>
      <c r="DJ8" s="6">
        <v>45413</v>
      </c>
      <c r="DK8" s="6">
        <v>45413</v>
      </c>
      <c r="DL8" s="6">
        <v>45413</v>
      </c>
      <c r="DM8" s="6">
        <v>45413</v>
      </c>
      <c r="DN8" s="6">
        <v>45413</v>
      </c>
      <c r="DO8" s="6">
        <v>45413</v>
      </c>
      <c r="DP8" s="6">
        <v>45413</v>
      </c>
      <c r="DQ8" s="6">
        <v>45413</v>
      </c>
      <c r="DR8" s="6">
        <v>45413</v>
      </c>
      <c r="DS8" s="6">
        <v>45413</v>
      </c>
      <c r="DT8" s="6">
        <v>45413</v>
      </c>
      <c r="DU8" s="6">
        <v>45413</v>
      </c>
      <c r="DV8" s="6">
        <v>45413</v>
      </c>
      <c r="DW8" s="6">
        <v>45413</v>
      </c>
      <c r="DX8" s="6">
        <v>45413</v>
      </c>
      <c r="DY8" s="6">
        <v>45413</v>
      </c>
      <c r="DZ8" s="6">
        <v>45413</v>
      </c>
      <c r="EA8" s="6">
        <v>45413</v>
      </c>
      <c r="EB8" s="6">
        <v>45413</v>
      </c>
      <c r="EC8" s="6">
        <v>45413</v>
      </c>
      <c r="ED8" s="6">
        <v>45413</v>
      </c>
      <c r="EE8" s="6">
        <v>45413</v>
      </c>
      <c r="EF8" s="6">
        <v>45413</v>
      </c>
      <c r="EG8" s="6">
        <v>45413</v>
      </c>
      <c r="EH8" s="6">
        <v>45413</v>
      </c>
      <c r="EI8" s="6">
        <v>45413</v>
      </c>
      <c r="EJ8" s="6">
        <v>45413</v>
      </c>
      <c r="EK8" s="6">
        <v>45413</v>
      </c>
      <c r="EL8" s="6">
        <v>45413</v>
      </c>
      <c r="EM8" s="6">
        <v>45413</v>
      </c>
      <c r="EN8" s="6">
        <v>45413</v>
      </c>
      <c r="EO8" s="6">
        <v>45413</v>
      </c>
      <c r="EP8" s="6">
        <v>45413</v>
      </c>
      <c r="EQ8" s="6">
        <v>45413</v>
      </c>
      <c r="ER8" s="6">
        <v>45413</v>
      </c>
      <c r="ES8" s="6">
        <v>45413</v>
      </c>
      <c r="ET8" s="6">
        <v>45413</v>
      </c>
      <c r="EU8" s="6">
        <v>45413</v>
      </c>
      <c r="EV8" s="6">
        <v>45413</v>
      </c>
      <c r="EW8" s="6">
        <v>45413</v>
      </c>
      <c r="EX8" s="6">
        <v>45413</v>
      </c>
      <c r="EY8" s="6">
        <v>45413</v>
      </c>
      <c r="EZ8" s="6">
        <v>45413</v>
      </c>
      <c r="FA8" s="6">
        <v>45413</v>
      </c>
      <c r="FB8" s="6">
        <v>45413</v>
      </c>
      <c r="FC8" s="6">
        <v>45413</v>
      </c>
      <c r="FD8" s="6">
        <v>45413</v>
      </c>
      <c r="FE8" s="6">
        <v>45413</v>
      </c>
      <c r="FF8" s="6">
        <v>45413</v>
      </c>
      <c r="FG8" s="6">
        <v>45413</v>
      </c>
      <c r="FH8" s="6">
        <v>45413</v>
      </c>
      <c r="FI8" s="6">
        <v>45413</v>
      </c>
      <c r="FJ8" s="6">
        <v>45413</v>
      </c>
      <c r="FK8" s="6">
        <v>45413</v>
      </c>
      <c r="FL8" s="6">
        <v>45413</v>
      </c>
      <c r="FM8" s="6">
        <v>45413</v>
      </c>
      <c r="FN8" s="6">
        <v>45413</v>
      </c>
      <c r="FO8" s="6">
        <v>45413</v>
      </c>
      <c r="FP8" s="6">
        <v>45413</v>
      </c>
      <c r="FQ8" s="6">
        <v>45413</v>
      </c>
      <c r="FR8" s="6">
        <v>45413</v>
      </c>
      <c r="FS8" s="6">
        <v>45413</v>
      </c>
      <c r="FT8" s="6">
        <v>45413</v>
      </c>
      <c r="FU8" s="6">
        <v>45413</v>
      </c>
      <c r="FV8" s="6">
        <v>45413</v>
      </c>
      <c r="FW8" s="6">
        <v>45413</v>
      </c>
      <c r="FX8" s="6">
        <v>45413</v>
      </c>
      <c r="FY8" s="6">
        <v>45413</v>
      </c>
      <c r="FZ8" s="6">
        <v>45413</v>
      </c>
      <c r="GA8" s="6">
        <v>45413</v>
      </c>
      <c r="GB8" s="6">
        <v>45413</v>
      </c>
      <c r="GC8" s="6">
        <v>45413</v>
      </c>
      <c r="GD8" s="6">
        <v>45413</v>
      </c>
      <c r="GE8" s="6">
        <v>45413</v>
      </c>
      <c r="GF8" s="6">
        <v>45413</v>
      </c>
      <c r="GG8" s="6">
        <v>45413</v>
      </c>
      <c r="GH8" s="6">
        <v>45413</v>
      </c>
      <c r="GI8" s="6">
        <v>45413</v>
      </c>
      <c r="GJ8" s="6">
        <v>45413</v>
      </c>
      <c r="GK8" s="6">
        <v>45413</v>
      </c>
      <c r="GL8" s="6">
        <v>45413</v>
      </c>
      <c r="GM8" s="6">
        <v>45413</v>
      </c>
      <c r="GN8" s="6">
        <v>45413</v>
      </c>
      <c r="GO8" s="6">
        <v>45413</v>
      </c>
      <c r="GP8" s="6">
        <v>45413</v>
      </c>
      <c r="GQ8" s="6">
        <v>45413</v>
      </c>
      <c r="GR8" s="6">
        <v>45413</v>
      </c>
      <c r="GS8" s="6">
        <v>45413</v>
      </c>
      <c r="GT8" s="6">
        <v>45413</v>
      </c>
      <c r="GU8" s="6">
        <v>45413</v>
      </c>
      <c r="GV8" s="6">
        <v>45413</v>
      </c>
      <c r="GW8" s="6">
        <v>45413</v>
      </c>
      <c r="GX8" s="6">
        <v>45413</v>
      </c>
      <c r="GY8" s="6">
        <v>45413</v>
      </c>
      <c r="GZ8" s="6">
        <v>45413</v>
      </c>
      <c r="HA8" s="6">
        <v>45413</v>
      </c>
      <c r="HB8" s="6">
        <v>45413</v>
      </c>
      <c r="HC8" s="6">
        <v>45413</v>
      </c>
      <c r="HD8" s="6">
        <v>45413</v>
      </c>
      <c r="HE8" s="6">
        <v>45413</v>
      </c>
      <c r="HF8" s="6">
        <v>45413</v>
      </c>
      <c r="HG8" s="6">
        <v>45413</v>
      </c>
      <c r="HH8" s="6">
        <v>45413</v>
      </c>
      <c r="HI8" s="6">
        <v>45413</v>
      </c>
      <c r="HJ8" s="6">
        <v>45413</v>
      </c>
      <c r="HK8" s="6">
        <v>45413</v>
      </c>
      <c r="HL8" s="6">
        <v>45413</v>
      </c>
      <c r="HM8" s="6">
        <v>45413</v>
      </c>
      <c r="HN8" s="6">
        <v>45413</v>
      </c>
      <c r="HO8" s="6">
        <v>45413</v>
      </c>
      <c r="HP8" s="6">
        <v>45413</v>
      </c>
      <c r="HQ8" s="6">
        <v>45413</v>
      </c>
      <c r="HR8" s="6">
        <v>45413</v>
      </c>
      <c r="HS8" s="6">
        <v>45413</v>
      </c>
      <c r="HT8" s="6">
        <v>45413</v>
      </c>
      <c r="HU8" s="6">
        <v>45413</v>
      </c>
      <c r="HV8" s="6">
        <v>45413</v>
      </c>
      <c r="HW8" s="6">
        <v>45413</v>
      </c>
      <c r="HX8" s="6">
        <v>45413</v>
      </c>
      <c r="HY8" s="6">
        <v>45413</v>
      </c>
      <c r="HZ8" s="6">
        <v>45413</v>
      </c>
      <c r="IA8" s="6">
        <v>45413</v>
      </c>
      <c r="IB8" s="6">
        <v>45413</v>
      </c>
      <c r="IC8" s="6">
        <v>45413</v>
      </c>
      <c r="ID8" s="6">
        <v>45413</v>
      </c>
      <c r="IE8" s="6">
        <v>45413</v>
      </c>
      <c r="IF8" s="6">
        <v>45413</v>
      </c>
      <c r="IG8" s="6">
        <v>45413</v>
      </c>
      <c r="IH8" s="6">
        <v>45413</v>
      </c>
      <c r="II8" s="6">
        <v>45413</v>
      </c>
      <c r="IJ8" s="6">
        <v>45413</v>
      </c>
      <c r="IK8" s="6">
        <v>45413</v>
      </c>
      <c r="IL8" s="6">
        <v>45413</v>
      </c>
      <c r="IM8" s="6">
        <v>45413</v>
      </c>
      <c r="IN8" s="6">
        <v>45413</v>
      </c>
      <c r="IO8" s="6">
        <v>45413</v>
      </c>
      <c r="IP8" s="6">
        <v>45413</v>
      </c>
      <c r="IQ8" s="6">
        <v>45413</v>
      </c>
    </row>
    <row r="9" spans="1:251">
      <c r="A9" s="4" t="s">
        <v>257</v>
      </c>
      <c r="B9" s="1">
        <v>119</v>
      </c>
      <c r="C9" s="1">
        <v>119</v>
      </c>
      <c r="D9" s="1">
        <v>119</v>
      </c>
      <c r="E9" s="1">
        <v>119</v>
      </c>
      <c r="F9" s="1">
        <v>119</v>
      </c>
      <c r="G9" s="1">
        <v>119</v>
      </c>
      <c r="H9" s="1">
        <v>119</v>
      </c>
      <c r="I9" s="1">
        <v>119</v>
      </c>
      <c r="J9" s="1">
        <v>119</v>
      </c>
      <c r="K9" s="1">
        <v>119</v>
      </c>
      <c r="L9" s="1">
        <v>119</v>
      </c>
      <c r="M9" s="1">
        <v>119</v>
      </c>
      <c r="N9" s="1">
        <v>119</v>
      </c>
      <c r="O9" s="1">
        <v>119</v>
      </c>
      <c r="P9" s="1">
        <v>119</v>
      </c>
      <c r="Q9" s="1">
        <v>119</v>
      </c>
      <c r="R9" s="1">
        <v>119</v>
      </c>
      <c r="S9" s="1">
        <v>119</v>
      </c>
      <c r="T9" s="1">
        <v>119</v>
      </c>
      <c r="U9" s="1">
        <v>119</v>
      </c>
      <c r="V9" s="1">
        <v>119</v>
      </c>
      <c r="W9" s="1">
        <v>119</v>
      </c>
      <c r="X9" s="1">
        <v>119</v>
      </c>
      <c r="Y9" s="1">
        <v>119</v>
      </c>
      <c r="Z9" s="1">
        <v>119</v>
      </c>
      <c r="AA9" s="1">
        <v>119</v>
      </c>
      <c r="AB9" s="1">
        <v>119</v>
      </c>
      <c r="AC9" s="1">
        <v>119</v>
      </c>
      <c r="AD9" s="1">
        <v>119</v>
      </c>
      <c r="AE9" s="1">
        <v>119</v>
      </c>
      <c r="AF9" s="1">
        <v>119</v>
      </c>
      <c r="AG9" s="1">
        <v>119</v>
      </c>
      <c r="AH9" s="1">
        <v>119</v>
      </c>
      <c r="AI9" s="1">
        <v>119</v>
      </c>
      <c r="AJ9" s="1">
        <v>119</v>
      </c>
      <c r="AK9" s="1">
        <v>119</v>
      </c>
      <c r="AL9" s="1">
        <v>119</v>
      </c>
      <c r="AM9" s="1">
        <v>119</v>
      </c>
      <c r="AN9" s="1">
        <v>119</v>
      </c>
      <c r="AO9" s="1">
        <v>119</v>
      </c>
      <c r="AP9" s="1">
        <v>119</v>
      </c>
      <c r="AQ9" s="1">
        <v>119</v>
      </c>
      <c r="AR9" s="1">
        <v>119</v>
      </c>
      <c r="AS9" s="1">
        <v>119</v>
      </c>
      <c r="AT9" s="1">
        <v>119</v>
      </c>
      <c r="AU9" s="1">
        <v>119</v>
      </c>
      <c r="AV9" s="1">
        <v>119</v>
      </c>
      <c r="AW9" s="1">
        <v>119</v>
      </c>
      <c r="AX9" s="1">
        <v>119</v>
      </c>
      <c r="AY9" s="1">
        <v>119</v>
      </c>
      <c r="AZ9" s="1">
        <v>119</v>
      </c>
      <c r="BA9" s="1">
        <v>119</v>
      </c>
      <c r="BB9" s="1">
        <v>119</v>
      </c>
      <c r="BC9" s="1">
        <v>119</v>
      </c>
      <c r="BD9" s="1">
        <v>119</v>
      </c>
      <c r="BE9" s="1">
        <v>119</v>
      </c>
      <c r="BF9" s="1">
        <v>119</v>
      </c>
      <c r="BG9" s="1">
        <v>119</v>
      </c>
      <c r="BH9" s="1">
        <v>119</v>
      </c>
      <c r="BI9" s="1">
        <v>119</v>
      </c>
      <c r="BJ9" s="1">
        <v>119</v>
      </c>
      <c r="BK9" s="1">
        <v>119</v>
      </c>
      <c r="BL9" s="1">
        <v>119</v>
      </c>
      <c r="BM9" s="1">
        <v>119</v>
      </c>
      <c r="BN9" s="1">
        <v>119</v>
      </c>
      <c r="BO9" s="1">
        <v>119</v>
      </c>
      <c r="BP9" s="1">
        <v>119</v>
      </c>
      <c r="BQ9" s="1">
        <v>119</v>
      </c>
      <c r="BR9" s="1">
        <v>119</v>
      </c>
      <c r="BS9" s="1">
        <v>119</v>
      </c>
      <c r="BT9" s="1">
        <v>119</v>
      </c>
      <c r="BU9" s="1">
        <v>119</v>
      </c>
      <c r="BV9" s="1">
        <v>119</v>
      </c>
      <c r="BW9" s="1">
        <v>119</v>
      </c>
      <c r="BX9" s="1">
        <v>119</v>
      </c>
      <c r="BY9" s="1">
        <v>119</v>
      </c>
      <c r="BZ9" s="1">
        <v>119</v>
      </c>
      <c r="CA9" s="1">
        <v>119</v>
      </c>
      <c r="CB9" s="1">
        <v>119</v>
      </c>
      <c r="CC9" s="1">
        <v>119</v>
      </c>
      <c r="CD9" s="1">
        <v>119</v>
      </c>
      <c r="CE9" s="1">
        <v>119</v>
      </c>
      <c r="CF9" s="1">
        <v>119</v>
      </c>
      <c r="CG9" s="1">
        <v>119</v>
      </c>
      <c r="CH9" s="1">
        <v>119</v>
      </c>
      <c r="CI9" s="1">
        <v>119</v>
      </c>
      <c r="CJ9" s="1">
        <v>119</v>
      </c>
      <c r="CK9" s="1">
        <v>119</v>
      </c>
      <c r="CL9" s="1">
        <v>119</v>
      </c>
      <c r="CM9" s="1">
        <v>119</v>
      </c>
      <c r="CN9" s="1">
        <v>119</v>
      </c>
      <c r="CO9" s="1">
        <v>119</v>
      </c>
      <c r="CP9" s="1">
        <v>119</v>
      </c>
      <c r="CQ9" s="1">
        <v>119</v>
      </c>
      <c r="CR9" s="1">
        <v>119</v>
      </c>
      <c r="CS9" s="1">
        <v>119</v>
      </c>
      <c r="CT9" s="1">
        <v>119</v>
      </c>
      <c r="CU9" s="1">
        <v>119</v>
      </c>
      <c r="CV9" s="1">
        <v>119</v>
      </c>
      <c r="CW9" s="1">
        <v>119</v>
      </c>
      <c r="CX9" s="1">
        <v>119</v>
      </c>
      <c r="CY9" s="1">
        <v>119</v>
      </c>
      <c r="CZ9" s="1">
        <v>119</v>
      </c>
      <c r="DA9" s="1">
        <v>119</v>
      </c>
      <c r="DB9" s="1">
        <v>119</v>
      </c>
      <c r="DC9" s="1">
        <v>119</v>
      </c>
      <c r="DD9" s="1">
        <v>119</v>
      </c>
      <c r="DE9" s="1">
        <v>119</v>
      </c>
      <c r="DF9" s="1">
        <v>119</v>
      </c>
      <c r="DG9" s="1">
        <v>119</v>
      </c>
      <c r="DH9" s="1">
        <v>119</v>
      </c>
      <c r="DI9" s="1">
        <v>119</v>
      </c>
      <c r="DJ9" s="1">
        <v>119</v>
      </c>
      <c r="DK9" s="1">
        <v>119</v>
      </c>
      <c r="DL9" s="1">
        <v>119</v>
      </c>
      <c r="DM9" s="1">
        <v>119</v>
      </c>
      <c r="DN9" s="1">
        <v>119</v>
      </c>
      <c r="DO9" s="1">
        <v>119</v>
      </c>
      <c r="DP9" s="1">
        <v>119</v>
      </c>
      <c r="DQ9" s="1">
        <v>119</v>
      </c>
      <c r="DR9" s="1">
        <v>119</v>
      </c>
      <c r="DS9" s="1">
        <v>119</v>
      </c>
      <c r="DT9" s="1">
        <v>119</v>
      </c>
      <c r="DU9" s="1">
        <v>119</v>
      </c>
      <c r="DV9" s="1">
        <v>119</v>
      </c>
      <c r="DW9" s="1">
        <v>119</v>
      </c>
      <c r="DX9" s="1">
        <v>119</v>
      </c>
      <c r="DY9" s="1">
        <v>119</v>
      </c>
      <c r="DZ9" s="1">
        <v>119</v>
      </c>
      <c r="EA9" s="1">
        <v>119</v>
      </c>
      <c r="EB9" s="1">
        <v>119</v>
      </c>
      <c r="EC9" s="1">
        <v>119</v>
      </c>
      <c r="ED9" s="1">
        <v>119</v>
      </c>
      <c r="EE9" s="1">
        <v>119</v>
      </c>
      <c r="EF9" s="1">
        <v>119</v>
      </c>
      <c r="EG9" s="1">
        <v>119</v>
      </c>
      <c r="EH9" s="1">
        <v>119</v>
      </c>
      <c r="EI9" s="1">
        <v>119</v>
      </c>
      <c r="EJ9" s="1">
        <v>119</v>
      </c>
      <c r="EK9" s="1">
        <v>119</v>
      </c>
      <c r="EL9" s="1">
        <v>119</v>
      </c>
      <c r="EM9" s="1">
        <v>119</v>
      </c>
      <c r="EN9" s="1">
        <v>119</v>
      </c>
      <c r="EO9" s="1">
        <v>119</v>
      </c>
      <c r="EP9" s="1">
        <v>119</v>
      </c>
      <c r="EQ9" s="1">
        <v>119</v>
      </c>
      <c r="ER9" s="1">
        <v>119</v>
      </c>
      <c r="ES9" s="1">
        <v>119</v>
      </c>
      <c r="ET9" s="1">
        <v>119</v>
      </c>
      <c r="EU9" s="1">
        <v>119</v>
      </c>
      <c r="EV9" s="1">
        <v>119</v>
      </c>
      <c r="EW9" s="1">
        <v>119</v>
      </c>
      <c r="EX9" s="1">
        <v>119</v>
      </c>
      <c r="EY9" s="1">
        <v>119</v>
      </c>
      <c r="EZ9" s="1">
        <v>119</v>
      </c>
      <c r="FA9" s="1">
        <v>119</v>
      </c>
      <c r="FB9" s="1">
        <v>119</v>
      </c>
      <c r="FC9" s="1">
        <v>119</v>
      </c>
      <c r="FD9" s="1">
        <v>119</v>
      </c>
      <c r="FE9" s="1">
        <v>119</v>
      </c>
      <c r="FF9" s="1">
        <v>119</v>
      </c>
      <c r="FG9" s="1">
        <v>119</v>
      </c>
      <c r="FH9" s="1">
        <v>119</v>
      </c>
      <c r="FI9" s="1">
        <v>119</v>
      </c>
      <c r="FJ9" s="1">
        <v>119</v>
      </c>
      <c r="FK9" s="1">
        <v>119</v>
      </c>
      <c r="FL9" s="1">
        <v>119</v>
      </c>
      <c r="FM9" s="1">
        <v>119</v>
      </c>
      <c r="FN9" s="1">
        <v>119</v>
      </c>
      <c r="FO9" s="1">
        <v>119</v>
      </c>
      <c r="FP9" s="1">
        <v>119</v>
      </c>
      <c r="FQ9" s="1">
        <v>119</v>
      </c>
      <c r="FR9" s="1">
        <v>119</v>
      </c>
      <c r="FS9" s="1">
        <v>119</v>
      </c>
      <c r="FT9" s="1">
        <v>119</v>
      </c>
      <c r="FU9" s="1">
        <v>119</v>
      </c>
      <c r="FV9" s="1">
        <v>119</v>
      </c>
      <c r="FW9" s="1">
        <v>119</v>
      </c>
      <c r="FX9" s="1">
        <v>119</v>
      </c>
      <c r="FY9" s="1">
        <v>119</v>
      </c>
      <c r="FZ9" s="1">
        <v>119</v>
      </c>
      <c r="GA9" s="1">
        <v>119</v>
      </c>
      <c r="GB9" s="1">
        <v>119</v>
      </c>
      <c r="GC9" s="1">
        <v>119</v>
      </c>
      <c r="GD9" s="1">
        <v>119</v>
      </c>
      <c r="GE9" s="1">
        <v>119</v>
      </c>
      <c r="GF9" s="1">
        <v>119</v>
      </c>
      <c r="GG9" s="1">
        <v>119</v>
      </c>
      <c r="GH9" s="1">
        <v>119</v>
      </c>
      <c r="GI9" s="1">
        <v>119</v>
      </c>
      <c r="GJ9" s="1">
        <v>119</v>
      </c>
      <c r="GK9" s="1">
        <v>119</v>
      </c>
      <c r="GL9" s="1">
        <v>119</v>
      </c>
      <c r="GM9" s="1">
        <v>119</v>
      </c>
      <c r="GN9" s="1">
        <v>119</v>
      </c>
      <c r="GO9" s="1">
        <v>119</v>
      </c>
      <c r="GP9" s="1">
        <v>119</v>
      </c>
      <c r="GQ9" s="1">
        <v>119</v>
      </c>
      <c r="GR9" s="1">
        <v>119</v>
      </c>
      <c r="GS9" s="1">
        <v>119</v>
      </c>
      <c r="GT9" s="1">
        <v>119</v>
      </c>
      <c r="GU9" s="1">
        <v>119</v>
      </c>
      <c r="GV9" s="1">
        <v>119</v>
      </c>
      <c r="GW9" s="1">
        <v>119</v>
      </c>
      <c r="GX9" s="1">
        <v>119</v>
      </c>
      <c r="GY9" s="1">
        <v>119</v>
      </c>
      <c r="GZ9" s="1">
        <v>119</v>
      </c>
      <c r="HA9" s="1">
        <v>119</v>
      </c>
      <c r="HB9" s="1">
        <v>119</v>
      </c>
      <c r="HC9" s="1">
        <v>119</v>
      </c>
      <c r="HD9" s="1">
        <v>119</v>
      </c>
      <c r="HE9" s="1">
        <v>119</v>
      </c>
      <c r="HF9" s="1">
        <v>119</v>
      </c>
      <c r="HG9" s="1">
        <v>119</v>
      </c>
      <c r="HH9" s="1">
        <v>119</v>
      </c>
      <c r="HI9" s="1">
        <v>119</v>
      </c>
      <c r="HJ9" s="1">
        <v>119</v>
      </c>
      <c r="HK9" s="1">
        <v>119</v>
      </c>
      <c r="HL9" s="1">
        <v>119</v>
      </c>
      <c r="HM9" s="1">
        <v>119</v>
      </c>
      <c r="HN9" s="1">
        <v>119</v>
      </c>
      <c r="HO9" s="1">
        <v>119</v>
      </c>
      <c r="HP9" s="1">
        <v>119</v>
      </c>
      <c r="HQ9" s="1">
        <v>119</v>
      </c>
      <c r="HR9" s="1">
        <v>119</v>
      </c>
      <c r="HS9" s="1">
        <v>119</v>
      </c>
      <c r="HT9" s="1">
        <v>119</v>
      </c>
      <c r="HU9" s="1">
        <v>119</v>
      </c>
      <c r="HV9" s="1">
        <v>119</v>
      </c>
      <c r="HW9" s="1">
        <v>119</v>
      </c>
      <c r="HX9" s="1">
        <v>119</v>
      </c>
      <c r="HY9" s="1">
        <v>119</v>
      </c>
      <c r="HZ9" s="1">
        <v>119</v>
      </c>
      <c r="IA9" s="1">
        <v>119</v>
      </c>
      <c r="IB9" s="1">
        <v>119</v>
      </c>
      <c r="IC9" s="1">
        <v>119</v>
      </c>
      <c r="ID9" s="1">
        <v>119</v>
      </c>
      <c r="IE9" s="1">
        <v>119</v>
      </c>
      <c r="IF9" s="1">
        <v>119</v>
      </c>
      <c r="IG9" s="1">
        <v>119</v>
      </c>
      <c r="IH9" s="1">
        <v>119</v>
      </c>
      <c r="II9" s="1">
        <v>119</v>
      </c>
      <c r="IJ9" s="1">
        <v>119</v>
      </c>
      <c r="IK9" s="1">
        <v>119</v>
      </c>
      <c r="IL9" s="1">
        <v>119</v>
      </c>
      <c r="IM9" s="1">
        <v>119</v>
      </c>
      <c r="IN9" s="1">
        <v>119</v>
      </c>
      <c r="IO9" s="1">
        <v>119</v>
      </c>
      <c r="IP9" s="1">
        <v>119</v>
      </c>
      <c r="IQ9" s="1">
        <v>119</v>
      </c>
    </row>
    <row r="10" spans="1:251">
      <c r="A10" s="4" t="s">
        <v>258</v>
      </c>
      <c r="B10" s="8" t="s">
        <v>763</v>
      </c>
      <c r="C10" s="8" t="s">
        <v>764</v>
      </c>
      <c r="D10" s="8" t="s">
        <v>765</v>
      </c>
      <c r="E10" s="8" t="s">
        <v>766</v>
      </c>
      <c r="F10" s="8" t="s">
        <v>767</v>
      </c>
      <c r="G10" s="8" t="s">
        <v>768</v>
      </c>
      <c r="H10" s="8" t="s">
        <v>769</v>
      </c>
      <c r="I10" s="8" t="s">
        <v>770</v>
      </c>
      <c r="J10" s="8" t="s">
        <v>771</v>
      </c>
      <c r="K10" s="8" t="s">
        <v>772</v>
      </c>
      <c r="L10" s="8" t="s">
        <v>773</v>
      </c>
      <c r="M10" s="8" t="s">
        <v>774</v>
      </c>
      <c r="N10" s="8" t="s">
        <v>775</v>
      </c>
      <c r="O10" s="8" t="s">
        <v>776</v>
      </c>
      <c r="P10" s="8" t="s">
        <v>777</v>
      </c>
      <c r="Q10" s="8" t="s">
        <v>778</v>
      </c>
      <c r="R10" s="8" t="s">
        <v>779</v>
      </c>
      <c r="S10" s="8" t="s">
        <v>780</v>
      </c>
      <c r="T10" s="8" t="s">
        <v>781</v>
      </c>
      <c r="U10" s="8" t="s">
        <v>782</v>
      </c>
      <c r="V10" s="8" t="s">
        <v>783</v>
      </c>
      <c r="W10" s="8" t="s">
        <v>784</v>
      </c>
      <c r="X10" s="8" t="s">
        <v>785</v>
      </c>
      <c r="Y10" s="8" t="s">
        <v>786</v>
      </c>
      <c r="Z10" s="8" t="s">
        <v>787</v>
      </c>
      <c r="AA10" s="8" t="s">
        <v>788</v>
      </c>
      <c r="AB10" s="8" t="s">
        <v>789</v>
      </c>
      <c r="AC10" s="8" t="s">
        <v>790</v>
      </c>
      <c r="AD10" s="8" t="s">
        <v>791</v>
      </c>
      <c r="AE10" s="8" t="s">
        <v>792</v>
      </c>
      <c r="AF10" s="8" t="s">
        <v>793</v>
      </c>
      <c r="AG10" s="8" t="s">
        <v>794</v>
      </c>
      <c r="AH10" s="8" t="s">
        <v>795</v>
      </c>
      <c r="AI10" s="8" t="s">
        <v>796</v>
      </c>
      <c r="AJ10" s="8" t="s">
        <v>797</v>
      </c>
      <c r="AK10" s="8" t="s">
        <v>798</v>
      </c>
      <c r="AL10" s="8" t="s">
        <v>799</v>
      </c>
      <c r="AM10" s="8" t="s">
        <v>800</v>
      </c>
      <c r="AN10" s="8" t="s">
        <v>801</v>
      </c>
      <c r="AO10" s="8" t="s">
        <v>802</v>
      </c>
      <c r="AP10" s="8" t="s">
        <v>803</v>
      </c>
      <c r="AQ10" s="8" t="s">
        <v>804</v>
      </c>
      <c r="AR10" s="8" t="s">
        <v>805</v>
      </c>
      <c r="AS10" s="8" t="s">
        <v>806</v>
      </c>
      <c r="AT10" s="8" t="s">
        <v>807</v>
      </c>
      <c r="AU10" s="8" t="s">
        <v>808</v>
      </c>
      <c r="AV10" s="8" t="s">
        <v>809</v>
      </c>
      <c r="AW10" s="8" t="s">
        <v>810</v>
      </c>
      <c r="AX10" s="8" t="s">
        <v>811</v>
      </c>
      <c r="AY10" s="8" t="s">
        <v>812</v>
      </c>
      <c r="AZ10" s="8" t="s">
        <v>813</v>
      </c>
      <c r="BA10" s="8" t="s">
        <v>814</v>
      </c>
      <c r="BB10" s="8" t="s">
        <v>815</v>
      </c>
      <c r="BC10" s="8" t="s">
        <v>816</v>
      </c>
      <c r="BD10" s="8" t="s">
        <v>817</v>
      </c>
      <c r="BE10" s="8" t="s">
        <v>818</v>
      </c>
      <c r="BF10" s="8" t="s">
        <v>819</v>
      </c>
      <c r="BG10" s="8" t="s">
        <v>820</v>
      </c>
      <c r="BH10" s="8" t="s">
        <v>821</v>
      </c>
      <c r="BI10" s="8" t="s">
        <v>822</v>
      </c>
      <c r="BJ10" s="8" t="s">
        <v>823</v>
      </c>
      <c r="BK10" s="8" t="s">
        <v>824</v>
      </c>
      <c r="BL10" s="8" t="s">
        <v>825</v>
      </c>
      <c r="BM10" s="8" t="s">
        <v>826</v>
      </c>
      <c r="BN10" s="8" t="s">
        <v>827</v>
      </c>
      <c r="BO10" s="8" t="s">
        <v>828</v>
      </c>
      <c r="BP10" s="8" t="s">
        <v>829</v>
      </c>
      <c r="BQ10" s="8" t="s">
        <v>830</v>
      </c>
      <c r="BR10" s="8" t="s">
        <v>831</v>
      </c>
      <c r="BS10" s="8" t="s">
        <v>832</v>
      </c>
      <c r="BT10" s="8" t="s">
        <v>833</v>
      </c>
      <c r="BU10" s="8" t="s">
        <v>834</v>
      </c>
      <c r="BV10" s="8" t="s">
        <v>835</v>
      </c>
      <c r="BW10" s="8" t="s">
        <v>836</v>
      </c>
      <c r="BX10" s="8" t="s">
        <v>837</v>
      </c>
      <c r="BY10" s="8" t="s">
        <v>838</v>
      </c>
      <c r="BZ10" s="8" t="s">
        <v>839</v>
      </c>
      <c r="CA10" s="8" t="s">
        <v>840</v>
      </c>
      <c r="CB10" s="8" t="s">
        <v>841</v>
      </c>
      <c r="CC10" s="8" t="s">
        <v>842</v>
      </c>
      <c r="CD10" s="8" t="s">
        <v>843</v>
      </c>
      <c r="CE10" s="8" t="s">
        <v>844</v>
      </c>
      <c r="CF10" s="8" t="s">
        <v>845</v>
      </c>
      <c r="CG10" s="8" t="s">
        <v>846</v>
      </c>
      <c r="CH10" s="8" t="s">
        <v>847</v>
      </c>
      <c r="CI10" s="8" t="s">
        <v>848</v>
      </c>
      <c r="CJ10" s="8" t="s">
        <v>849</v>
      </c>
      <c r="CK10" s="8" t="s">
        <v>850</v>
      </c>
      <c r="CL10" s="8" t="s">
        <v>851</v>
      </c>
      <c r="CM10" s="8" t="s">
        <v>852</v>
      </c>
      <c r="CN10" s="8" t="s">
        <v>853</v>
      </c>
      <c r="CO10" s="8" t="s">
        <v>854</v>
      </c>
      <c r="CP10" s="8" t="s">
        <v>855</v>
      </c>
      <c r="CQ10" s="8" t="s">
        <v>856</v>
      </c>
      <c r="CR10" s="8" t="s">
        <v>857</v>
      </c>
      <c r="CS10" s="8" t="s">
        <v>858</v>
      </c>
      <c r="CT10" s="8" t="s">
        <v>859</v>
      </c>
      <c r="CU10" s="8" t="s">
        <v>860</v>
      </c>
      <c r="CV10" s="8" t="s">
        <v>861</v>
      </c>
      <c r="CW10" s="8" t="s">
        <v>862</v>
      </c>
      <c r="CX10" s="8" t="s">
        <v>863</v>
      </c>
      <c r="CY10" s="8" t="s">
        <v>864</v>
      </c>
      <c r="CZ10" s="8" t="s">
        <v>865</v>
      </c>
      <c r="DA10" s="8" t="s">
        <v>866</v>
      </c>
      <c r="DB10" s="8" t="s">
        <v>867</v>
      </c>
      <c r="DC10" s="8" t="s">
        <v>868</v>
      </c>
      <c r="DD10" s="8" t="s">
        <v>869</v>
      </c>
      <c r="DE10" s="8" t="s">
        <v>870</v>
      </c>
      <c r="DF10" s="8" t="s">
        <v>871</v>
      </c>
      <c r="DG10" s="8" t="s">
        <v>872</v>
      </c>
      <c r="DH10" s="8" t="s">
        <v>873</v>
      </c>
      <c r="DI10" s="8" t="s">
        <v>874</v>
      </c>
      <c r="DJ10" s="8" t="s">
        <v>875</v>
      </c>
      <c r="DK10" s="8" t="s">
        <v>876</v>
      </c>
      <c r="DL10" s="8" t="s">
        <v>877</v>
      </c>
      <c r="DM10" s="8" t="s">
        <v>878</v>
      </c>
      <c r="DN10" s="8" t="s">
        <v>879</v>
      </c>
      <c r="DO10" s="8" t="s">
        <v>880</v>
      </c>
      <c r="DP10" s="8" t="s">
        <v>881</v>
      </c>
      <c r="DQ10" s="8" t="s">
        <v>882</v>
      </c>
      <c r="DR10" s="8" t="s">
        <v>883</v>
      </c>
      <c r="DS10" s="8" t="s">
        <v>884</v>
      </c>
      <c r="DT10" s="8" t="s">
        <v>885</v>
      </c>
      <c r="DU10" s="8" t="s">
        <v>886</v>
      </c>
      <c r="DV10" s="8" t="s">
        <v>887</v>
      </c>
      <c r="DW10" s="8" t="s">
        <v>888</v>
      </c>
      <c r="DX10" s="8" t="s">
        <v>889</v>
      </c>
      <c r="DY10" s="8" t="s">
        <v>890</v>
      </c>
      <c r="DZ10" s="8" t="s">
        <v>891</v>
      </c>
      <c r="EA10" s="8" t="s">
        <v>892</v>
      </c>
      <c r="EB10" s="8" t="s">
        <v>893</v>
      </c>
      <c r="EC10" s="8" t="s">
        <v>894</v>
      </c>
      <c r="ED10" s="8" t="s">
        <v>895</v>
      </c>
      <c r="EE10" s="8" t="s">
        <v>896</v>
      </c>
      <c r="EF10" s="8" t="s">
        <v>897</v>
      </c>
      <c r="EG10" s="8" t="s">
        <v>898</v>
      </c>
      <c r="EH10" s="8" t="s">
        <v>899</v>
      </c>
      <c r="EI10" s="8" t="s">
        <v>900</v>
      </c>
      <c r="EJ10" s="8" t="s">
        <v>901</v>
      </c>
      <c r="EK10" s="8" t="s">
        <v>902</v>
      </c>
      <c r="EL10" s="8" t="s">
        <v>903</v>
      </c>
      <c r="EM10" s="8" t="s">
        <v>904</v>
      </c>
      <c r="EN10" s="8" t="s">
        <v>905</v>
      </c>
      <c r="EO10" s="8" t="s">
        <v>906</v>
      </c>
      <c r="EP10" s="8" t="s">
        <v>907</v>
      </c>
      <c r="EQ10" s="8" t="s">
        <v>908</v>
      </c>
      <c r="ER10" s="8" t="s">
        <v>909</v>
      </c>
      <c r="ES10" s="8" t="s">
        <v>910</v>
      </c>
      <c r="ET10" s="8" t="s">
        <v>911</v>
      </c>
      <c r="EU10" s="8" t="s">
        <v>912</v>
      </c>
      <c r="EV10" s="8" t="s">
        <v>913</v>
      </c>
      <c r="EW10" s="8" t="s">
        <v>914</v>
      </c>
      <c r="EX10" s="8" t="s">
        <v>915</v>
      </c>
      <c r="EY10" s="8" t="s">
        <v>916</v>
      </c>
      <c r="EZ10" s="8" t="s">
        <v>917</v>
      </c>
      <c r="FA10" s="8" t="s">
        <v>918</v>
      </c>
      <c r="FB10" s="8" t="s">
        <v>919</v>
      </c>
      <c r="FC10" s="8" t="s">
        <v>920</v>
      </c>
      <c r="FD10" s="8" t="s">
        <v>921</v>
      </c>
      <c r="FE10" s="8" t="s">
        <v>922</v>
      </c>
      <c r="FF10" s="8" t="s">
        <v>923</v>
      </c>
      <c r="FG10" s="8" t="s">
        <v>924</v>
      </c>
      <c r="FH10" s="8" t="s">
        <v>925</v>
      </c>
      <c r="FI10" s="8" t="s">
        <v>926</v>
      </c>
      <c r="FJ10" s="8" t="s">
        <v>927</v>
      </c>
      <c r="FK10" s="8" t="s">
        <v>928</v>
      </c>
      <c r="FL10" s="8" t="s">
        <v>929</v>
      </c>
      <c r="FM10" s="8" t="s">
        <v>930</v>
      </c>
      <c r="FN10" s="8" t="s">
        <v>931</v>
      </c>
      <c r="FO10" s="8" t="s">
        <v>932</v>
      </c>
      <c r="FP10" s="8" t="s">
        <v>933</v>
      </c>
      <c r="FQ10" s="8" t="s">
        <v>934</v>
      </c>
      <c r="FR10" s="8" t="s">
        <v>935</v>
      </c>
      <c r="FS10" s="8" t="s">
        <v>936</v>
      </c>
      <c r="FT10" s="8" t="s">
        <v>937</v>
      </c>
      <c r="FU10" s="8" t="s">
        <v>938</v>
      </c>
      <c r="FV10" s="8" t="s">
        <v>939</v>
      </c>
      <c r="FW10" s="8" t="s">
        <v>940</v>
      </c>
      <c r="FX10" s="8" t="s">
        <v>941</v>
      </c>
      <c r="FY10" s="8" t="s">
        <v>942</v>
      </c>
      <c r="FZ10" s="8" t="s">
        <v>943</v>
      </c>
      <c r="GA10" s="8" t="s">
        <v>944</v>
      </c>
      <c r="GB10" s="8" t="s">
        <v>945</v>
      </c>
      <c r="GC10" s="8" t="s">
        <v>946</v>
      </c>
      <c r="GD10" s="8" t="s">
        <v>947</v>
      </c>
      <c r="GE10" s="8" t="s">
        <v>948</v>
      </c>
      <c r="GF10" s="8" t="s">
        <v>949</v>
      </c>
      <c r="GG10" s="8" t="s">
        <v>950</v>
      </c>
      <c r="GH10" s="8" t="s">
        <v>951</v>
      </c>
      <c r="GI10" s="8" t="s">
        <v>952</v>
      </c>
      <c r="GJ10" s="8" t="s">
        <v>953</v>
      </c>
      <c r="GK10" s="8" t="s">
        <v>954</v>
      </c>
      <c r="GL10" s="8" t="s">
        <v>955</v>
      </c>
      <c r="GM10" s="8" t="s">
        <v>956</v>
      </c>
      <c r="GN10" s="8" t="s">
        <v>957</v>
      </c>
      <c r="GO10" s="8" t="s">
        <v>958</v>
      </c>
      <c r="GP10" s="8" t="s">
        <v>959</v>
      </c>
      <c r="GQ10" s="8" t="s">
        <v>960</v>
      </c>
      <c r="GR10" s="8" t="s">
        <v>961</v>
      </c>
      <c r="GS10" s="8" t="s">
        <v>962</v>
      </c>
      <c r="GT10" s="8" t="s">
        <v>963</v>
      </c>
      <c r="GU10" s="8" t="s">
        <v>964</v>
      </c>
      <c r="GV10" s="8" t="s">
        <v>965</v>
      </c>
      <c r="GW10" s="8" t="s">
        <v>966</v>
      </c>
      <c r="GX10" s="8" t="s">
        <v>967</v>
      </c>
      <c r="GY10" s="8" t="s">
        <v>968</v>
      </c>
      <c r="GZ10" s="8" t="s">
        <v>969</v>
      </c>
      <c r="HA10" s="8" t="s">
        <v>970</v>
      </c>
      <c r="HB10" s="8" t="s">
        <v>971</v>
      </c>
      <c r="HC10" s="8" t="s">
        <v>972</v>
      </c>
      <c r="HD10" s="8" t="s">
        <v>973</v>
      </c>
      <c r="HE10" s="8" t="s">
        <v>974</v>
      </c>
      <c r="HF10" s="8" t="s">
        <v>975</v>
      </c>
      <c r="HG10" s="8" t="s">
        <v>976</v>
      </c>
      <c r="HH10" s="8" t="s">
        <v>977</v>
      </c>
      <c r="HI10" s="8" t="s">
        <v>978</v>
      </c>
      <c r="HJ10" s="8" t="s">
        <v>979</v>
      </c>
      <c r="HK10" s="8" t="s">
        <v>980</v>
      </c>
      <c r="HL10" s="8" t="s">
        <v>981</v>
      </c>
      <c r="HM10" s="8" t="s">
        <v>982</v>
      </c>
      <c r="HN10" s="8" t="s">
        <v>983</v>
      </c>
      <c r="HO10" s="8" t="s">
        <v>984</v>
      </c>
      <c r="HP10" s="8" t="s">
        <v>985</v>
      </c>
      <c r="HQ10" s="8" t="s">
        <v>986</v>
      </c>
      <c r="HR10" s="8" t="s">
        <v>987</v>
      </c>
      <c r="HS10" s="8" t="s">
        <v>988</v>
      </c>
      <c r="HT10" s="8" t="s">
        <v>989</v>
      </c>
      <c r="HU10" s="8" t="s">
        <v>990</v>
      </c>
      <c r="HV10" s="8" t="s">
        <v>991</v>
      </c>
      <c r="HW10" s="8" t="s">
        <v>992</v>
      </c>
      <c r="HX10" s="8" t="s">
        <v>993</v>
      </c>
      <c r="HY10" s="8" t="s">
        <v>994</v>
      </c>
      <c r="HZ10" s="8" t="s">
        <v>995</v>
      </c>
      <c r="IA10" s="8" t="s">
        <v>996</v>
      </c>
      <c r="IB10" s="8" t="s">
        <v>997</v>
      </c>
      <c r="IC10" s="8" t="s">
        <v>998</v>
      </c>
      <c r="ID10" s="8" t="s">
        <v>999</v>
      </c>
      <c r="IE10" s="8" t="s">
        <v>1000</v>
      </c>
      <c r="IF10" s="8" t="s">
        <v>1001</v>
      </c>
      <c r="IG10" s="8" t="s">
        <v>1002</v>
      </c>
      <c r="IH10" s="8" t="s">
        <v>1003</v>
      </c>
      <c r="II10" s="8" t="s">
        <v>1004</v>
      </c>
      <c r="IJ10" s="8" t="s">
        <v>1005</v>
      </c>
      <c r="IK10" s="8" t="s">
        <v>1006</v>
      </c>
      <c r="IL10" s="8" t="s">
        <v>1007</v>
      </c>
      <c r="IM10" s="8" t="s">
        <v>1008</v>
      </c>
      <c r="IN10" s="8" t="s">
        <v>1009</v>
      </c>
      <c r="IO10" s="8" t="s">
        <v>1010</v>
      </c>
      <c r="IP10" s="8" t="s">
        <v>1011</v>
      </c>
      <c r="IQ10" s="8" t="s">
        <v>1012</v>
      </c>
    </row>
    <row r="11" spans="1:251">
      <c r="A11" s="10">
        <v>41821</v>
      </c>
      <c r="B11" s="9">
        <v>13.968999999999999</v>
      </c>
      <c r="C11" s="9">
        <v>18.701000000000001</v>
      </c>
      <c r="D11" s="9">
        <v>355.37799999999999</v>
      </c>
      <c r="E11" s="9">
        <v>212.91399999999999</v>
      </c>
      <c r="F11" s="9">
        <v>142.464</v>
      </c>
      <c r="G11" s="9">
        <v>179.73</v>
      </c>
      <c r="H11" s="9">
        <v>134.72800000000001</v>
      </c>
      <c r="I11" s="9">
        <v>45.002000000000002</v>
      </c>
      <c r="J11" s="9">
        <v>175.648</v>
      </c>
      <c r="K11" s="9">
        <v>78.186000000000007</v>
      </c>
      <c r="L11" s="9">
        <v>97.462000000000003</v>
      </c>
      <c r="M11" s="9">
        <v>197.99600000000001</v>
      </c>
      <c r="N11" s="9">
        <v>145.84800000000001</v>
      </c>
      <c r="O11" s="9">
        <v>52.148000000000003</v>
      </c>
      <c r="P11" s="9">
        <v>185.209</v>
      </c>
      <c r="Q11" s="9">
        <v>81.447999999999993</v>
      </c>
      <c r="R11" s="9">
        <v>103.761</v>
      </c>
      <c r="S11" s="9">
        <v>188.84200000000001</v>
      </c>
      <c r="T11" s="9">
        <v>85.268000000000001</v>
      </c>
      <c r="U11" s="9">
        <v>103.57299999999999</v>
      </c>
      <c r="V11" s="9">
        <v>2536.7060000000001</v>
      </c>
      <c r="W11" s="9">
        <v>1385.354</v>
      </c>
      <c r="X11" s="9">
        <v>1151.3520000000001</v>
      </c>
      <c r="Y11" s="9">
        <v>1875.83</v>
      </c>
      <c r="Z11" s="9">
        <v>1267.8440000000001</v>
      </c>
      <c r="AA11" s="9">
        <v>607.98599999999999</v>
      </c>
      <c r="AB11" s="9">
        <v>660.87599999999998</v>
      </c>
      <c r="AC11" s="9">
        <v>117.51</v>
      </c>
      <c r="AD11" s="9">
        <v>543.36599999999999</v>
      </c>
      <c r="AE11" s="9">
        <v>301.93200000000002</v>
      </c>
      <c r="AF11" s="9">
        <v>158.36199999999999</v>
      </c>
      <c r="AG11" s="9">
        <v>143.571</v>
      </c>
      <c r="AH11" s="9">
        <v>55.271999999999998</v>
      </c>
      <c r="AI11" s="9">
        <v>34.634999999999998</v>
      </c>
      <c r="AJ11" s="9">
        <v>20.637</v>
      </c>
      <c r="AK11" s="9">
        <v>22.2</v>
      </c>
      <c r="AL11" s="9">
        <v>18.927</v>
      </c>
      <c r="AM11" s="9">
        <v>3.2730000000000001</v>
      </c>
      <c r="AN11" s="9">
        <v>10.034000000000001</v>
      </c>
      <c r="AO11" s="9">
        <v>8.5280000000000005</v>
      </c>
      <c r="AP11" s="9">
        <v>1.506</v>
      </c>
      <c r="AQ11" s="9">
        <v>12.166</v>
      </c>
      <c r="AR11" s="9">
        <v>10.398999999999999</v>
      </c>
      <c r="AS11" s="9">
        <v>1.7669999999999999</v>
      </c>
      <c r="AT11" s="9">
        <v>33.072000000000003</v>
      </c>
      <c r="AU11" s="9">
        <v>15.709</v>
      </c>
      <c r="AV11" s="9">
        <v>17.364000000000001</v>
      </c>
      <c r="AW11" s="9">
        <v>269.13400000000001</v>
      </c>
      <c r="AX11" s="9">
        <v>140.434</v>
      </c>
      <c r="AY11" s="9">
        <v>128.69999999999999</v>
      </c>
      <c r="AZ11" s="9">
        <v>113.58</v>
      </c>
      <c r="BA11" s="9">
        <v>91.100999999999999</v>
      </c>
      <c r="BB11" s="9">
        <v>22.478999999999999</v>
      </c>
      <c r="BC11" s="9">
        <v>155.554</v>
      </c>
      <c r="BD11" s="9">
        <v>49.332999999999998</v>
      </c>
      <c r="BE11" s="9">
        <v>106.22</v>
      </c>
      <c r="BF11" s="9">
        <v>129.976</v>
      </c>
      <c r="BG11" s="9">
        <v>104.32299999999999</v>
      </c>
      <c r="BH11" s="9">
        <v>25.654</v>
      </c>
      <c r="BI11" s="9">
        <v>171.95599999999999</v>
      </c>
      <c r="BJ11" s="9">
        <v>54.039000000000001</v>
      </c>
      <c r="BK11" s="9">
        <v>117.917</v>
      </c>
      <c r="BL11" s="9">
        <v>165.58799999999999</v>
      </c>
      <c r="BM11" s="9">
        <v>57.860999999999997</v>
      </c>
      <c r="BN11" s="9">
        <v>107.727</v>
      </c>
      <c r="BO11" s="9">
        <v>2449.808</v>
      </c>
      <c r="BP11" s="9">
        <v>1283.999</v>
      </c>
      <c r="BQ11" s="9">
        <v>1165.808</v>
      </c>
      <c r="BR11" s="9">
        <v>1842.58</v>
      </c>
      <c r="BS11" s="9">
        <v>1166.9490000000001</v>
      </c>
      <c r="BT11" s="9">
        <v>675.63099999999997</v>
      </c>
      <c r="BU11" s="9">
        <v>607.22799999999995</v>
      </c>
      <c r="BV11" s="9">
        <v>117.05</v>
      </c>
      <c r="BW11" s="9">
        <v>490.178</v>
      </c>
      <c r="BX11" s="9">
        <v>306.34899999999999</v>
      </c>
      <c r="BY11" s="9">
        <v>155.06100000000001</v>
      </c>
      <c r="BZ11" s="9">
        <v>151.28800000000001</v>
      </c>
      <c r="CA11" s="9">
        <v>65.724000000000004</v>
      </c>
      <c r="CB11" s="9">
        <v>42.058999999999997</v>
      </c>
      <c r="CC11" s="9">
        <v>23.666</v>
      </c>
      <c r="CD11" s="9">
        <v>31.888000000000002</v>
      </c>
      <c r="CE11" s="9">
        <v>26.611000000000001</v>
      </c>
      <c r="CF11" s="9">
        <v>5.2770000000000001</v>
      </c>
      <c r="CG11" s="9">
        <v>16.998999999999999</v>
      </c>
      <c r="CH11" s="9">
        <v>13.414999999999999</v>
      </c>
      <c r="CI11" s="9">
        <v>3.5840000000000001</v>
      </c>
      <c r="CJ11" s="9">
        <v>14.888999999999999</v>
      </c>
      <c r="CK11" s="9">
        <v>13.196</v>
      </c>
      <c r="CL11" s="9">
        <v>1.6930000000000001</v>
      </c>
      <c r="CM11" s="9">
        <v>33.835999999999999</v>
      </c>
      <c r="CN11" s="9">
        <v>15.448</v>
      </c>
      <c r="CO11" s="9">
        <v>18.388999999999999</v>
      </c>
      <c r="CP11" s="9">
        <v>269.00400000000002</v>
      </c>
      <c r="CQ11" s="9">
        <v>130.565</v>
      </c>
      <c r="CR11" s="9">
        <v>138.43899999999999</v>
      </c>
      <c r="CS11" s="9">
        <v>113.41</v>
      </c>
      <c r="CT11" s="9">
        <v>83.951999999999998</v>
      </c>
      <c r="CU11" s="9">
        <v>29.457000000000001</v>
      </c>
      <c r="CV11" s="9">
        <v>155.59399999999999</v>
      </c>
      <c r="CW11" s="9">
        <v>46.613</v>
      </c>
      <c r="CX11" s="9">
        <v>108.98099999999999</v>
      </c>
      <c r="CY11" s="9">
        <v>137.572</v>
      </c>
      <c r="CZ11" s="9">
        <v>103.83499999999999</v>
      </c>
      <c r="DA11" s="9">
        <v>33.737000000000002</v>
      </c>
      <c r="DB11" s="9">
        <v>168.77699999999999</v>
      </c>
      <c r="DC11" s="9">
        <v>51.225999999999999</v>
      </c>
      <c r="DD11" s="9">
        <v>117.551</v>
      </c>
      <c r="DE11" s="9">
        <v>172.59399999999999</v>
      </c>
      <c r="DF11" s="9">
        <v>60.027999999999999</v>
      </c>
      <c r="DG11" s="9">
        <v>112.566</v>
      </c>
      <c r="DH11" s="9">
        <v>2083.9639999999999</v>
      </c>
      <c r="DI11" s="9">
        <v>1185.3219999999999</v>
      </c>
      <c r="DJ11" s="9">
        <v>898.64300000000003</v>
      </c>
      <c r="DK11" s="9">
        <v>1322.2619999999999</v>
      </c>
      <c r="DL11" s="9">
        <v>899.52200000000005</v>
      </c>
      <c r="DM11" s="9">
        <v>422.74099999999999</v>
      </c>
      <c r="DN11" s="9">
        <v>761.702</v>
      </c>
      <c r="DO11" s="9">
        <v>285.8</v>
      </c>
      <c r="DP11" s="9">
        <v>475.90199999999999</v>
      </c>
      <c r="DQ11" s="9">
        <v>231.489</v>
      </c>
      <c r="DR11" s="9">
        <v>136.488</v>
      </c>
      <c r="DS11" s="9">
        <v>95.001999999999995</v>
      </c>
      <c r="DT11" s="9">
        <v>66.789000000000001</v>
      </c>
      <c r="DU11" s="9">
        <v>47.414000000000001</v>
      </c>
      <c r="DV11" s="9">
        <v>19.375</v>
      </c>
      <c r="DW11" s="9">
        <v>26.355</v>
      </c>
      <c r="DX11" s="9">
        <v>22.334</v>
      </c>
      <c r="DY11" s="9">
        <v>4.0199999999999996</v>
      </c>
      <c r="DZ11" s="9">
        <v>16.724</v>
      </c>
      <c r="EA11" s="9">
        <v>12.93</v>
      </c>
      <c r="EB11" s="9">
        <v>3.794</v>
      </c>
      <c r="EC11" s="9">
        <v>9.6310000000000002</v>
      </c>
      <c r="ED11" s="9">
        <v>9.4049999999999994</v>
      </c>
      <c r="EE11" s="9">
        <v>0.22600000000000001</v>
      </c>
      <c r="EF11" s="9">
        <v>40.433999999999997</v>
      </c>
      <c r="EG11" s="9">
        <v>25.08</v>
      </c>
      <c r="EH11" s="9">
        <v>15.353999999999999</v>
      </c>
      <c r="EI11" s="9">
        <v>189.45599999999999</v>
      </c>
      <c r="EJ11" s="9">
        <v>106.015</v>
      </c>
      <c r="EK11" s="9">
        <v>83.441000000000003</v>
      </c>
      <c r="EL11" s="9">
        <v>64.710999999999999</v>
      </c>
      <c r="EM11" s="9">
        <v>48.558999999999997</v>
      </c>
      <c r="EN11" s="9">
        <v>16.151</v>
      </c>
      <c r="EO11" s="9">
        <v>124.746</v>
      </c>
      <c r="EP11" s="9">
        <v>57.456000000000003</v>
      </c>
      <c r="EQ11" s="9">
        <v>67.290000000000006</v>
      </c>
      <c r="ER11" s="9">
        <v>85.888000000000005</v>
      </c>
      <c r="ES11" s="9">
        <v>66.247</v>
      </c>
      <c r="ET11" s="9">
        <v>19.640999999999998</v>
      </c>
      <c r="EU11" s="9">
        <v>145.601</v>
      </c>
      <c r="EV11" s="9">
        <v>70.241</v>
      </c>
      <c r="EW11" s="9">
        <v>75.36</v>
      </c>
      <c r="EX11" s="9">
        <v>141.47</v>
      </c>
      <c r="EY11" s="9">
        <v>70.385999999999996</v>
      </c>
      <c r="EZ11" s="9">
        <v>71.084000000000003</v>
      </c>
      <c r="FA11" s="9">
        <v>1673.7460000000001</v>
      </c>
      <c r="FB11" s="9">
        <v>926.41700000000003</v>
      </c>
      <c r="FC11" s="9">
        <v>747.32899999999995</v>
      </c>
      <c r="FD11" s="9">
        <v>1150.9960000000001</v>
      </c>
      <c r="FE11" s="9">
        <v>771.35500000000002</v>
      </c>
      <c r="FF11" s="9">
        <v>379.64100000000002</v>
      </c>
      <c r="FG11" s="9">
        <v>522.75</v>
      </c>
      <c r="FH11" s="9">
        <v>155.06200000000001</v>
      </c>
      <c r="FI11" s="9">
        <v>367.68799999999999</v>
      </c>
      <c r="FJ11" s="9">
        <v>190.44399999999999</v>
      </c>
      <c r="FK11" s="9">
        <v>108.154</v>
      </c>
      <c r="FL11" s="9">
        <v>82.29</v>
      </c>
      <c r="FM11" s="9">
        <v>49.887</v>
      </c>
      <c r="FN11" s="9">
        <v>34.384</v>
      </c>
      <c r="FO11" s="9">
        <v>15.502000000000001</v>
      </c>
      <c r="FP11" s="9">
        <v>22.655000000000001</v>
      </c>
      <c r="FQ11" s="9">
        <v>19.093</v>
      </c>
      <c r="FR11" s="9">
        <v>3.5619999999999998</v>
      </c>
      <c r="FS11" s="9">
        <v>13.976000000000001</v>
      </c>
      <c r="FT11" s="9">
        <v>10.641</v>
      </c>
      <c r="FU11" s="9">
        <v>3.3359999999999999</v>
      </c>
      <c r="FV11" s="9">
        <v>8.6790000000000003</v>
      </c>
      <c r="FW11" s="9">
        <v>8.4529999999999994</v>
      </c>
      <c r="FX11" s="9">
        <v>0.22600000000000001</v>
      </c>
      <c r="FY11" s="9">
        <v>27.231999999999999</v>
      </c>
      <c r="FZ11" s="9">
        <v>15.291</v>
      </c>
      <c r="GA11" s="9">
        <v>11.94</v>
      </c>
      <c r="GB11" s="9">
        <v>161.459</v>
      </c>
      <c r="GC11" s="9">
        <v>87.244</v>
      </c>
      <c r="GD11" s="9">
        <v>74.215000000000003</v>
      </c>
      <c r="GE11" s="9">
        <v>58.223999999999997</v>
      </c>
      <c r="GF11" s="9">
        <v>43.277999999999999</v>
      </c>
      <c r="GG11" s="9">
        <v>14.946</v>
      </c>
      <c r="GH11" s="9">
        <v>103.235</v>
      </c>
      <c r="GI11" s="9">
        <v>43.966000000000001</v>
      </c>
      <c r="GJ11" s="9">
        <v>59.268999999999998</v>
      </c>
      <c r="GK11" s="9">
        <v>76.405000000000001</v>
      </c>
      <c r="GL11" s="9">
        <v>58.427</v>
      </c>
      <c r="GM11" s="9">
        <v>17.978000000000002</v>
      </c>
      <c r="GN11" s="9">
        <v>114.039</v>
      </c>
      <c r="GO11" s="9">
        <v>49.726999999999997</v>
      </c>
      <c r="GP11" s="9">
        <v>64.311999999999998</v>
      </c>
      <c r="GQ11" s="9">
        <v>117.211</v>
      </c>
      <c r="GR11" s="9">
        <v>54.606999999999999</v>
      </c>
      <c r="GS11" s="9">
        <v>62.603999999999999</v>
      </c>
      <c r="GT11" s="9">
        <v>410.21800000000002</v>
      </c>
      <c r="GU11" s="9">
        <v>258.90499999999997</v>
      </c>
      <c r="GV11" s="9">
        <v>151.31399999999999</v>
      </c>
      <c r="GW11" s="9">
        <v>171.26599999999999</v>
      </c>
      <c r="GX11" s="9">
        <v>128.166</v>
      </c>
      <c r="GY11" s="9">
        <v>43.1</v>
      </c>
      <c r="GZ11" s="9">
        <v>238.952</v>
      </c>
      <c r="HA11" s="9">
        <v>130.738</v>
      </c>
      <c r="HB11" s="9">
        <v>108.214</v>
      </c>
      <c r="HC11" s="9">
        <v>41.045999999999999</v>
      </c>
      <c r="HD11" s="9">
        <v>28.334</v>
      </c>
      <c r="HE11" s="9">
        <v>12.712</v>
      </c>
      <c r="HF11" s="9">
        <v>16.902000000000001</v>
      </c>
      <c r="HG11" s="9">
        <v>13.03</v>
      </c>
      <c r="HH11" s="9">
        <v>3.8719999999999999</v>
      </c>
      <c r="HI11" s="9">
        <v>3.7</v>
      </c>
      <c r="HJ11" s="9">
        <v>3.2410000000000001</v>
      </c>
      <c r="HK11" s="9">
        <v>0.45800000000000002</v>
      </c>
      <c r="HL11" s="9">
        <v>2.7480000000000002</v>
      </c>
      <c r="HM11" s="9">
        <v>2.2890000000000001</v>
      </c>
      <c r="HN11" s="9">
        <v>0.45800000000000002</v>
      </c>
      <c r="HO11" s="9">
        <v>0.95199999999999996</v>
      </c>
      <c r="HP11" s="9">
        <v>0.95199999999999996</v>
      </c>
      <c r="HQ11" s="9">
        <v>0</v>
      </c>
      <c r="HR11" s="9">
        <v>13.202999999999999</v>
      </c>
      <c r="HS11" s="9">
        <v>9.7889999999999997</v>
      </c>
      <c r="HT11" s="9">
        <v>3.4140000000000001</v>
      </c>
      <c r="HU11" s="9">
        <v>27.998000000000001</v>
      </c>
      <c r="HV11" s="9">
        <v>18.771000000000001</v>
      </c>
      <c r="HW11" s="9">
        <v>9.2260000000000009</v>
      </c>
      <c r="HX11" s="9">
        <v>6.4870000000000001</v>
      </c>
      <c r="HY11" s="9">
        <v>5.282</v>
      </c>
      <c r="HZ11" s="9">
        <v>1.2050000000000001</v>
      </c>
      <c r="IA11" s="9">
        <v>21.510999999999999</v>
      </c>
      <c r="IB11" s="9">
        <v>13.49</v>
      </c>
      <c r="IC11" s="9">
        <v>8.0210000000000008</v>
      </c>
      <c r="ID11" s="9">
        <v>9.484</v>
      </c>
      <c r="IE11" s="9">
        <v>7.82</v>
      </c>
      <c r="IF11" s="9">
        <v>1.663</v>
      </c>
      <c r="IG11" s="9">
        <v>31.562000000000001</v>
      </c>
      <c r="IH11" s="9">
        <v>20.513999999999999</v>
      </c>
      <c r="II11" s="9">
        <v>11.048</v>
      </c>
      <c r="IJ11" s="9">
        <v>24.257999999999999</v>
      </c>
      <c r="IK11" s="9">
        <v>15.779</v>
      </c>
      <c r="IL11" s="9">
        <v>8.48</v>
      </c>
      <c r="IM11" s="9">
        <v>3611.4639999999999</v>
      </c>
      <c r="IN11" s="9">
        <v>1965.35</v>
      </c>
      <c r="IO11" s="9">
        <v>1646.114</v>
      </c>
      <c r="IP11" s="9">
        <v>2565.8969999999999</v>
      </c>
      <c r="IQ11" s="9">
        <v>1651.894</v>
      </c>
    </row>
    <row r="12" spans="1:251">
      <c r="A12" s="10">
        <v>41852</v>
      </c>
      <c r="B12" s="9">
        <v>12.005000000000001</v>
      </c>
      <c r="C12" s="9">
        <v>15.853999999999999</v>
      </c>
      <c r="D12" s="9">
        <v>361.75299999999999</v>
      </c>
      <c r="E12" s="9">
        <v>220.56100000000001</v>
      </c>
      <c r="F12" s="9">
        <v>141.191</v>
      </c>
      <c r="G12" s="9">
        <v>171.86</v>
      </c>
      <c r="H12" s="9">
        <v>136.20500000000001</v>
      </c>
      <c r="I12" s="9">
        <v>35.655000000000001</v>
      </c>
      <c r="J12" s="9">
        <v>189.893</v>
      </c>
      <c r="K12" s="9">
        <v>84.355999999999995</v>
      </c>
      <c r="L12" s="9">
        <v>105.53700000000001</v>
      </c>
      <c r="M12" s="9">
        <v>186.995</v>
      </c>
      <c r="N12" s="9">
        <v>146.524</v>
      </c>
      <c r="O12" s="9">
        <v>40.470999999999997</v>
      </c>
      <c r="P12" s="9">
        <v>198.852</v>
      </c>
      <c r="Q12" s="9">
        <v>86.668999999999997</v>
      </c>
      <c r="R12" s="9">
        <v>112.18300000000001</v>
      </c>
      <c r="S12" s="9">
        <v>200.12</v>
      </c>
      <c r="T12" s="9">
        <v>92.411000000000001</v>
      </c>
      <c r="U12" s="9">
        <v>107.709</v>
      </c>
      <c r="V12" s="9">
        <v>2544.4580000000001</v>
      </c>
      <c r="W12" s="9">
        <v>1388.768</v>
      </c>
      <c r="X12" s="9">
        <v>1155.691</v>
      </c>
      <c r="Y12" s="9">
        <v>1876.848</v>
      </c>
      <c r="Z12" s="9">
        <v>1272.904</v>
      </c>
      <c r="AA12" s="9">
        <v>603.94399999999996</v>
      </c>
      <c r="AB12" s="9">
        <v>667.61</v>
      </c>
      <c r="AC12" s="9">
        <v>115.863</v>
      </c>
      <c r="AD12" s="9">
        <v>551.74699999999996</v>
      </c>
      <c r="AE12" s="9">
        <v>322.541</v>
      </c>
      <c r="AF12" s="9">
        <v>163.245</v>
      </c>
      <c r="AG12" s="9">
        <v>159.29599999999999</v>
      </c>
      <c r="AH12" s="9">
        <v>65.86</v>
      </c>
      <c r="AI12" s="9">
        <v>37.314999999999998</v>
      </c>
      <c r="AJ12" s="9">
        <v>28.544</v>
      </c>
      <c r="AK12" s="9">
        <v>31.648</v>
      </c>
      <c r="AL12" s="9">
        <v>25.356000000000002</v>
      </c>
      <c r="AM12" s="9">
        <v>6.2919999999999998</v>
      </c>
      <c r="AN12" s="9">
        <v>17.899000000000001</v>
      </c>
      <c r="AO12" s="9">
        <v>13.678000000000001</v>
      </c>
      <c r="AP12" s="9">
        <v>4.2210000000000001</v>
      </c>
      <c r="AQ12" s="9">
        <v>13.749000000000001</v>
      </c>
      <c r="AR12" s="9">
        <v>11.677</v>
      </c>
      <c r="AS12" s="9">
        <v>2.0710000000000002</v>
      </c>
      <c r="AT12" s="9">
        <v>34.212000000000003</v>
      </c>
      <c r="AU12" s="9">
        <v>11.96</v>
      </c>
      <c r="AV12" s="9">
        <v>22.251999999999999</v>
      </c>
      <c r="AW12" s="9">
        <v>277.089</v>
      </c>
      <c r="AX12" s="9">
        <v>137.46700000000001</v>
      </c>
      <c r="AY12" s="9">
        <v>139.62100000000001</v>
      </c>
      <c r="AZ12" s="9">
        <v>112.494</v>
      </c>
      <c r="BA12" s="9">
        <v>90.846000000000004</v>
      </c>
      <c r="BB12" s="9">
        <v>21.648</v>
      </c>
      <c r="BC12" s="9">
        <v>164.595</v>
      </c>
      <c r="BD12" s="9">
        <v>46.621000000000002</v>
      </c>
      <c r="BE12" s="9">
        <v>117.974</v>
      </c>
      <c r="BF12" s="9">
        <v>139.79599999999999</v>
      </c>
      <c r="BG12" s="9">
        <v>112.717</v>
      </c>
      <c r="BH12" s="9">
        <v>27.079000000000001</v>
      </c>
      <c r="BI12" s="9">
        <v>182.745</v>
      </c>
      <c r="BJ12" s="9">
        <v>50.527999999999999</v>
      </c>
      <c r="BK12" s="9">
        <v>132.21700000000001</v>
      </c>
      <c r="BL12" s="9">
        <v>182.494</v>
      </c>
      <c r="BM12" s="9">
        <v>60.298999999999999</v>
      </c>
      <c r="BN12" s="9">
        <v>122.194</v>
      </c>
      <c r="BO12" s="9">
        <v>2461.7359999999999</v>
      </c>
      <c r="BP12" s="9">
        <v>1286.5239999999999</v>
      </c>
      <c r="BQ12" s="9">
        <v>1175.212</v>
      </c>
      <c r="BR12" s="9">
        <v>1842.9380000000001</v>
      </c>
      <c r="BS12" s="9">
        <v>1159.9880000000001</v>
      </c>
      <c r="BT12" s="9">
        <v>682.95</v>
      </c>
      <c r="BU12" s="9">
        <v>618.798</v>
      </c>
      <c r="BV12" s="9">
        <v>126.535</v>
      </c>
      <c r="BW12" s="9">
        <v>492.262</v>
      </c>
      <c r="BX12" s="9">
        <v>313.14800000000002</v>
      </c>
      <c r="BY12" s="9">
        <v>153.63999999999999</v>
      </c>
      <c r="BZ12" s="9">
        <v>159.50700000000001</v>
      </c>
      <c r="CA12" s="9">
        <v>70.75</v>
      </c>
      <c r="CB12" s="9">
        <v>44.045000000000002</v>
      </c>
      <c r="CC12" s="9">
        <v>26.704999999999998</v>
      </c>
      <c r="CD12" s="9">
        <v>35.101999999999997</v>
      </c>
      <c r="CE12" s="9">
        <v>28.710999999999999</v>
      </c>
      <c r="CF12" s="9">
        <v>6.391</v>
      </c>
      <c r="CG12" s="9">
        <v>17.832999999999998</v>
      </c>
      <c r="CH12" s="9">
        <v>14.66</v>
      </c>
      <c r="CI12" s="9">
        <v>3.1739999999999999</v>
      </c>
      <c r="CJ12" s="9">
        <v>17.268999999999998</v>
      </c>
      <c r="CK12" s="9">
        <v>14.051</v>
      </c>
      <c r="CL12" s="9">
        <v>3.218</v>
      </c>
      <c r="CM12" s="9">
        <v>35.648000000000003</v>
      </c>
      <c r="CN12" s="9">
        <v>15.334</v>
      </c>
      <c r="CO12" s="9">
        <v>20.312999999999999</v>
      </c>
      <c r="CP12" s="9">
        <v>269.995</v>
      </c>
      <c r="CQ12" s="9">
        <v>126.46599999999999</v>
      </c>
      <c r="CR12" s="9">
        <v>143.529</v>
      </c>
      <c r="CS12" s="9">
        <v>109.907</v>
      </c>
      <c r="CT12" s="9">
        <v>75.992999999999995</v>
      </c>
      <c r="CU12" s="9">
        <v>33.914999999999999</v>
      </c>
      <c r="CV12" s="9">
        <v>160.08799999999999</v>
      </c>
      <c r="CW12" s="9">
        <v>50.472999999999999</v>
      </c>
      <c r="CX12" s="9">
        <v>109.61499999999999</v>
      </c>
      <c r="CY12" s="9">
        <v>137.75200000000001</v>
      </c>
      <c r="CZ12" s="9">
        <v>99.31</v>
      </c>
      <c r="DA12" s="9">
        <v>38.442</v>
      </c>
      <c r="DB12" s="9">
        <v>175.39599999999999</v>
      </c>
      <c r="DC12" s="9">
        <v>54.33</v>
      </c>
      <c r="DD12" s="9">
        <v>121.066</v>
      </c>
      <c r="DE12" s="9">
        <v>177.92099999999999</v>
      </c>
      <c r="DF12" s="9">
        <v>65.132999999999996</v>
      </c>
      <c r="DG12" s="9">
        <v>112.788</v>
      </c>
      <c r="DH12" s="9">
        <v>2114.6529999999998</v>
      </c>
      <c r="DI12" s="9">
        <v>1193.008</v>
      </c>
      <c r="DJ12" s="9">
        <v>921.64499999999998</v>
      </c>
      <c r="DK12" s="9">
        <v>1319.4280000000001</v>
      </c>
      <c r="DL12" s="9">
        <v>898.57600000000002</v>
      </c>
      <c r="DM12" s="9">
        <v>420.85199999999998</v>
      </c>
      <c r="DN12" s="9">
        <v>795.22500000000002</v>
      </c>
      <c r="DO12" s="9">
        <v>294.43200000000002</v>
      </c>
      <c r="DP12" s="9">
        <v>500.79300000000001</v>
      </c>
      <c r="DQ12" s="9">
        <v>242.113</v>
      </c>
      <c r="DR12" s="9">
        <v>136.863</v>
      </c>
      <c r="DS12" s="9">
        <v>105.251</v>
      </c>
      <c r="DT12" s="9">
        <v>63.881</v>
      </c>
      <c r="DU12" s="9">
        <v>40.872</v>
      </c>
      <c r="DV12" s="9">
        <v>23.009</v>
      </c>
      <c r="DW12" s="9">
        <v>18.501999999999999</v>
      </c>
      <c r="DX12" s="9">
        <v>15.964</v>
      </c>
      <c r="DY12" s="9">
        <v>2.5379999999999998</v>
      </c>
      <c r="DZ12" s="9">
        <v>13.888999999999999</v>
      </c>
      <c r="EA12" s="9">
        <v>11.351000000000001</v>
      </c>
      <c r="EB12" s="9">
        <v>2.5379999999999998</v>
      </c>
      <c r="EC12" s="9">
        <v>4.6130000000000004</v>
      </c>
      <c r="ED12" s="9">
        <v>4.6130000000000004</v>
      </c>
      <c r="EE12" s="9">
        <v>0</v>
      </c>
      <c r="EF12" s="9">
        <v>45.378</v>
      </c>
      <c r="EG12" s="9">
        <v>24.908000000000001</v>
      </c>
      <c r="EH12" s="9">
        <v>20.471</v>
      </c>
      <c r="EI12" s="9">
        <v>202.327</v>
      </c>
      <c r="EJ12" s="9">
        <v>112.04300000000001</v>
      </c>
      <c r="EK12" s="9">
        <v>90.284000000000006</v>
      </c>
      <c r="EL12" s="9">
        <v>66.543000000000006</v>
      </c>
      <c r="EM12" s="9">
        <v>49.095999999999997</v>
      </c>
      <c r="EN12" s="9">
        <v>17.446999999999999</v>
      </c>
      <c r="EO12" s="9">
        <v>135.78399999999999</v>
      </c>
      <c r="EP12" s="9">
        <v>62.947000000000003</v>
      </c>
      <c r="EQ12" s="9">
        <v>72.837000000000003</v>
      </c>
      <c r="ER12" s="9">
        <v>80.399000000000001</v>
      </c>
      <c r="ES12" s="9">
        <v>60.414000000000001</v>
      </c>
      <c r="ET12" s="9">
        <v>19.984999999999999</v>
      </c>
      <c r="EU12" s="9">
        <v>161.714</v>
      </c>
      <c r="EV12" s="9">
        <v>76.447999999999993</v>
      </c>
      <c r="EW12" s="9">
        <v>85.266000000000005</v>
      </c>
      <c r="EX12" s="9">
        <v>149.673</v>
      </c>
      <c r="EY12" s="9">
        <v>74.298000000000002</v>
      </c>
      <c r="EZ12" s="9">
        <v>75.375</v>
      </c>
      <c r="FA12" s="9">
        <v>1679.6420000000001</v>
      </c>
      <c r="FB12" s="9">
        <v>920.04399999999998</v>
      </c>
      <c r="FC12" s="9">
        <v>759.59799999999996</v>
      </c>
      <c r="FD12" s="9">
        <v>1142.2929999999999</v>
      </c>
      <c r="FE12" s="9">
        <v>762.84299999999996</v>
      </c>
      <c r="FF12" s="9">
        <v>379.45</v>
      </c>
      <c r="FG12" s="9">
        <v>537.34900000000005</v>
      </c>
      <c r="FH12" s="9">
        <v>157.20099999999999</v>
      </c>
      <c r="FI12" s="9">
        <v>380.14800000000002</v>
      </c>
      <c r="FJ12" s="9">
        <v>194.16499999999999</v>
      </c>
      <c r="FK12" s="9">
        <v>104.07</v>
      </c>
      <c r="FL12" s="9">
        <v>90.094999999999999</v>
      </c>
      <c r="FM12" s="9">
        <v>43.607999999999997</v>
      </c>
      <c r="FN12" s="9">
        <v>26.562999999999999</v>
      </c>
      <c r="FO12" s="9">
        <v>17.044</v>
      </c>
      <c r="FP12" s="9">
        <v>13.675000000000001</v>
      </c>
      <c r="FQ12" s="9">
        <v>11.964</v>
      </c>
      <c r="FR12" s="9">
        <v>1.7110000000000001</v>
      </c>
      <c r="FS12" s="9">
        <v>9.5410000000000004</v>
      </c>
      <c r="FT12" s="9">
        <v>7.83</v>
      </c>
      <c r="FU12" s="9">
        <v>1.7110000000000001</v>
      </c>
      <c r="FV12" s="9">
        <v>4.1349999999999998</v>
      </c>
      <c r="FW12" s="9">
        <v>4.1349999999999998</v>
      </c>
      <c r="FX12" s="9">
        <v>0</v>
      </c>
      <c r="FY12" s="9">
        <v>29.931999999999999</v>
      </c>
      <c r="FZ12" s="9">
        <v>14.599</v>
      </c>
      <c r="GA12" s="9">
        <v>15.333</v>
      </c>
      <c r="GB12" s="9">
        <v>169.99799999999999</v>
      </c>
      <c r="GC12" s="9">
        <v>89.655000000000001</v>
      </c>
      <c r="GD12" s="9">
        <v>80.343000000000004</v>
      </c>
      <c r="GE12" s="9">
        <v>59.543999999999997</v>
      </c>
      <c r="GF12" s="9">
        <v>43.506</v>
      </c>
      <c r="GG12" s="9">
        <v>16.038</v>
      </c>
      <c r="GH12" s="9">
        <v>110.45399999999999</v>
      </c>
      <c r="GI12" s="9">
        <v>46.149000000000001</v>
      </c>
      <c r="GJ12" s="9">
        <v>64.305000000000007</v>
      </c>
      <c r="GK12" s="9">
        <v>68.572999999999993</v>
      </c>
      <c r="GL12" s="9">
        <v>50.823999999999998</v>
      </c>
      <c r="GM12" s="9">
        <v>17.748999999999999</v>
      </c>
      <c r="GN12" s="9">
        <v>125.592</v>
      </c>
      <c r="GO12" s="9">
        <v>53.246000000000002</v>
      </c>
      <c r="GP12" s="9">
        <v>72.346000000000004</v>
      </c>
      <c r="GQ12" s="9">
        <v>119.995</v>
      </c>
      <c r="GR12" s="9">
        <v>53.978999999999999</v>
      </c>
      <c r="GS12" s="9">
        <v>66.016000000000005</v>
      </c>
      <c r="GT12" s="9">
        <v>435.01100000000002</v>
      </c>
      <c r="GU12" s="9">
        <v>272.964</v>
      </c>
      <c r="GV12" s="9">
        <v>162.047</v>
      </c>
      <c r="GW12" s="9">
        <v>177.13499999999999</v>
      </c>
      <c r="GX12" s="9">
        <v>135.733</v>
      </c>
      <c r="GY12" s="9">
        <v>41.402000000000001</v>
      </c>
      <c r="GZ12" s="9">
        <v>257.87599999999998</v>
      </c>
      <c r="HA12" s="9">
        <v>137.23099999999999</v>
      </c>
      <c r="HB12" s="9">
        <v>120.645</v>
      </c>
      <c r="HC12" s="9">
        <v>47.948999999999998</v>
      </c>
      <c r="HD12" s="9">
        <v>32.792999999999999</v>
      </c>
      <c r="HE12" s="9">
        <v>15.156000000000001</v>
      </c>
      <c r="HF12" s="9">
        <v>20.273</v>
      </c>
      <c r="HG12" s="9">
        <v>14.308999999999999</v>
      </c>
      <c r="HH12" s="9">
        <v>5.9640000000000004</v>
      </c>
      <c r="HI12" s="9">
        <v>4.827</v>
      </c>
      <c r="HJ12" s="9">
        <v>4</v>
      </c>
      <c r="HK12" s="9">
        <v>0.82699999999999996</v>
      </c>
      <c r="HL12" s="9">
        <v>4.3479999999999999</v>
      </c>
      <c r="HM12" s="9">
        <v>3.5209999999999999</v>
      </c>
      <c r="HN12" s="9">
        <v>0.82699999999999996</v>
      </c>
      <c r="HO12" s="9">
        <v>0.47899999999999998</v>
      </c>
      <c r="HP12" s="9">
        <v>0.47899999999999998</v>
      </c>
      <c r="HQ12" s="9">
        <v>0</v>
      </c>
      <c r="HR12" s="9">
        <v>15.446</v>
      </c>
      <c r="HS12" s="9">
        <v>10.308999999999999</v>
      </c>
      <c r="HT12" s="9">
        <v>5.1369999999999996</v>
      </c>
      <c r="HU12" s="9">
        <v>32.33</v>
      </c>
      <c r="HV12" s="9">
        <v>22.388000000000002</v>
      </c>
      <c r="HW12" s="9">
        <v>9.9410000000000007</v>
      </c>
      <c r="HX12" s="9">
        <v>6.9989999999999997</v>
      </c>
      <c r="HY12" s="9">
        <v>5.59</v>
      </c>
      <c r="HZ12" s="9">
        <v>1.409</v>
      </c>
      <c r="IA12" s="9">
        <v>25.33</v>
      </c>
      <c r="IB12" s="9">
        <v>16.797999999999998</v>
      </c>
      <c r="IC12" s="9">
        <v>8.532</v>
      </c>
      <c r="ID12" s="9">
        <v>11.827</v>
      </c>
      <c r="IE12" s="9">
        <v>9.5909999999999993</v>
      </c>
      <c r="IF12" s="9">
        <v>2.2360000000000002</v>
      </c>
      <c r="IG12" s="9">
        <v>36.122</v>
      </c>
      <c r="IH12" s="9">
        <v>23.202000000000002</v>
      </c>
      <c r="II12" s="9">
        <v>12.92</v>
      </c>
      <c r="IJ12" s="9">
        <v>29.678999999999998</v>
      </c>
      <c r="IK12" s="9">
        <v>20.318999999999999</v>
      </c>
      <c r="IL12" s="9">
        <v>9.359</v>
      </c>
      <c r="IM12" s="9">
        <v>3623.1930000000002</v>
      </c>
      <c r="IN12" s="9">
        <v>1953.9349999999999</v>
      </c>
      <c r="IO12" s="9">
        <v>1669.258</v>
      </c>
      <c r="IP12" s="9">
        <v>2520.3090000000002</v>
      </c>
      <c r="IQ12" s="9">
        <v>1615.046</v>
      </c>
    </row>
    <row r="13" spans="1:251">
      <c r="A13" s="10">
        <v>41883</v>
      </c>
      <c r="B13" s="9">
        <v>14.882</v>
      </c>
      <c r="C13" s="9">
        <v>11.481</v>
      </c>
      <c r="D13" s="9">
        <v>375.791</v>
      </c>
      <c r="E13" s="9">
        <v>232.387</v>
      </c>
      <c r="F13" s="9">
        <v>143.40299999999999</v>
      </c>
      <c r="G13" s="9">
        <v>196.899</v>
      </c>
      <c r="H13" s="9">
        <v>154.119</v>
      </c>
      <c r="I13" s="9">
        <v>42.78</v>
      </c>
      <c r="J13" s="9">
        <v>178.892</v>
      </c>
      <c r="K13" s="9">
        <v>78.269000000000005</v>
      </c>
      <c r="L13" s="9">
        <v>100.623</v>
      </c>
      <c r="M13" s="9">
        <v>222.327</v>
      </c>
      <c r="N13" s="9">
        <v>170.66900000000001</v>
      </c>
      <c r="O13" s="9">
        <v>51.658000000000001</v>
      </c>
      <c r="P13" s="9">
        <v>186.45500000000001</v>
      </c>
      <c r="Q13" s="9">
        <v>80.332999999999998</v>
      </c>
      <c r="R13" s="9">
        <v>106.122</v>
      </c>
      <c r="S13" s="9">
        <v>196.19499999999999</v>
      </c>
      <c r="T13" s="9">
        <v>89.834000000000003</v>
      </c>
      <c r="U13" s="9">
        <v>106.361</v>
      </c>
      <c r="V13" s="9">
        <v>2525.5160000000001</v>
      </c>
      <c r="W13" s="9">
        <v>1373.2909999999999</v>
      </c>
      <c r="X13" s="9">
        <v>1152.2249999999999</v>
      </c>
      <c r="Y13" s="9">
        <v>1865.425</v>
      </c>
      <c r="Z13" s="9">
        <v>1259.7660000000001</v>
      </c>
      <c r="AA13" s="9">
        <v>605.65899999999999</v>
      </c>
      <c r="AB13" s="9">
        <v>660.09100000000001</v>
      </c>
      <c r="AC13" s="9">
        <v>113.52500000000001</v>
      </c>
      <c r="AD13" s="9">
        <v>546.56600000000003</v>
      </c>
      <c r="AE13" s="9">
        <v>341.358</v>
      </c>
      <c r="AF13" s="9">
        <v>180.274</v>
      </c>
      <c r="AG13" s="9">
        <v>161.084</v>
      </c>
      <c r="AH13" s="9">
        <v>65.165000000000006</v>
      </c>
      <c r="AI13" s="9">
        <v>38.109000000000002</v>
      </c>
      <c r="AJ13" s="9">
        <v>27.056000000000001</v>
      </c>
      <c r="AK13" s="9">
        <v>31.274999999999999</v>
      </c>
      <c r="AL13" s="9">
        <v>25.225999999999999</v>
      </c>
      <c r="AM13" s="9">
        <v>6.0490000000000004</v>
      </c>
      <c r="AN13" s="9">
        <v>16.096</v>
      </c>
      <c r="AO13" s="9">
        <v>14.506</v>
      </c>
      <c r="AP13" s="9">
        <v>1.59</v>
      </c>
      <c r="AQ13" s="9">
        <v>15.179</v>
      </c>
      <c r="AR13" s="9">
        <v>10.718999999999999</v>
      </c>
      <c r="AS13" s="9">
        <v>4.4589999999999996</v>
      </c>
      <c r="AT13" s="9">
        <v>33.89</v>
      </c>
      <c r="AU13" s="9">
        <v>12.882999999999999</v>
      </c>
      <c r="AV13" s="9">
        <v>21.007000000000001</v>
      </c>
      <c r="AW13" s="9">
        <v>301.82499999999999</v>
      </c>
      <c r="AX13" s="9">
        <v>158.62</v>
      </c>
      <c r="AY13" s="9">
        <v>143.20599999999999</v>
      </c>
      <c r="AZ13" s="9">
        <v>126.84099999999999</v>
      </c>
      <c r="BA13" s="9">
        <v>106.33</v>
      </c>
      <c r="BB13" s="9">
        <v>20.512</v>
      </c>
      <c r="BC13" s="9">
        <v>174.98400000000001</v>
      </c>
      <c r="BD13" s="9">
        <v>52.29</v>
      </c>
      <c r="BE13" s="9">
        <v>122.694</v>
      </c>
      <c r="BF13" s="9">
        <v>150.154</v>
      </c>
      <c r="BG13" s="9">
        <v>124.751</v>
      </c>
      <c r="BH13" s="9">
        <v>25.402999999999999</v>
      </c>
      <c r="BI13" s="9">
        <v>191.20400000000001</v>
      </c>
      <c r="BJ13" s="9">
        <v>55.523000000000003</v>
      </c>
      <c r="BK13" s="9">
        <v>135.68100000000001</v>
      </c>
      <c r="BL13" s="9">
        <v>191.08</v>
      </c>
      <c r="BM13" s="9">
        <v>66.796999999999997</v>
      </c>
      <c r="BN13" s="9">
        <v>124.28400000000001</v>
      </c>
      <c r="BO13" s="9">
        <v>2455.2559999999999</v>
      </c>
      <c r="BP13" s="9">
        <v>1278.508</v>
      </c>
      <c r="BQ13" s="9">
        <v>1176.748</v>
      </c>
      <c r="BR13" s="9">
        <v>1837.54</v>
      </c>
      <c r="BS13" s="9">
        <v>1157.559</v>
      </c>
      <c r="BT13" s="9">
        <v>679.98199999999997</v>
      </c>
      <c r="BU13" s="9">
        <v>617.71600000000001</v>
      </c>
      <c r="BV13" s="9">
        <v>120.949</v>
      </c>
      <c r="BW13" s="9">
        <v>496.76600000000002</v>
      </c>
      <c r="BX13" s="9">
        <v>323.53899999999999</v>
      </c>
      <c r="BY13" s="9">
        <v>152.51499999999999</v>
      </c>
      <c r="BZ13" s="9">
        <v>171.024</v>
      </c>
      <c r="CA13" s="9">
        <v>65.728999999999999</v>
      </c>
      <c r="CB13" s="9">
        <v>34.454999999999998</v>
      </c>
      <c r="CC13" s="9">
        <v>31.273</v>
      </c>
      <c r="CD13" s="9">
        <v>29.97</v>
      </c>
      <c r="CE13" s="9">
        <v>20.786000000000001</v>
      </c>
      <c r="CF13" s="9">
        <v>9.1839999999999993</v>
      </c>
      <c r="CG13" s="9">
        <v>15.43</v>
      </c>
      <c r="CH13" s="9">
        <v>11.712999999999999</v>
      </c>
      <c r="CI13" s="9">
        <v>3.7170000000000001</v>
      </c>
      <c r="CJ13" s="9">
        <v>14.54</v>
      </c>
      <c r="CK13" s="9">
        <v>9.0730000000000004</v>
      </c>
      <c r="CL13" s="9">
        <v>5.468</v>
      </c>
      <c r="CM13" s="9">
        <v>35.759</v>
      </c>
      <c r="CN13" s="9">
        <v>13.67</v>
      </c>
      <c r="CO13" s="9">
        <v>22.088999999999999</v>
      </c>
      <c r="CP13" s="9">
        <v>283.45800000000003</v>
      </c>
      <c r="CQ13" s="9">
        <v>132.161</v>
      </c>
      <c r="CR13" s="9">
        <v>151.297</v>
      </c>
      <c r="CS13" s="9">
        <v>125.836</v>
      </c>
      <c r="CT13" s="9">
        <v>88.100999999999999</v>
      </c>
      <c r="CU13" s="9">
        <v>37.734999999999999</v>
      </c>
      <c r="CV13" s="9">
        <v>157.62100000000001</v>
      </c>
      <c r="CW13" s="9">
        <v>44.06</v>
      </c>
      <c r="CX13" s="9">
        <v>113.56100000000001</v>
      </c>
      <c r="CY13" s="9">
        <v>149.55699999999999</v>
      </c>
      <c r="CZ13" s="9">
        <v>104.271</v>
      </c>
      <c r="DA13" s="9">
        <v>45.286000000000001</v>
      </c>
      <c r="DB13" s="9">
        <v>173.982</v>
      </c>
      <c r="DC13" s="9">
        <v>48.244</v>
      </c>
      <c r="DD13" s="9">
        <v>125.738</v>
      </c>
      <c r="DE13" s="9">
        <v>173.05099999999999</v>
      </c>
      <c r="DF13" s="9">
        <v>55.773000000000003</v>
      </c>
      <c r="DG13" s="9">
        <v>117.27800000000001</v>
      </c>
      <c r="DH13" s="9">
        <v>2083.8910000000001</v>
      </c>
      <c r="DI13" s="9">
        <v>1182.3530000000001</v>
      </c>
      <c r="DJ13" s="9">
        <v>901.53800000000001</v>
      </c>
      <c r="DK13" s="9">
        <v>1310.8489999999999</v>
      </c>
      <c r="DL13" s="9">
        <v>891.23099999999999</v>
      </c>
      <c r="DM13" s="9">
        <v>419.61799999999999</v>
      </c>
      <c r="DN13" s="9">
        <v>773.04200000000003</v>
      </c>
      <c r="DO13" s="9">
        <v>291.12299999999999</v>
      </c>
      <c r="DP13" s="9">
        <v>481.91899999999998</v>
      </c>
      <c r="DQ13" s="9">
        <v>246.48699999999999</v>
      </c>
      <c r="DR13" s="9">
        <v>140.91800000000001</v>
      </c>
      <c r="DS13" s="9">
        <v>105.569</v>
      </c>
      <c r="DT13" s="9">
        <v>71.081000000000003</v>
      </c>
      <c r="DU13" s="9">
        <v>47.484999999999999</v>
      </c>
      <c r="DV13" s="9">
        <v>23.594999999999999</v>
      </c>
      <c r="DW13" s="9">
        <v>26.850999999999999</v>
      </c>
      <c r="DX13" s="9">
        <v>22.064</v>
      </c>
      <c r="DY13" s="9">
        <v>4.7869999999999999</v>
      </c>
      <c r="DZ13" s="9">
        <v>17.739000000000001</v>
      </c>
      <c r="EA13" s="9">
        <v>14.744999999999999</v>
      </c>
      <c r="EB13" s="9">
        <v>2.9940000000000002</v>
      </c>
      <c r="EC13" s="9">
        <v>9.1120000000000001</v>
      </c>
      <c r="ED13" s="9">
        <v>7.319</v>
      </c>
      <c r="EE13" s="9">
        <v>1.7929999999999999</v>
      </c>
      <c r="EF13" s="9">
        <v>44.228999999999999</v>
      </c>
      <c r="EG13" s="9">
        <v>25.420999999999999</v>
      </c>
      <c r="EH13" s="9">
        <v>18.808</v>
      </c>
      <c r="EI13" s="9">
        <v>196.29400000000001</v>
      </c>
      <c r="EJ13" s="9">
        <v>107.117</v>
      </c>
      <c r="EK13" s="9">
        <v>89.177000000000007</v>
      </c>
      <c r="EL13" s="9">
        <v>73.59</v>
      </c>
      <c r="EM13" s="9">
        <v>53.366999999999997</v>
      </c>
      <c r="EN13" s="9">
        <v>20.222999999999999</v>
      </c>
      <c r="EO13" s="9">
        <v>122.705</v>
      </c>
      <c r="EP13" s="9">
        <v>53.75</v>
      </c>
      <c r="EQ13" s="9">
        <v>68.953999999999994</v>
      </c>
      <c r="ER13" s="9">
        <v>96.058000000000007</v>
      </c>
      <c r="ES13" s="9">
        <v>71.528999999999996</v>
      </c>
      <c r="ET13" s="9">
        <v>24.529</v>
      </c>
      <c r="EU13" s="9">
        <v>150.429</v>
      </c>
      <c r="EV13" s="9">
        <v>69.388999999999996</v>
      </c>
      <c r="EW13" s="9">
        <v>81.040000000000006</v>
      </c>
      <c r="EX13" s="9">
        <v>140.44399999999999</v>
      </c>
      <c r="EY13" s="9">
        <v>68.495000000000005</v>
      </c>
      <c r="EZ13" s="9">
        <v>71.948999999999998</v>
      </c>
      <c r="FA13" s="9">
        <v>1660.0619999999999</v>
      </c>
      <c r="FB13" s="9">
        <v>916.24800000000005</v>
      </c>
      <c r="FC13" s="9">
        <v>743.81399999999996</v>
      </c>
      <c r="FD13" s="9">
        <v>1137.2750000000001</v>
      </c>
      <c r="FE13" s="9">
        <v>757.13599999999997</v>
      </c>
      <c r="FF13" s="9">
        <v>380.13900000000001</v>
      </c>
      <c r="FG13" s="9">
        <v>522.78700000000003</v>
      </c>
      <c r="FH13" s="9">
        <v>159.11199999999999</v>
      </c>
      <c r="FI13" s="9">
        <v>363.67500000000001</v>
      </c>
      <c r="FJ13" s="9">
        <v>197.31700000000001</v>
      </c>
      <c r="FK13" s="9">
        <v>106.21599999999999</v>
      </c>
      <c r="FL13" s="9">
        <v>91.100999999999999</v>
      </c>
      <c r="FM13" s="9">
        <v>46.762999999999998</v>
      </c>
      <c r="FN13" s="9">
        <v>30.754000000000001</v>
      </c>
      <c r="FO13" s="9">
        <v>16.009</v>
      </c>
      <c r="FP13" s="9">
        <v>20.385999999999999</v>
      </c>
      <c r="FQ13" s="9">
        <v>16.742999999999999</v>
      </c>
      <c r="FR13" s="9">
        <v>3.6429999999999998</v>
      </c>
      <c r="FS13" s="9">
        <v>12.577</v>
      </c>
      <c r="FT13" s="9">
        <v>10.294</v>
      </c>
      <c r="FU13" s="9">
        <v>2.2829999999999999</v>
      </c>
      <c r="FV13" s="9">
        <v>7.8090000000000002</v>
      </c>
      <c r="FW13" s="9">
        <v>6.4489999999999998</v>
      </c>
      <c r="FX13" s="9">
        <v>1.36</v>
      </c>
      <c r="FY13" s="9">
        <v>26.376999999999999</v>
      </c>
      <c r="FZ13" s="9">
        <v>14.010999999999999</v>
      </c>
      <c r="GA13" s="9">
        <v>12.366</v>
      </c>
      <c r="GB13" s="9">
        <v>166.791</v>
      </c>
      <c r="GC13" s="9">
        <v>85.768000000000001</v>
      </c>
      <c r="GD13" s="9">
        <v>81.022999999999996</v>
      </c>
      <c r="GE13" s="9">
        <v>64.338999999999999</v>
      </c>
      <c r="GF13" s="9">
        <v>45.741999999999997</v>
      </c>
      <c r="GG13" s="9">
        <v>18.597000000000001</v>
      </c>
      <c r="GH13" s="9">
        <v>102.452</v>
      </c>
      <c r="GI13" s="9">
        <v>40.026000000000003</v>
      </c>
      <c r="GJ13" s="9">
        <v>62.426000000000002</v>
      </c>
      <c r="GK13" s="9">
        <v>81.216999999999999</v>
      </c>
      <c r="GL13" s="9">
        <v>59.457999999999998</v>
      </c>
      <c r="GM13" s="9">
        <v>21.759</v>
      </c>
      <c r="GN13" s="9">
        <v>116.1</v>
      </c>
      <c r="GO13" s="9">
        <v>46.758000000000003</v>
      </c>
      <c r="GP13" s="9">
        <v>69.341999999999999</v>
      </c>
      <c r="GQ13" s="9">
        <v>115.03</v>
      </c>
      <c r="GR13" s="9">
        <v>50.320999999999998</v>
      </c>
      <c r="GS13" s="9">
        <v>64.709000000000003</v>
      </c>
      <c r="GT13" s="9">
        <v>423.82900000000001</v>
      </c>
      <c r="GU13" s="9">
        <v>266.10500000000002</v>
      </c>
      <c r="GV13" s="9">
        <v>157.72399999999999</v>
      </c>
      <c r="GW13" s="9">
        <v>173.57400000000001</v>
      </c>
      <c r="GX13" s="9">
        <v>134.09399999999999</v>
      </c>
      <c r="GY13" s="9">
        <v>39.479999999999997</v>
      </c>
      <c r="GZ13" s="9">
        <v>250.255</v>
      </c>
      <c r="HA13" s="9">
        <v>132.011</v>
      </c>
      <c r="HB13" s="9">
        <v>118.244</v>
      </c>
      <c r="HC13" s="9">
        <v>49.170999999999999</v>
      </c>
      <c r="HD13" s="9">
        <v>34.703000000000003</v>
      </c>
      <c r="HE13" s="9">
        <v>14.468</v>
      </c>
      <c r="HF13" s="9">
        <v>24.318000000000001</v>
      </c>
      <c r="HG13" s="9">
        <v>16.731000000000002</v>
      </c>
      <c r="HH13" s="9">
        <v>7.5869999999999997</v>
      </c>
      <c r="HI13" s="9">
        <v>6.4660000000000002</v>
      </c>
      <c r="HJ13" s="9">
        <v>5.3209999999999997</v>
      </c>
      <c r="HK13" s="9">
        <v>1.1439999999999999</v>
      </c>
      <c r="HL13" s="9">
        <v>5.1619999999999999</v>
      </c>
      <c r="HM13" s="9">
        <v>4.4509999999999996</v>
      </c>
      <c r="HN13" s="9">
        <v>0.71199999999999997</v>
      </c>
      <c r="HO13" s="9">
        <v>1.3029999999999999</v>
      </c>
      <c r="HP13" s="9">
        <v>0.871</v>
      </c>
      <c r="HQ13" s="9">
        <v>0.433</v>
      </c>
      <c r="HR13" s="9">
        <v>17.852</v>
      </c>
      <c r="HS13" s="9">
        <v>11.41</v>
      </c>
      <c r="HT13" s="9">
        <v>6.4420000000000002</v>
      </c>
      <c r="HU13" s="9">
        <v>29.503</v>
      </c>
      <c r="HV13" s="9">
        <v>21.349</v>
      </c>
      <c r="HW13" s="9">
        <v>8.1539999999999999</v>
      </c>
      <c r="HX13" s="9">
        <v>9.2509999999999994</v>
      </c>
      <c r="HY13" s="9">
        <v>7.625</v>
      </c>
      <c r="HZ13" s="9">
        <v>1.6259999999999999</v>
      </c>
      <c r="IA13" s="9">
        <v>20.251999999999999</v>
      </c>
      <c r="IB13" s="9">
        <v>13.724</v>
      </c>
      <c r="IC13" s="9">
        <v>6.5279999999999996</v>
      </c>
      <c r="ID13" s="9">
        <v>14.840999999999999</v>
      </c>
      <c r="IE13" s="9">
        <v>12.071</v>
      </c>
      <c r="IF13" s="9">
        <v>2.77</v>
      </c>
      <c r="IG13" s="9">
        <v>34.329000000000001</v>
      </c>
      <c r="IH13" s="9">
        <v>22.631</v>
      </c>
      <c r="II13" s="9">
        <v>11.698</v>
      </c>
      <c r="IJ13" s="9">
        <v>25.414000000000001</v>
      </c>
      <c r="IK13" s="9">
        <v>18.173999999999999</v>
      </c>
      <c r="IL13" s="9">
        <v>7.24</v>
      </c>
      <c r="IM13" s="9">
        <v>3613.1709999999998</v>
      </c>
      <c r="IN13" s="9">
        <v>1961.1</v>
      </c>
      <c r="IO13" s="9">
        <v>1652.0719999999999</v>
      </c>
      <c r="IP13" s="9">
        <v>2525.777</v>
      </c>
      <c r="IQ13" s="9">
        <v>1624.9449999999999</v>
      </c>
    </row>
    <row r="14" spans="1:251">
      <c r="A14" s="10">
        <v>41913</v>
      </c>
      <c r="B14" s="9">
        <v>10.179</v>
      </c>
      <c r="C14" s="9">
        <v>13.755000000000001</v>
      </c>
      <c r="D14" s="9">
        <v>348.63499999999999</v>
      </c>
      <c r="E14" s="9">
        <v>205.05099999999999</v>
      </c>
      <c r="F14" s="9">
        <v>143.58500000000001</v>
      </c>
      <c r="G14" s="9">
        <v>178.17699999999999</v>
      </c>
      <c r="H14" s="9">
        <v>135.423</v>
      </c>
      <c r="I14" s="9">
        <v>42.753</v>
      </c>
      <c r="J14" s="9">
        <v>170.459</v>
      </c>
      <c r="K14" s="9">
        <v>69.626999999999995</v>
      </c>
      <c r="L14" s="9">
        <v>100.831</v>
      </c>
      <c r="M14" s="9">
        <v>195.63300000000001</v>
      </c>
      <c r="N14" s="9">
        <v>147.87200000000001</v>
      </c>
      <c r="O14" s="9">
        <v>47.761000000000003</v>
      </c>
      <c r="P14" s="9">
        <v>178.08600000000001</v>
      </c>
      <c r="Q14" s="9">
        <v>70.804000000000002</v>
      </c>
      <c r="R14" s="9">
        <v>107.283</v>
      </c>
      <c r="S14" s="9">
        <v>180.01499999999999</v>
      </c>
      <c r="T14" s="9">
        <v>77.075999999999993</v>
      </c>
      <c r="U14" s="9">
        <v>102.94</v>
      </c>
      <c r="V14" s="9">
        <v>2521.2060000000001</v>
      </c>
      <c r="W14" s="9">
        <v>1365.232</v>
      </c>
      <c r="X14" s="9">
        <v>1155.9739999999999</v>
      </c>
      <c r="Y14" s="9">
        <v>1855.6769999999999</v>
      </c>
      <c r="Z14" s="9">
        <v>1256.579</v>
      </c>
      <c r="AA14" s="9">
        <v>599.09699999999998</v>
      </c>
      <c r="AB14" s="9">
        <v>665.529</v>
      </c>
      <c r="AC14" s="9">
        <v>108.65300000000001</v>
      </c>
      <c r="AD14" s="9">
        <v>556.87699999999995</v>
      </c>
      <c r="AE14" s="9">
        <v>313.27300000000002</v>
      </c>
      <c r="AF14" s="9">
        <v>168.61500000000001</v>
      </c>
      <c r="AG14" s="9">
        <v>144.65799999999999</v>
      </c>
      <c r="AH14" s="9">
        <v>46.851999999999997</v>
      </c>
      <c r="AI14" s="9">
        <v>26.555</v>
      </c>
      <c r="AJ14" s="9">
        <v>20.297000000000001</v>
      </c>
      <c r="AK14" s="9">
        <v>22.562999999999999</v>
      </c>
      <c r="AL14" s="9">
        <v>18.172000000000001</v>
      </c>
      <c r="AM14" s="9">
        <v>4.391</v>
      </c>
      <c r="AN14" s="9">
        <v>12.319000000000001</v>
      </c>
      <c r="AO14" s="9">
        <v>9.2439999999999998</v>
      </c>
      <c r="AP14" s="9">
        <v>3.0760000000000001</v>
      </c>
      <c r="AQ14" s="9">
        <v>10.243</v>
      </c>
      <c r="AR14" s="9">
        <v>8.9280000000000008</v>
      </c>
      <c r="AS14" s="9">
        <v>1.3149999999999999</v>
      </c>
      <c r="AT14" s="9">
        <v>24.29</v>
      </c>
      <c r="AU14" s="9">
        <v>8.3829999999999991</v>
      </c>
      <c r="AV14" s="9">
        <v>15.906000000000001</v>
      </c>
      <c r="AW14" s="9">
        <v>283.05900000000003</v>
      </c>
      <c r="AX14" s="9">
        <v>150.33199999999999</v>
      </c>
      <c r="AY14" s="9">
        <v>132.72800000000001</v>
      </c>
      <c r="AZ14" s="9">
        <v>131.23500000000001</v>
      </c>
      <c r="BA14" s="9">
        <v>104.611</v>
      </c>
      <c r="BB14" s="9">
        <v>26.623999999999999</v>
      </c>
      <c r="BC14" s="9">
        <v>151.82400000000001</v>
      </c>
      <c r="BD14" s="9">
        <v>45.720999999999997</v>
      </c>
      <c r="BE14" s="9">
        <v>106.10299999999999</v>
      </c>
      <c r="BF14" s="9">
        <v>149.345</v>
      </c>
      <c r="BG14" s="9">
        <v>119.03400000000001</v>
      </c>
      <c r="BH14" s="9">
        <v>30.311</v>
      </c>
      <c r="BI14" s="9">
        <v>163.929</v>
      </c>
      <c r="BJ14" s="9">
        <v>49.581000000000003</v>
      </c>
      <c r="BK14" s="9">
        <v>114.348</v>
      </c>
      <c r="BL14" s="9">
        <v>164.14400000000001</v>
      </c>
      <c r="BM14" s="9">
        <v>54.963999999999999</v>
      </c>
      <c r="BN14" s="9">
        <v>109.179</v>
      </c>
      <c r="BO14" s="9">
        <v>2450.665</v>
      </c>
      <c r="BP14" s="9">
        <v>1285.7840000000001</v>
      </c>
      <c r="BQ14" s="9">
        <v>1164.8800000000001</v>
      </c>
      <c r="BR14" s="9">
        <v>1843.127</v>
      </c>
      <c r="BS14" s="9">
        <v>1165.6769999999999</v>
      </c>
      <c r="BT14" s="9">
        <v>677.45100000000002</v>
      </c>
      <c r="BU14" s="9">
        <v>607.53700000000003</v>
      </c>
      <c r="BV14" s="9">
        <v>120.108</v>
      </c>
      <c r="BW14" s="9">
        <v>487.43</v>
      </c>
      <c r="BX14" s="9">
        <v>292.959</v>
      </c>
      <c r="BY14" s="9">
        <v>141.47499999999999</v>
      </c>
      <c r="BZ14" s="9">
        <v>151.48400000000001</v>
      </c>
      <c r="CA14" s="9">
        <v>60.231999999999999</v>
      </c>
      <c r="CB14" s="9">
        <v>33.776000000000003</v>
      </c>
      <c r="CC14" s="9">
        <v>26.456</v>
      </c>
      <c r="CD14" s="9">
        <v>25.338999999999999</v>
      </c>
      <c r="CE14" s="9">
        <v>21.353000000000002</v>
      </c>
      <c r="CF14" s="9">
        <v>3.9860000000000002</v>
      </c>
      <c r="CG14" s="9">
        <v>14.302</v>
      </c>
      <c r="CH14" s="9">
        <v>11.718</v>
      </c>
      <c r="CI14" s="9">
        <v>2.5840000000000001</v>
      </c>
      <c r="CJ14" s="9">
        <v>11.037000000000001</v>
      </c>
      <c r="CK14" s="9">
        <v>9.6349999999999998</v>
      </c>
      <c r="CL14" s="9">
        <v>1.4019999999999999</v>
      </c>
      <c r="CM14" s="9">
        <v>34.893000000000001</v>
      </c>
      <c r="CN14" s="9">
        <v>12.423</v>
      </c>
      <c r="CO14" s="9">
        <v>22.47</v>
      </c>
      <c r="CP14" s="9">
        <v>260.23399999999998</v>
      </c>
      <c r="CQ14" s="9">
        <v>124.247</v>
      </c>
      <c r="CR14" s="9">
        <v>135.98599999999999</v>
      </c>
      <c r="CS14" s="9">
        <v>109.16</v>
      </c>
      <c r="CT14" s="9">
        <v>80.247</v>
      </c>
      <c r="CU14" s="9">
        <v>28.913</v>
      </c>
      <c r="CV14" s="9">
        <v>151.07400000000001</v>
      </c>
      <c r="CW14" s="9">
        <v>44.000999999999998</v>
      </c>
      <c r="CX14" s="9">
        <v>107.074</v>
      </c>
      <c r="CY14" s="9">
        <v>124.67700000000001</v>
      </c>
      <c r="CZ14" s="9">
        <v>92.840999999999994</v>
      </c>
      <c r="DA14" s="9">
        <v>31.835999999999999</v>
      </c>
      <c r="DB14" s="9">
        <v>168.28299999999999</v>
      </c>
      <c r="DC14" s="9">
        <v>48.634</v>
      </c>
      <c r="DD14" s="9">
        <v>119.649</v>
      </c>
      <c r="DE14" s="9">
        <v>165.376</v>
      </c>
      <c r="DF14" s="9">
        <v>55.719000000000001</v>
      </c>
      <c r="DG14" s="9">
        <v>109.657</v>
      </c>
      <c r="DH14" s="9">
        <v>2075.3069999999998</v>
      </c>
      <c r="DI14" s="9">
        <v>1183.9580000000001</v>
      </c>
      <c r="DJ14" s="9">
        <v>891.34900000000005</v>
      </c>
      <c r="DK14" s="9">
        <v>1302.4280000000001</v>
      </c>
      <c r="DL14" s="9">
        <v>886.17700000000002</v>
      </c>
      <c r="DM14" s="9">
        <v>416.25099999999998</v>
      </c>
      <c r="DN14" s="9">
        <v>772.87900000000002</v>
      </c>
      <c r="DO14" s="9">
        <v>297.78100000000001</v>
      </c>
      <c r="DP14" s="9">
        <v>475.09800000000001</v>
      </c>
      <c r="DQ14" s="9">
        <v>239.65</v>
      </c>
      <c r="DR14" s="9">
        <v>136.01400000000001</v>
      </c>
      <c r="DS14" s="9">
        <v>103.636</v>
      </c>
      <c r="DT14" s="9">
        <v>65.575000000000003</v>
      </c>
      <c r="DU14" s="9">
        <v>43.491</v>
      </c>
      <c r="DV14" s="9">
        <v>22.082999999999998</v>
      </c>
      <c r="DW14" s="9">
        <v>18.995999999999999</v>
      </c>
      <c r="DX14" s="9">
        <v>14.808999999999999</v>
      </c>
      <c r="DY14" s="9">
        <v>4.1879999999999997</v>
      </c>
      <c r="DZ14" s="9">
        <v>8.9260000000000002</v>
      </c>
      <c r="EA14" s="9">
        <v>6.141</v>
      </c>
      <c r="EB14" s="9">
        <v>2.7850000000000001</v>
      </c>
      <c r="EC14" s="9">
        <v>10.07</v>
      </c>
      <c r="ED14" s="9">
        <v>8.6669999999999998</v>
      </c>
      <c r="EE14" s="9">
        <v>1.403</v>
      </c>
      <c r="EF14" s="9">
        <v>46.578000000000003</v>
      </c>
      <c r="EG14" s="9">
        <v>28.683</v>
      </c>
      <c r="EH14" s="9">
        <v>17.896000000000001</v>
      </c>
      <c r="EI14" s="9">
        <v>194.203</v>
      </c>
      <c r="EJ14" s="9">
        <v>106.324</v>
      </c>
      <c r="EK14" s="9">
        <v>87.88</v>
      </c>
      <c r="EL14" s="9">
        <v>64.795000000000002</v>
      </c>
      <c r="EM14" s="9">
        <v>50.223999999999997</v>
      </c>
      <c r="EN14" s="9">
        <v>14.571</v>
      </c>
      <c r="EO14" s="9">
        <v>129.40799999999999</v>
      </c>
      <c r="EP14" s="9">
        <v>56.1</v>
      </c>
      <c r="EQ14" s="9">
        <v>73.308000000000007</v>
      </c>
      <c r="ER14" s="9">
        <v>80.974999999999994</v>
      </c>
      <c r="ES14" s="9">
        <v>62.216000000000001</v>
      </c>
      <c r="ET14" s="9">
        <v>18.759</v>
      </c>
      <c r="EU14" s="9">
        <v>158.67500000000001</v>
      </c>
      <c r="EV14" s="9">
        <v>73.798000000000002</v>
      </c>
      <c r="EW14" s="9">
        <v>84.876999999999995</v>
      </c>
      <c r="EX14" s="9">
        <v>138.334</v>
      </c>
      <c r="EY14" s="9">
        <v>62.241999999999997</v>
      </c>
      <c r="EZ14" s="9">
        <v>76.093000000000004</v>
      </c>
      <c r="FA14" s="9">
        <v>1660.0029999999999</v>
      </c>
      <c r="FB14" s="9">
        <v>919.41399999999999</v>
      </c>
      <c r="FC14" s="9">
        <v>740.58900000000006</v>
      </c>
      <c r="FD14" s="9">
        <v>1125.7339999999999</v>
      </c>
      <c r="FE14" s="9">
        <v>750.89599999999996</v>
      </c>
      <c r="FF14" s="9">
        <v>374.83800000000002</v>
      </c>
      <c r="FG14" s="9">
        <v>534.26900000000001</v>
      </c>
      <c r="FH14" s="9">
        <v>168.518</v>
      </c>
      <c r="FI14" s="9">
        <v>365.75099999999998</v>
      </c>
      <c r="FJ14" s="9">
        <v>202.74700000000001</v>
      </c>
      <c r="FK14" s="9">
        <v>109.29600000000001</v>
      </c>
      <c r="FL14" s="9">
        <v>93.450999999999993</v>
      </c>
      <c r="FM14" s="9">
        <v>48.792000000000002</v>
      </c>
      <c r="FN14" s="9">
        <v>30.414000000000001</v>
      </c>
      <c r="FO14" s="9">
        <v>18.379000000000001</v>
      </c>
      <c r="FP14" s="9">
        <v>16.885000000000002</v>
      </c>
      <c r="FQ14" s="9">
        <v>13.161</v>
      </c>
      <c r="FR14" s="9">
        <v>3.7240000000000002</v>
      </c>
      <c r="FS14" s="9">
        <v>8.4629999999999992</v>
      </c>
      <c r="FT14" s="9">
        <v>6.141</v>
      </c>
      <c r="FU14" s="9">
        <v>2.3210000000000002</v>
      </c>
      <c r="FV14" s="9">
        <v>8.4220000000000006</v>
      </c>
      <c r="FW14" s="9">
        <v>7.0190000000000001</v>
      </c>
      <c r="FX14" s="9">
        <v>1.403</v>
      </c>
      <c r="FY14" s="9">
        <v>31.907</v>
      </c>
      <c r="FZ14" s="9">
        <v>17.253</v>
      </c>
      <c r="GA14" s="9">
        <v>14.654</v>
      </c>
      <c r="GB14" s="9">
        <v>170.33600000000001</v>
      </c>
      <c r="GC14" s="9">
        <v>89.51</v>
      </c>
      <c r="GD14" s="9">
        <v>80.825999999999993</v>
      </c>
      <c r="GE14" s="9">
        <v>59.668999999999997</v>
      </c>
      <c r="GF14" s="9">
        <v>45.216000000000001</v>
      </c>
      <c r="GG14" s="9">
        <v>14.452999999999999</v>
      </c>
      <c r="GH14" s="9">
        <v>110.667</v>
      </c>
      <c r="GI14" s="9">
        <v>44.293999999999997</v>
      </c>
      <c r="GJ14" s="9">
        <v>66.373000000000005</v>
      </c>
      <c r="GK14" s="9">
        <v>73.872</v>
      </c>
      <c r="GL14" s="9">
        <v>55.695</v>
      </c>
      <c r="GM14" s="9">
        <v>18.177</v>
      </c>
      <c r="GN14" s="9">
        <v>128.875</v>
      </c>
      <c r="GO14" s="9">
        <v>53.600999999999999</v>
      </c>
      <c r="GP14" s="9">
        <v>75.274000000000001</v>
      </c>
      <c r="GQ14" s="9">
        <v>119.13</v>
      </c>
      <c r="GR14" s="9">
        <v>50.436</v>
      </c>
      <c r="GS14" s="9">
        <v>68.694000000000003</v>
      </c>
      <c r="GT14" s="9">
        <v>415.30399999999997</v>
      </c>
      <c r="GU14" s="9">
        <v>264.54399999999998</v>
      </c>
      <c r="GV14" s="9">
        <v>150.76</v>
      </c>
      <c r="GW14" s="9">
        <v>176.69399999999999</v>
      </c>
      <c r="GX14" s="9">
        <v>135.28100000000001</v>
      </c>
      <c r="GY14" s="9">
        <v>41.412999999999997</v>
      </c>
      <c r="GZ14" s="9">
        <v>238.61</v>
      </c>
      <c r="HA14" s="9">
        <v>129.26300000000001</v>
      </c>
      <c r="HB14" s="9">
        <v>109.34699999999999</v>
      </c>
      <c r="HC14" s="9">
        <v>36.902999999999999</v>
      </c>
      <c r="HD14" s="9">
        <v>26.718</v>
      </c>
      <c r="HE14" s="9">
        <v>10.185</v>
      </c>
      <c r="HF14" s="9">
        <v>16.782</v>
      </c>
      <c r="HG14" s="9">
        <v>13.077999999999999</v>
      </c>
      <c r="HH14" s="9">
        <v>3.7050000000000001</v>
      </c>
      <c r="HI14" s="9">
        <v>2.1110000000000002</v>
      </c>
      <c r="HJ14" s="9">
        <v>1.6479999999999999</v>
      </c>
      <c r="HK14" s="9">
        <v>0.46300000000000002</v>
      </c>
      <c r="HL14" s="9">
        <v>0.46300000000000002</v>
      </c>
      <c r="HM14" s="9">
        <v>0</v>
      </c>
      <c r="HN14" s="9">
        <v>0.46300000000000002</v>
      </c>
      <c r="HO14" s="9">
        <v>1.6479999999999999</v>
      </c>
      <c r="HP14" s="9">
        <v>1.6479999999999999</v>
      </c>
      <c r="HQ14" s="9">
        <v>0</v>
      </c>
      <c r="HR14" s="9">
        <v>14.670999999999999</v>
      </c>
      <c r="HS14" s="9">
        <v>11.429</v>
      </c>
      <c r="HT14" s="9">
        <v>3.242</v>
      </c>
      <c r="HU14" s="9">
        <v>23.867000000000001</v>
      </c>
      <c r="HV14" s="9">
        <v>16.814</v>
      </c>
      <c r="HW14" s="9">
        <v>7.0540000000000003</v>
      </c>
      <c r="HX14" s="9">
        <v>5.1260000000000003</v>
      </c>
      <c r="HY14" s="9">
        <v>5.008</v>
      </c>
      <c r="HZ14" s="9">
        <v>0.11799999999999999</v>
      </c>
      <c r="IA14" s="9">
        <v>18.741</v>
      </c>
      <c r="IB14" s="9">
        <v>11.805999999999999</v>
      </c>
      <c r="IC14" s="9">
        <v>6.9349999999999996</v>
      </c>
      <c r="ID14" s="9">
        <v>7.1029999999999998</v>
      </c>
      <c r="IE14" s="9">
        <v>6.5220000000000002</v>
      </c>
      <c r="IF14" s="9">
        <v>0.58199999999999996</v>
      </c>
      <c r="IG14" s="9">
        <v>29.8</v>
      </c>
      <c r="IH14" s="9">
        <v>20.196999999999999</v>
      </c>
      <c r="II14" s="9">
        <v>9.6039999999999992</v>
      </c>
      <c r="IJ14" s="9">
        <v>19.204000000000001</v>
      </c>
      <c r="IK14" s="9">
        <v>11.805999999999999</v>
      </c>
      <c r="IL14" s="9">
        <v>7.3979999999999997</v>
      </c>
      <c r="IM14" s="9">
        <v>3622.471</v>
      </c>
      <c r="IN14" s="9">
        <v>1958.1949999999999</v>
      </c>
      <c r="IO14" s="9">
        <v>1664.277</v>
      </c>
      <c r="IP14" s="9">
        <v>2503.2779999999998</v>
      </c>
      <c r="IQ14" s="9">
        <v>1620.3510000000001</v>
      </c>
    </row>
    <row r="15" spans="1:251">
      <c r="A15" s="10">
        <v>41944</v>
      </c>
      <c r="B15" s="9">
        <v>9.93</v>
      </c>
      <c r="C15" s="9">
        <v>15.452</v>
      </c>
      <c r="D15" s="9">
        <v>381.358</v>
      </c>
      <c r="E15" s="9">
        <v>236.679</v>
      </c>
      <c r="F15" s="9">
        <v>144.679</v>
      </c>
      <c r="G15" s="9">
        <v>189.47900000000001</v>
      </c>
      <c r="H15" s="9">
        <v>150.65700000000001</v>
      </c>
      <c r="I15" s="9">
        <v>38.822000000000003</v>
      </c>
      <c r="J15" s="9">
        <v>191.87899999999999</v>
      </c>
      <c r="K15" s="9">
        <v>86.022000000000006</v>
      </c>
      <c r="L15" s="9">
        <v>105.857</v>
      </c>
      <c r="M15" s="9">
        <v>202.14400000000001</v>
      </c>
      <c r="N15" s="9">
        <v>160.191</v>
      </c>
      <c r="O15" s="9">
        <v>41.953000000000003</v>
      </c>
      <c r="P15" s="9">
        <v>199.56700000000001</v>
      </c>
      <c r="Q15" s="9">
        <v>88.629000000000005</v>
      </c>
      <c r="R15" s="9">
        <v>110.938</v>
      </c>
      <c r="S15" s="9">
        <v>201.018</v>
      </c>
      <c r="T15" s="9">
        <v>92.14</v>
      </c>
      <c r="U15" s="9">
        <v>108.878</v>
      </c>
      <c r="V15" s="9">
        <v>2544.002</v>
      </c>
      <c r="W15" s="9">
        <v>1386.809</v>
      </c>
      <c r="X15" s="9">
        <v>1157.193</v>
      </c>
      <c r="Y15" s="9">
        <v>1883.3230000000001</v>
      </c>
      <c r="Z15" s="9">
        <v>1279.8589999999999</v>
      </c>
      <c r="AA15" s="9">
        <v>603.46299999999997</v>
      </c>
      <c r="AB15" s="9">
        <v>660.67899999999997</v>
      </c>
      <c r="AC15" s="9">
        <v>106.949</v>
      </c>
      <c r="AD15" s="9">
        <v>553.73</v>
      </c>
      <c r="AE15" s="9">
        <v>321.54599999999999</v>
      </c>
      <c r="AF15" s="9">
        <v>171.24600000000001</v>
      </c>
      <c r="AG15" s="9">
        <v>150.29900000000001</v>
      </c>
      <c r="AH15" s="9">
        <v>58.636000000000003</v>
      </c>
      <c r="AI15" s="9">
        <v>33.692</v>
      </c>
      <c r="AJ15" s="9">
        <v>24.943999999999999</v>
      </c>
      <c r="AK15" s="9">
        <v>28.561</v>
      </c>
      <c r="AL15" s="9">
        <v>23.164000000000001</v>
      </c>
      <c r="AM15" s="9">
        <v>5.3970000000000002</v>
      </c>
      <c r="AN15" s="9">
        <v>15.662000000000001</v>
      </c>
      <c r="AO15" s="9">
        <v>13.481</v>
      </c>
      <c r="AP15" s="9">
        <v>2.181</v>
      </c>
      <c r="AQ15" s="9">
        <v>12.898999999999999</v>
      </c>
      <c r="AR15" s="9">
        <v>9.6829999999999998</v>
      </c>
      <c r="AS15" s="9">
        <v>3.2160000000000002</v>
      </c>
      <c r="AT15" s="9">
        <v>30.074999999999999</v>
      </c>
      <c r="AU15" s="9">
        <v>10.528</v>
      </c>
      <c r="AV15" s="9">
        <v>19.547000000000001</v>
      </c>
      <c r="AW15" s="9">
        <v>284.29000000000002</v>
      </c>
      <c r="AX15" s="9">
        <v>149.78800000000001</v>
      </c>
      <c r="AY15" s="9">
        <v>134.50200000000001</v>
      </c>
      <c r="AZ15" s="9">
        <v>125.21899999999999</v>
      </c>
      <c r="BA15" s="9">
        <v>101.02500000000001</v>
      </c>
      <c r="BB15" s="9">
        <v>24.193999999999999</v>
      </c>
      <c r="BC15" s="9">
        <v>159.071</v>
      </c>
      <c r="BD15" s="9">
        <v>48.762999999999998</v>
      </c>
      <c r="BE15" s="9">
        <v>110.30800000000001</v>
      </c>
      <c r="BF15" s="9">
        <v>148.20699999999999</v>
      </c>
      <c r="BG15" s="9">
        <v>118.61499999999999</v>
      </c>
      <c r="BH15" s="9">
        <v>29.591999999999999</v>
      </c>
      <c r="BI15" s="9">
        <v>173.339</v>
      </c>
      <c r="BJ15" s="9">
        <v>52.631</v>
      </c>
      <c r="BK15" s="9">
        <v>120.70699999999999</v>
      </c>
      <c r="BL15" s="9">
        <v>174.733</v>
      </c>
      <c r="BM15" s="9">
        <v>62.244</v>
      </c>
      <c r="BN15" s="9">
        <v>112.489</v>
      </c>
      <c r="BO15" s="9">
        <v>2452.8110000000001</v>
      </c>
      <c r="BP15" s="9">
        <v>1282.077</v>
      </c>
      <c r="BQ15" s="9">
        <v>1170.7329999999999</v>
      </c>
      <c r="BR15" s="9">
        <v>1850.299</v>
      </c>
      <c r="BS15" s="9">
        <v>1172.2429999999999</v>
      </c>
      <c r="BT15" s="9">
        <v>678.05600000000004</v>
      </c>
      <c r="BU15" s="9">
        <v>602.51199999999994</v>
      </c>
      <c r="BV15" s="9">
        <v>109.834</v>
      </c>
      <c r="BW15" s="9">
        <v>492.678</v>
      </c>
      <c r="BX15" s="9">
        <v>304.733</v>
      </c>
      <c r="BY15" s="9">
        <v>141.565</v>
      </c>
      <c r="BZ15" s="9">
        <v>163.16800000000001</v>
      </c>
      <c r="CA15" s="9">
        <v>60.417000000000002</v>
      </c>
      <c r="CB15" s="9">
        <v>35.953000000000003</v>
      </c>
      <c r="CC15" s="9">
        <v>24.465</v>
      </c>
      <c r="CD15" s="9">
        <v>30.324999999999999</v>
      </c>
      <c r="CE15" s="9">
        <v>25.183</v>
      </c>
      <c r="CF15" s="9">
        <v>5.1420000000000003</v>
      </c>
      <c r="CG15" s="9">
        <v>15.407999999999999</v>
      </c>
      <c r="CH15" s="9">
        <v>13.186999999999999</v>
      </c>
      <c r="CI15" s="9">
        <v>2.2210000000000001</v>
      </c>
      <c r="CJ15" s="9">
        <v>14.917</v>
      </c>
      <c r="CK15" s="9">
        <v>11.997</v>
      </c>
      <c r="CL15" s="9">
        <v>2.92</v>
      </c>
      <c r="CM15" s="9">
        <v>30.091999999999999</v>
      </c>
      <c r="CN15" s="9">
        <v>10.769</v>
      </c>
      <c r="CO15" s="9">
        <v>19.323</v>
      </c>
      <c r="CP15" s="9">
        <v>265.798</v>
      </c>
      <c r="CQ15" s="9">
        <v>117.55200000000001</v>
      </c>
      <c r="CR15" s="9">
        <v>148.24600000000001</v>
      </c>
      <c r="CS15" s="9">
        <v>107.601</v>
      </c>
      <c r="CT15" s="9">
        <v>77.271000000000001</v>
      </c>
      <c r="CU15" s="9">
        <v>30.331</v>
      </c>
      <c r="CV15" s="9">
        <v>158.197</v>
      </c>
      <c r="CW15" s="9">
        <v>40.280999999999999</v>
      </c>
      <c r="CX15" s="9">
        <v>117.916</v>
      </c>
      <c r="CY15" s="9">
        <v>130.923</v>
      </c>
      <c r="CZ15" s="9">
        <v>96.268000000000001</v>
      </c>
      <c r="DA15" s="9">
        <v>34.655000000000001</v>
      </c>
      <c r="DB15" s="9">
        <v>173.809</v>
      </c>
      <c r="DC15" s="9">
        <v>45.295999999999999</v>
      </c>
      <c r="DD15" s="9">
        <v>128.51300000000001</v>
      </c>
      <c r="DE15" s="9">
        <v>173.60499999999999</v>
      </c>
      <c r="DF15" s="9">
        <v>53.466999999999999</v>
      </c>
      <c r="DG15" s="9">
        <v>120.137</v>
      </c>
      <c r="DH15" s="9">
        <v>2079.4940000000001</v>
      </c>
      <c r="DI15" s="9">
        <v>1177.75</v>
      </c>
      <c r="DJ15" s="9">
        <v>901.74400000000003</v>
      </c>
      <c r="DK15" s="9">
        <v>1295.742</v>
      </c>
      <c r="DL15" s="9">
        <v>890.18299999999999</v>
      </c>
      <c r="DM15" s="9">
        <v>405.55900000000003</v>
      </c>
      <c r="DN15" s="9">
        <v>783.75300000000004</v>
      </c>
      <c r="DO15" s="9">
        <v>287.56700000000001</v>
      </c>
      <c r="DP15" s="9">
        <v>496.18599999999998</v>
      </c>
      <c r="DQ15" s="9">
        <v>243.61600000000001</v>
      </c>
      <c r="DR15" s="9">
        <v>132.78299999999999</v>
      </c>
      <c r="DS15" s="9">
        <v>110.833</v>
      </c>
      <c r="DT15" s="9">
        <v>63.976999999999997</v>
      </c>
      <c r="DU15" s="9">
        <v>41.753999999999998</v>
      </c>
      <c r="DV15" s="9">
        <v>22.222999999999999</v>
      </c>
      <c r="DW15" s="9">
        <v>20.141999999999999</v>
      </c>
      <c r="DX15" s="9">
        <v>16.404</v>
      </c>
      <c r="DY15" s="9">
        <v>3.738</v>
      </c>
      <c r="DZ15" s="9">
        <v>10.677</v>
      </c>
      <c r="EA15" s="9">
        <v>7.7489999999999997</v>
      </c>
      <c r="EB15" s="9">
        <v>2.9279999999999999</v>
      </c>
      <c r="EC15" s="9">
        <v>9.4649999999999999</v>
      </c>
      <c r="ED15" s="9">
        <v>8.6549999999999994</v>
      </c>
      <c r="EE15" s="9">
        <v>0.81</v>
      </c>
      <c r="EF15" s="9">
        <v>43.835000000000001</v>
      </c>
      <c r="EG15" s="9">
        <v>25.35</v>
      </c>
      <c r="EH15" s="9">
        <v>18.484999999999999</v>
      </c>
      <c r="EI15" s="9">
        <v>199.78800000000001</v>
      </c>
      <c r="EJ15" s="9">
        <v>103.505</v>
      </c>
      <c r="EK15" s="9">
        <v>96.283000000000001</v>
      </c>
      <c r="EL15" s="9">
        <v>69.045000000000002</v>
      </c>
      <c r="EM15" s="9">
        <v>49.817</v>
      </c>
      <c r="EN15" s="9">
        <v>19.227</v>
      </c>
      <c r="EO15" s="9">
        <v>130.74299999999999</v>
      </c>
      <c r="EP15" s="9">
        <v>53.688000000000002</v>
      </c>
      <c r="EQ15" s="9">
        <v>77.055000000000007</v>
      </c>
      <c r="ER15" s="9">
        <v>87.03</v>
      </c>
      <c r="ES15" s="9">
        <v>65.084000000000003</v>
      </c>
      <c r="ET15" s="9">
        <v>21.946000000000002</v>
      </c>
      <c r="EU15" s="9">
        <v>156.58699999999999</v>
      </c>
      <c r="EV15" s="9">
        <v>67.698999999999998</v>
      </c>
      <c r="EW15" s="9">
        <v>88.888000000000005</v>
      </c>
      <c r="EX15" s="9">
        <v>141.41999999999999</v>
      </c>
      <c r="EY15" s="9">
        <v>61.436999999999998</v>
      </c>
      <c r="EZ15" s="9">
        <v>79.983000000000004</v>
      </c>
      <c r="FA15" s="9">
        <v>1656.8820000000001</v>
      </c>
      <c r="FB15" s="9">
        <v>909.68700000000001</v>
      </c>
      <c r="FC15" s="9">
        <v>747.19399999999996</v>
      </c>
      <c r="FD15" s="9">
        <v>1119.1780000000001</v>
      </c>
      <c r="FE15" s="9">
        <v>751.09199999999998</v>
      </c>
      <c r="FF15" s="9">
        <v>368.08600000000001</v>
      </c>
      <c r="FG15" s="9">
        <v>537.70299999999997</v>
      </c>
      <c r="FH15" s="9">
        <v>158.595</v>
      </c>
      <c r="FI15" s="9">
        <v>379.108</v>
      </c>
      <c r="FJ15" s="9">
        <v>208.70699999999999</v>
      </c>
      <c r="FK15" s="9">
        <v>107.923</v>
      </c>
      <c r="FL15" s="9">
        <v>100.78400000000001</v>
      </c>
      <c r="FM15" s="9">
        <v>47.621000000000002</v>
      </c>
      <c r="FN15" s="9">
        <v>30.853000000000002</v>
      </c>
      <c r="FO15" s="9">
        <v>16.766999999999999</v>
      </c>
      <c r="FP15" s="9">
        <v>17.420000000000002</v>
      </c>
      <c r="FQ15" s="9">
        <v>13.683</v>
      </c>
      <c r="FR15" s="9">
        <v>3.738</v>
      </c>
      <c r="FS15" s="9">
        <v>9.0500000000000007</v>
      </c>
      <c r="FT15" s="9">
        <v>6.1219999999999999</v>
      </c>
      <c r="FU15" s="9">
        <v>2.9279999999999999</v>
      </c>
      <c r="FV15" s="9">
        <v>8.3699999999999992</v>
      </c>
      <c r="FW15" s="9">
        <v>7.56</v>
      </c>
      <c r="FX15" s="9">
        <v>0.81</v>
      </c>
      <c r="FY15" s="9">
        <v>30.2</v>
      </c>
      <c r="FZ15" s="9">
        <v>17.170999999999999</v>
      </c>
      <c r="GA15" s="9">
        <v>13.03</v>
      </c>
      <c r="GB15" s="9">
        <v>179.071</v>
      </c>
      <c r="GC15" s="9">
        <v>88.676000000000002</v>
      </c>
      <c r="GD15" s="9">
        <v>90.394999999999996</v>
      </c>
      <c r="GE15" s="9">
        <v>65.257000000000005</v>
      </c>
      <c r="GF15" s="9">
        <v>46.895000000000003</v>
      </c>
      <c r="GG15" s="9">
        <v>18.361999999999998</v>
      </c>
      <c r="GH15" s="9">
        <v>113.81399999999999</v>
      </c>
      <c r="GI15" s="9">
        <v>41.780999999999999</v>
      </c>
      <c r="GJ15" s="9">
        <v>72.033000000000001</v>
      </c>
      <c r="GK15" s="9">
        <v>80.52</v>
      </c>
      <c r="GL15" s="9">
        <v>59.44</v>
      </c>
      <c r="GM15" s="9">
        <v>21.08</v>
      </c>
      <c r="GN15" s="9">
        <v>128.18700000000001</v>
      </c>
      <c r="GO15" s="9">
        <v>48.482999999999997</v>
      </c>
      <c r="GP15" s="9">
        <v>79.703999999999994</v>
      </c>
      <c r="GQ15" s="9">
        <v>122.864</v>
      </c>
      <c r="GR15" s="9">
        <v>47.904000000000003</v>
      </c>
      <c r="GS15" s="9">
        <v>74.959999999999994</v>
      </c>
      <c r="GT15" s="9">
        <v>422.613</v>
      </c>
      <c r="GU15" s="9">
        <v>268.06200000000001</v>
      </c>
      <c r="GV15" s="9">
        <v>154.55000000000001</v>
      </c>
      <c r="GW15" s="9">
        <v>176.56299999999999</v>
      </c>
      <c r="GX15" s="9">
        <v>139.09100000000001</v>
      </c>
      <c r="GY15" s="9">
        <v>37.472999999999999</v>
      </c>
      <c r="GZ15" s="9">
        <v>246.04900000000001</v>
      </c>
      <c r="HA15" s="9">
        <v>128.97200000000001</v>
      </c>
      <c r="HB15" s="9">
        <v>117.077</v>
      </c>
      <c r="HC15" s="9">
        <v>34.908999999999999</v>
      </c>
      <c r="HD15" s="9">
        <v>24.86</v>
      </c>
      <c r="HE15" s="9">
        <v>10.048999999999999</v>
      </c>
      <c r="HF15" s="9">
        <v>16.356000000000002</v>
      </c>
      <c r="HG15" s="9">
        <v>10.9</v>
      </c>
      <c r="HH15" s="9">
        <v>5.4550000000000001</v>
      </c>
      <c r="HI15" s="9">
        <v>2.7210000000000001</v>
      </c>
      <c r="HJ15" s="9">
        <v>2.7210000000000001</v>
      </c>
      <c r="HK15" s="9">
        <v>0</v>
      </c>
      <c r="HL15" s="9">
        <v>1.627</v>
      </c>
      <c r="HM15" s="9">
        <v>1.627</v>
      </c>
      <c r="HN15" s="9">
        <v>0</v>
      </c>
      <c r="HO15" s="9">
        <v>1.0940000000000001</v>
      </c>
      <c r="HP15" s="9">
        <v>1.0940000000000001</v>
      </c>
      <c r="HQ15" s="9">
        <v>0</v>
      </c>
      <c r="HR15" s="9">
        <v>13.634</v>
      </c>
      <c r="HS15" s="9">
        <v>8.1790000000000003</v>
      </c>
      <c r="HT15" s="9">
        <v>5.4550000000000001</v>
      </c>
      <c r="HU15" s="9">
        <v>20.716999999999999</v>
      </c>
      <c r="HV15" s="9">
        <v>14.829000000000001</v>
      </c>
      <c r="HW15" s="9">
        <v>5.8879999999999999</v>
      </c>
      <c r="HX15" s="9">
        <v>3.7879999999999998</v>
      </c>
      <c r="HY15" s="9">
        <v>2.923</v>
      </c>
      <c r="HZ15" s="9">
        <v>0.86499999999999999</v>
      </c>
      <c r="IA15" s="9">
        <v>16.928999999999998</v>
      </c>
      <c r="IB15" s="9">
        <v>11.906000000000001</v>
      </c>
      <c r="IC15" s="9">
        <v>5.0229999999999997</v>
      </c>
      <c r="ID15" s="9">
        <v>6.51</v>
      </c>
      <c r="IE15" s="9">
        <v>5.6440000000000001</v>
      </c>
      <c r="IF15" s="9">
        <v>0.86499999999999999</v>
      </c>
      <c r="IG15" s="9">
        <v>28.4</v>
      </c>
      <c r="IH15" s="9">
        <v>19.216000000000001</v>
      </c>
      <c r="II15" s="9">
        <v>9.1829999999999998</v>
      </c>
      <c r="IJ15" s="9">
        <v>18.556000000000001</v>
      </c>
      <c r="IK15" s="9">
        <v>13.534000000000001</v>
      </c>
      <c r="IL15" s="9">
        <v>5.0229999999999997</v>
      </c>
      <c r="IM15" s="9">
        <v>3634.0320000000002</v>
      </c>
      <c r="IN15" s="9">
        <v>1976.5119999999999</v>
      </c>
      <c r="IO15" s="9">
        <v>1657.52</v>
      </c>
      <c r="IP15" s="9">
        <v>2521.895</v>
      </c>
      <c r="IQ15" s="9">
        <v>1642.848</v>
      </c>
    </row>
    <row r="16" spans="1:251">
      <c r="A16" s="10">
        <v>41974</v>
      </c>
      <c r="B16" s="9">
        <v>14.243</v>
      </c>
      <c r="C16" s="9">
        <v>15.949</v>
      </c>
      <c r="D16" s="9">
        <v>364.24599999999998</v>
      </c>
      <c r="E16" s="9">
        <v>224.01300000000001</v>
      </c>
      <c r="F16" s="9">
        <v>140.232</v>
      </c>
      <c r="G16" s="9">
        <v>182.41900000000001</v>
      </c>
      <c r="H16" s="9">
        <v>143.208</v>
      </c>
      <c r="I16" s="9">
        <v>39.210999999999999</v>
      </c>
      <c r="J16" s="9">
        <v>181.827</v>
      </c>
      <c r="K16" s="9">
        <v>80.805000000000007</v>
      </c>
      <c r="L16" s="9">
        <v>101.02200000000001</v>
      </c>
      <c r="M16" s="9">
        <v>203.143</v>
      </c>
      <c r="N16" s="9">
        <v>155.96600000000001</v>
      </c>
      <c r="O16" s="9">
        <v>47.177</v>
      </c>
      <c r="P16" s="9">
        <v>192.91300000000001</v>
      </c>
      <c r="Q16" s="9">
        <v>83.673000000000002</v>
      </c>
      <c r="R16" s="9">
        <v>109.24</v>
      </c>
      <c r="S16" s="9">
        <v>199.489</v>
      </c>
      <c r="T16" s="9">
        <v>92.143000000000001</v>
      </c>
      <c r="U16" s="9">
        <v>107.34699999999999</v>
      </c>
      <c r="V16" s="9">
        <v>2548.627</v>
      </c>
      <c r="W16" s="9">
        <v>1390.134</v>
      </c>
      <c r="X16" s="9">
        <v>1158.4929999999999</v>
      </c>
      <c r="Y16" s="9">
        <v>1883.3030000000001</v>
      </c>
      <c r="Z16" s="9">
        <v>1278.4480000000001</v>
      </c>
      <c r="AA16" s="9">
        <v>604.85599999999999</v>
      </c>
      <c r="AB16" s="9">
        <v>665.32299999999998</v>
      </c>
      <c r="AC16" s="9">
        <v>111.68600000000001</v>
      </c>
      <c r="AD16" s="9">
        <v>553.63699999999994</v>
      </c>
      <c r="AE16" s="9">
        <v>316.63900000000001</v>
      </c>
      <c r="AF16" s="9">
        <v>168.58799999999999</v>
      </c>
      <c r="AG16" s="9">
        <v>148.05099999999999</v>
      </c>
      <c r="AH16" s="9">
        <v>53.328000000000003</v>
      </c>
      <c r="AI16" s="9">
        <v>27.027000000000001</v>
      </c>
      <c r="AJ16" s="9">
        <v>26.300999999999998</v>
      </c>
      <c r="AK16" s="9">
        <v>28.361000000000001</v>
      </c>
      <c r="AL16" s="9">
        <v>20.856999999999999</v>
      </c>
      <c r="AM16" s="9">
        <v>7.5039999999999996</v>
      </c>
      <c r="AN16" s="9">
        <v>14.271000000000001</v>
      </c>
      <c r="AO16" s="9">
        <v>10.336</v>
      </c>
      <c r="AP16" s="9">
        <v>3.9350000000000001</v>
      </c>
      <c r="AQ16" s="9">
        <v>14.09</v>
      </c>
      <c r="AR16" s="9">
        <v>10.521000000000001</v>
      </c>
      <c r="AS16" s="9">
        <v>3.57</v>
      </c>
      <c r="AT16" s="9">
        <v>24.966000000000001</v>
      </c>
      <c r="AU16" s="9">
        <v>6.17</v>
      </c>
      <c r="AV16" s="9">
        <v>18.797000000000001</v>
      </c>
      <c r="AW16" s="9">
        <v>285.26799999999997</v>
      </c>
      <c r="AX16" s="9">
        <v>151.488</v>
      </c>
      <c r="AY16" s="9">
        <v>133.78100000000001</v>
      </c>
      <c r="AZ16" s="9">
        <v>136.01599999999999</v>
      </c>
      <c r="BA16" s="9">
        <v>109.276</v>
      </c>
      <c r="BB16" s="9">
        <v>26.74</v>
      </c>
      <c r="BC16" s="9">
        <v>149.25299999999999</v>
      </c>
      <c r="BD16" s="9">
        <v>42.212000000000003</v>
      </c>
      <c r="BE16" s="9">
        <v>107.04</v>
      </c>
      <c r="BF16" s="9">
        <v>158.065</v>
      </c>
      <c r="BG16" s="9">
        <v>124.974</v>
      </c>
      <c r="BH16" s="9">
        <v>33.091000000000001</v>
      </c>
      <c r="BI16" s="9">
        <v>158.57400000000001</v>
      </c>
      <c r="BJ16" s="9">
        <v>43.613999999999997</v>
      </c>
      <c r="BK16" s="9">
        <v>114.961</v>
      </c>
      <c r="BL16" s="9">
        <v>163.524</v>
      </c>
      <c r="BM16" s="9">
        <v>52.548999999999999</v>
      </c>
      <c r="BN16" s="9">
        <v>110.97499999999999</v>
      </c>
      <c r="BO16" s="9">
        <v>2463.866</v>
      </c>
      <c r="BP16" s="9">
        <v>1285.539</v>
      </c>
      <c r="BQ16" s="9">
        <v>1178.327</v>
      </c>
      <c r="BR16" s="9">
        <v>1870.837</v>
      </c>
      <c r="BS16" s="9">
        <v>1180.008</v>
      </c>
      <c r="BT16" s="9">
        <v>690.82899999999995</v>
      </c>
      <c r="BU16" s="9">
        <v>593.029</v>
      </c>
      <c r="BV16" s="9">
        <v>105.53100000000001</v>
      </c>
      <c r="BW16" s="9">
        <v>487.49799999999999</v>
      </c>
      <c r="BX16" s="9">
        <v>310.017</v>
      </c>
      <c r="BY16" s="9">
        <v>147.98500000000001</v>
      </c>
      <c r="BZ16" s="9">
        <v>162.03200000000001</v>
      </c>
      <c r="CA16" s="9">
        <v>72.334000000000003</v>
      </c>
      <c r="CB16" s="9">
        <v>38.283000000000001</v>
      </c>
      <c r="CC16" s="9">
        <v>34.049999999999997</v>
      </c>
      <c r="CD16" s="9">
        <v>36.552999999999997</v>
      </c>
      <c r="CE16" s="9">
        <v>28.038</v>
      </c>
      <c r="CF16" s="9">
        <v>8.5150000000000006</v>
      </c>
      <c r="CG16" s="9">
        <v>17.067</v>
      </c>
      <c r="CH16" s="9">
        <v>14.618</v>
      </c>
      <c r="CI16" s="9">
        <v>2.4489999999999998</v>
      </c>
      <c r="CJ16" s="9">
        <v>19.486000000000001</v>
      </c>
      <c r="CK16" s="9">
        <v>13.42</v>
      </c>
      <c r="CL16" s="9">
        <v>6.0659999999999998</v>
      </c>
      <c r="CM16" s="9">
        <v>35.780999999999999</v>
      </c>
      <c r="CN16" s="9">
        <v>10.244999999999999</v>
      </c>
      <c r="CO16" s="9">
        <v>25.536000000000001</v>
      </c>
      <c r="CP16" s="9">
        <v>266.36200000000002</v>
      </c>
      <c r="CQ16" s="9">
        <v>125.598</v>
      </c>
      <c r="CR16" s="9">
        <v>140.76300000000001</v>
      </c>
      <c r="CS16" s="9">
        <v>118.70099999999999</v>
      </c>
      <c r="CT16" s="9">
        <v>90.691999999999993</v>
      </c>
      <c r="CU16" s="9">
        <v>28.009</v>
      </c>
      <c r="CV16" s="9">
        <v>147.661</v>
      </c>
      <c r="CW16" s="9">
        <v>34.905999999999999</v>
      </c>
      <c r="CX16" s="9">
        <v>112.755</v>
      </c>
      <c r="CY16" s="9">
        <v>145.75700000000001</v>
      </c>
      <c r="CZ16" s="9">
        <v>109.55200000000001</v>
      </c>
      <c r="DA16" s="9">
        <v>36.204999999999998</v>
      </c>
      <c r="DB16" s="9">
        <v>164.261</v>
      </c>
      <c r="DC16" s="9">
        <v>38.433999999999997</v>
      </c>
      <c r="DD16" s="9">
        <v>125.827</v>
      </c>
      <c r="DE16" s="9">
        <v>164.72800000000001</v>
      </c>
      <c r="DF16" s="9">
        <v>49.524000000000001</v>
      </c>
      <c r="DG16" s="9">
        <v>115.20399999999999</v>
      </c>
      <c r="DH16" s="9">
        <v>2072.6030000000001</v>
      </c>
      <c r="DI16" s="9">
        <v>1175.02</v>
      </c>
      <c r="DJ16" s="9">
        <v>897.58299999999997</v>
      </c>
      <c r="DK16" s="9">
        <v>1308.2619999999999</v>
      </c>
      <c r="DL16" s="9">
        <v>890.06799999999998</v>
      </c>
      <c r="DM16" s="9">
        <v>418.19400000000002</v>
      </c>
      <c r="DN16" s="9">
        <v>764.34100000000001</v>
      </c>
      <c r="DO16" s="9">
        <v>284.952</v>
      </c>
      <c r="DP16" s="9">
        <v>479.38900000000001</v>
      </c>
      <c r="DQ16" s="9">
        <v>223.70099999999999</v>
      </c>
      <c r="DR16" s="9">
        <v>125.78400000000001</v>
      </c>
      <c r="DS16" s="9">
        <v>97.917000000000002</v>
      </c>
      <c r="DT16" s="9">
        <v>62.652000000000001</v>
      </c>
      <c r="DU16" s="9">
        <v>40.173000000000002</v>
      </c>
      <c r="DV16" s="9">
        <v>22.478999999999999</v>
      </c>
      <c r="DW16" s="9">
        <v>24.763999999999999</v>
      </c>
      <c r="DX16" s="9">
        <v>22.042999999999999</v>
      </c>
      <c r="DY16" s="9">
        <v>2.7210000000000001</v>
      </c>
      <c r="DZ16" s="9">
        <v>16.393999999999998</v>
      </c>
      <c r="EA16" s="9">
        <v>14.271000000000001</v>
      </c>
      <c r="EB16" s="9">
        <v>2.1230000000000002</v>
      </c>
      <c r="EC16" s="9">
        <v>8.3699999999999992</v>
      </c>
      <c r="ED16" s="9">
        <v>7.7709999999999999</v>
      </c>
      <c r="EE16" s="9">
        <v>0.59799999999999998</v>
      </c>
      <c r="EF16" s="9">
        <v>37.887999999999998</v>
      </c>
      <c r="EG16" s="9">
        <v>18.13</v>
      </c>
      <c r="EH16" s="9">
        <v>19.757999999999999</v>
      </c>
      <c r="EI16" s="9">
        <v>182.071</v>
      </c>
      <c r="EJ16" s="9">
        <v>97.974999999999994</v>
      </c>
      <c r="EK16" s="9">
        <v>84.096000000000004</v>
      </c>
      <c r="EL16" s="9">
        <v>67.930000000000007</v>
      </c>
      <c r="EM16" s="9">
        <v>50.014000000000003</v>
      </c>
      <c r="EN16" s="9">
        <v>17.917000000000002</v>
      </c>
      <c r="EO16" s="9">
        <v>114.14</v>
      </c>
      <c r="EP16" s="9">
        <v>47.960999999999999</v>
      </c>
      <c r="EQ16" s="9">
        <v>66.179000000000002</v>
      </c>
      <c r="ER16" s="9">
        <v>85.972999999999999</v>
      </c>
      <c r="ES16" s="9">
        <v>67.084999999999994</v>
      </c>
      <c r="ET16" s="9">
        <v>18.888000000000002</v>
      </c>
      <c r="EU16" s="9">
        <v>137.72800000000001</v>
      </c>
      <c r="EV16" s="9">
        <v>58.698999999999998</v>
      </c>
      <c r="EW16" s="9">
        <v>79.028999999999996</v>
      </c>
      <c r="EX16" s="9">
        <v>130.535</v>
      </c>
      <c r="EY16" s="9">
        <v>62.232999999999997</v>
      </c>
      <c r="EZ16" s="9">
        <v>68.302000000000007</v>
      </c>
      <c r="FA16" s="9">
        <v>1663.7429999999999</v>
      </c>
      <c r="FB16" s="9">
        <v>909.94</v>
      </c>
      <c r="FC16" s="9">
        <v>753.803</v>
      </c>
      <c r="FD16" s="9">
        <v>1128.7909999999999</v>
      </c>
      <c r="FE16" s="9">
        <v>749.29700000000003</v>
      </c>
      <c r="FF16" s="9">
        <v>379.49400000000003</v>
      </c>
      <c r="FG16" s="9">
        <v>534.952</v>
      </c>
      <c r="FH16" s="9">
        <v>160.643</v>
      </c>
      <c r="FI16" s="9">
        <v>374.30900000000003</v>
      </c>
      <c r="FJ16" s="9">
        <v>187.86600000000001</v>
      </c>
      <c r="FK16" s="9">
        <v>100.964</v>
      </c>
      <c r="FL16" s="9">
        <v>86.902000000000001</v>
      </c>
      <c r="FM16" s="9">
        <v>50.581000000000003</v>
      </c>
      <c r="FN16" s="9">
        <v>32.819000000000003</v>
      </c>
      <c r="FO16" s="9">
        <v>17.762</v>
      </c>
      <c r="FP16" s="9">
        <v>21.988</v>
      </c>
      <c r="FQ16" s="9">
        <v>19.654</v>
      </c>
      <c r="FR16" s="9">
        <v>2.3340000000000001</v>
      </c>
      <c r="FS16" s="9">
        <v>13.933</v>
      </c>
      <c r="FT16" s="9">
        <v>12.198</v>
      </c>
      <c r="FU16" s="9">
        <v>1.736</v>
      </c>
      <c r="FV16" s="9">
        <v>8.0549999999999997</v>
      </c>
      <c r="FW16" s="9">
        <v>7.4560000000000004</v>
      </c>
      <c r="FX16" s="9">
        <v>0.59799999999999998</v>
      </c>
      <c r="FY16" s="9">
        <v>28.593</v>
      </c>
      <c r="FZ16" s="9">
        <v>13.164999999999999</v>
      </c>
      <c r="GA16" s="9">
        <v>15.428000000000001</v>
      </c>
      <c r="GB16" s="9">
        <v>154.42699999999999</v>
      </c>
      <c r="GC16" s="9">
        <v>77.980999999999995</v>
      </c>
      <c r="GD16" s="9">
        <v>76.445999999999998</v>
      </c>
      <c r="GE16" s="9">
        <v>60.784999999999997</v>
      </c>
      <c r="GF16" s="9">
        <v>44.182000000000002</v>
      </c>
      <c r="GG16" s="9">
        <v>16.603000000000002</v>
      </c>
      <c r="GH16" s="9">
        <v>93.641999999999996</v>
      </c>
      <c r="GI16" s="9">
        <v>33.798000000000002</v>
      </c>
      <c r="GJ16" s="9">
        <v>59.843000000000004</v>
      </c>
      <c r="GK16" s="9">
        <v>77.052999999999997</v>
      </c>
      <c r="GL16" s="9">
        <v>59.478999999999999</v>
      </c>
      <c r="GM16" s="9">
        <v>17.574000000000002</v>
      </c>
      <c r="GN16" s="9">
        <v>110.813</v>
      </c>
      <c r="GO16" s="9">
        <v>41.485999999999997</v>
      </c>
      <c r="GP16" s="9">
        <v>69.326999999999998</v>
      </c>
      <c r="GQ16" s="9">
        <v>107.575</v>
      </c>
      <c r="GR16" s="9">
        <v>45.996000000000002</v>
      </c>
      <c r="GS16" s="9">
        <v>61.579000000000001</v>
      </c>
      <c r="GT16" s="9">
        <v>408.86</v>
      </c>
      <c r="GU16" s="9">
        <v>265.08</v>
      </c>
      <c r="GV16" s="9">
        <v>143.78</v>
      </c>
      <c r="GW16" s="9">
        <v>179.471</v>
      </c>
      <c r="GX16" s="9">
        <v>140.77099999999999</v>
      </c>
      <c r="GY16" s="9">
        <v>38.700000000000003</v>
      </c>
      <c r="GZ16" s="9">
        <v>229.38900000000001</v>
      </c>
      <c r="HA16" s="9">
        <v>124.309</v>
      </c>
      <c r="HB16" s="9">
        <v>105.08</v>
      </c>
      <c r="HC16" s="9">
        <v>35.835000000000001</v>
      </c>
      <c r="HD16" s="9">
        <v>24.82</v>
      </c>
      <c r="HE16" s="9">
        <v>11.015000000000001</v>
      </c>
      <c r="HF16" s="9">
        <v>12.071</v>
      </c>
      <c r="HG16" s="9">
        <v>7.3540000000000001</v>
      </c>
      <c r="HH16" s="9">
        <v>4.718</v>
      </c>
      <c r="HI16" s="9">
        <v>2.7759999999999998</v>
      </c>
      <c r="HJ16" s="9">
        <v>2.3889999999999998</v>
      </c>
      <c r="HK16" s="9">
        <v>0.38700000000000001</v>
      </c>
      <c r="HL16" s="9">
        <v>2.4609999999999999</v>
      </c>
      <c r="HM16" s="9">
        <v>2.0739999999999998</v>
      </c>
      <c r="HN16" s="9">
        <v>0.38700000000000001</v>
      </c>
      <c r="HO16" s="9">
        <v>0.315</v>
      </c>
      <c r="HP16" s="9">
        <v>0.315</v>
      </c>
      <c r="HQ16" s="9">
        <v>0</v>
      </c>
      <c r="HR16" s="9">
        <v>9.2949999999999999</v>
      </c>
      <c r="HS16" s="9">
        <v>4.9649999999999999</v>
      </c>
      <c r="HT16" s="9">
        <v>4.3310000000000004</v>
      </c>
      <c r="HU16" s="9">
        <v>27.643999999999998</v>
      </c>
      <c r="HV16" s="9">
        <v>19.994</v>
      </c>
      <c r="HW16" s="9">
        <v>7.65</v>
      </c>
      <c r="HX16" s="9">
        <v>7.1449999999999996</v>
      </c>
      <c r="HY16" s="9">
        <v>5.8310000000000004</v>
      </c>
      <c r="HZ16" s="9">
        <v>1.3140000000000001</v>
      </c>
      <c r="IA16" s="9">
        <v>20.498999999999999</v>
      </c>
      <c r="IB16" s="9">
        <v>14.163</v>
      </c>
      <c r="IC16" s="9">
        <v>6.3360000000000003</v>
      </c>
      <c r="ID16" s="9">
        <v>8.92</v>
      </c>
      <c r="IE16" s="9">
        <v>7.6059999999999999</v>
      </c>
      <c r="IF16" s="9">
        <v>1.3140000000000001</v>
      </c>
      <c r="IG16" s="9">
        <v>26.914999999999999</v>
      </c>
      <c r="IH16" s="9">
        <v>17.213999999999999</v>
      </c>
      <c r="II16" s="9">
        <v>9.7010000000000005</v>
      </c>
      <c r="IJ16" s="9">
        <v>22.959</v>
      </c>
      <c r="IK16" s="9">
        <v>16.236999999999998</v>
      </c>
      <c r="IL16" s="9">
        <v>6.7229999999999999</v>
      </c>
      <c r="IM16" s="9">
        <v>3662.4059999999999</v>
      </c>
      <c r="IN16" s="9">
        <v>1987.6310000000001</v>
      </c>
      <c r="IO16" s="9">
        <v>1674.7750000000001</v>
      </c>
      <c r="IP16" s="9">
        <v>2563.84</v>
      </c>
      <c r="IQ16" s="9">
        <v>1662.895</v>
      </c>
    </row>
    <row r="17" spans="1:251">
      <c r="A17" s="10">
        <v>42005</v>
      </c>
      <c r="B17" s="9">
        <v>9.9640000000000004</v>
      </c>
      <c r="C17" s="9">
        <v>21.942</v>
      </c>
      <c r="D17" s="9">
        <v>363.971</v>
      </c>
      <c r="E17" s="9">
        <v>213.10599999999999</v>
      </c>
      <c r="F17" s="9">
        <v>150.86600000000001</v>
      </c>
      <c r="G17" s="9">
        <v>185.04300000000001</v>
      </c>
      <c r="H17" s="9">
        <v>141.82499999999999</v>
      </c>
      <c r="I17" s="9">
        <v>43.218000000000004</v>
      </c>
      <c r="J17" s="9">
        <v>178.928</v>
      </c>
      <c r="K17" s="9">
        <v>71.28</v>
      </c>
      <c r="L17" s="9">
        <v>107.648</v>
      </c>
      <c r="M17" s="9">
        <v>220.66399999999999</v>
      </c>
      <c r="N17" s="9">
        <v>166.928</v>
      </c>
      <c r="O17" s="9">
        <v>53.735999999999997</v>
      </c>
      <c r="P17" s="9">
        <v>191.48500000000001</v>
      </c>
      <c r="Q17" s="9">
        <v>72.789000000000001</v>
      </c>
      <c r="R17" s="9">
        <v>118.696</v>
      </c>
      <c r="S17" s="9">
        <v>200.54900000000001</v>
      </c>
      <c r="T17" s="9">
        <v>83.915000000000006</v>
      </c>
      <c r="U17" s="9">
        <v>116.634</v>
      </c>
      <c r="V17" s="9">
        <v>2505.1280000000002</v>
      </c>
      <c r="W17" s="9">
        <v>1378.9760000000001</v>
      </c>
      <c r="X17" s="9">
        <v>1126.152</v>
      </c>
      <c r="Y17" s="9">
        <v>1863.046</v>
      </c>
      <c r="Z17" s="9">
        <v>1265.4580000000001</v>
      </c>
      <c r="AA17" s="9">
        <v>597.58900000000006</v>
      </c>
      <c r="AB17" s="9">
        <v>642.08199999999999</v>
      </c>
      <c r="AC17" s="9">
        <v>113.51900000000001</v>
      </c>
      <c r="AD17" s="9">
        <v>528.56299999999999</v>
      </c>
      <c r="AE17" s="9">
        <v>335.31099999999998</v>
      </c>
      <c r="AF17" s="9">
        <v>191.46899999999999</v>
      </c>
      <c r="AG17" s="9">
        <v>143.84200000000001</v>
      </c>
      <c r="AH17" s="9">
        <v>75.253</v>
      </c>
      <c r="AI17" s="9">
        <v>49.826000000000001</v>
      </c>
      <c r="AJ17" s="9">
        <v>25.427</v>
      </c>
      <c r="AK17" s="9">
        <v>47.685000000000002</v>
      </c>
      <c r="AL17" s="9">
        <v>39.923000000000002</v>
      </c>
      <c r="AM17" s="9">
        <v>7.7619999999999996</v>
      </c>
      <c r="AN17" s="9">
        <v>21.709</v>
      </c>
      <c r="AO17" s="9">
        <v>18.132999999999999</v>
      </c>
      <c r="AP17" s="9">
        <v>3.577</v>
      </c>
      <c r="AQ17" s="9">
        <v>25.975999999999999</v>
      </c>
      <c r="AR17" s="9">
        <v>21.791</v>
      </c>
      <c r="AS17" s="9">
        <v>4.1859999999999999</v>
      </c>
      <c r="AT17" s="9">
        <v>27.567</v>
      </c>
      <c r="AU17" s="9">
        <v>9.9030000000000005</v>
      </c>
      <c r="AV17" s="9">
        <v>17.664999999999999</v>
      </c>
      <c r="AW17" s="9">
        <v>284.74400000000003</v>
      </c>
      <c r="AX17" s="9">
        <v>156.23400000000001</v>
      </c>
      <c r="AY17" s="9">
        <v>128.51</v>
      </c>
      <c r="AZ17" s="9">
        <v>131.53100000000001</v>
      </c>
      <c r="BA17" s="9">
        <v>106.505</v>
      </c>
      <c r="BB17" s="9">
        <v>25.026</v>
      </c>
      <c r="BC17" s="9">
        <v>153.21299999999999</v>
      </c>
      <c r="BD17" s="9">
        <v>49.728999999999999</v>
      </c>
      <c r="BE17" s="9">
        <v>103.48399999999999</v>
      </c>
      <c r="BF17" s="9">
        <v>169.892</v>
      </c>
      <c r="BG17" s="9">
        <v>138.69200000000001</v>
      </c>
      <c r="BH17" s="9">
        <v>31.199000000000002</v>
      </c>
      <c r="BI17" s="9">
        <v>165.41900000000001</v>
      </c>
      <c r="BJ17" s="9">
        <v>52.777000000000001</v>
      </c>
      <c r="BK17" s="9">
        <v>112.642</v>
      </c>
      <c r="BL17" s="9">
        <v>174.922</v>
      </c>
      <c r="BM17" s="9">
        <v>67.861000000000004</v>
      </c>
      <c r="BN17" s="9">
        <v>107.06</v>
      </c>
      <c r="BO17" s="9">
        <v>2417.4650000000001</v>
      </c>
      <c r="BP17" s="9">
        <v>1271.9690000000001</v>
      </c>
      <c r="BQ17" s="9">
        <v>1145.4960000000001</v>
      </c>
      <c r="BR17" s="9">
        <v>1827.9159999999999</v>
      </c>
      <c r="BS17" s="9">
        <v>1155.096</v>
      </c>
      <c r="BT17" s="9">
        <v>672.82</v>
      </c>
      <c r="BU17" s="9">
        <v>589.54899999999998</v>
      </c>
      <c r="BV17" s="9">
        <v>116.873</v>
      </c>
      <c r="BW17" s="9">
        <v>472.67599999999999</v>
      </c>
      <c r="BX17" s="9">
        <v>310.91300000000001</v>
      </c>
      <c r="BY17" s="9">
        <v>147.03100000000001</v>
      </c>
      <c r="BZ17" s="9">
        <v>163.88200000000001</v>
      </c>
      <c r="CA17" s="9">
        <v>70.031999999999996</v>
      </c>
      <c r="CB17" s="9">
        <v>38.826999999999998</v>
      </c>
      <c r="CC17" s="9">
        <v>31.204999999999998</v>
      </c>
      <c r="CD17" s="9">
        <v>42.268000000000001</v>
      </c>
      <c r="CE17" s="9">
        <v>29.265999999999998</v>
      </c>
      <c r="CF17" s="9">
        <v>13.002000000000001</v>
      </c>
      <c r="CG17" s="9">
        <v>21.135000000000002</v>
      </c>
      <c r="CH17" s="9">
        <v>12.864000000000001</v>
      </c>
      <c r="CI17" s="9">
        <v>8.27</v>
      </c>
      <c r="CJ17" s="9">
        <v>21.132999999999999</v>
      </c>
      <c r="CK17" s="9">
        <v>16.402000000000001</v>
      </c>
      <c r="CL17" s="9">
        <v>4.7309999999999999</v>
      </c>
      <c r="CM17" s="9">
        <v>27.763999999999999</v>
      </c>
      <c r="CN17" s="9">
        <v>9.5609999999999999</v>
      </c>
      <c r="CO17" s="9">
        <v>18.202999999999999</v>
      </c>
      <c r="CP17" s="9">
        <v>266.21899999999999</v>
      </c>
      <c r="CQ17" s="9">
        <v>121.922</v>
      </c>
      <c r="CR17" s="9">
        <v>144.297</v>
      </c>
      <c r="CS17" s="9">
        <v>116.044</v>
      </c>
      <c r="CT17" s="9">
        <v>81.129000000000005</v>
      </c>
      <c r="CU17" s="9">
        <v>34.914999999999999</v>
      </c>
      <c r="CV17" s="9">
        <v>150.17500000000001</v>
      </c>
      <c r="CW17" s="9">
        <v>40.792000000000002</v>
      </c>
      <c r="CX17" s="9">
        <v>109.383</v>
      </c>
      <c r="CY17" s="9">
        <v>150.69399999999999</v>
      </c>
      <c r="CZ17" s="9">
        <v>103.896</v>
      </c>
      <c r="DA17" s="9">
        <v>46.796999999999997</v>
      </c>
      <c r="DB17" s="9">
        <v>160.21899999999999</v>
      </c>
      <c r="DC17" s="9">
        <v>43.134999999999998</v>
      </c>
      <c r="DD17" s="9">
        <v>117.084</v>
      </c>
      <c r="DE17" s="9">
        <v>171.31</v>
      </c>
      <c r="DF17" s="9">
        <v>53.656999999999996</v>
      </c>
      <c r="DG17" s="9">
        <v>117.65300000000001</v>
      </c>
      <c r="DH17" s="9">
        <v>2033.15</v>
      </c>
      <c r="DI17" s="9">
        <v>1147.454</v>
      </c>
      <c r="DJ17" s="9">
        <v>885.69500000000005</v>
      </c>
      <c r="DK17" s="9">
        <v>1279.6790000000001</v>
      </c>
      <c r="DL17" s="9">
        <v>871.86900000000003</v>
      </c>
      <c r="DM17" s="9">
        <v>407.81</v>
      </c>
      <c r="DN17" s="9">
        <v>753.471</v>
      </c>
      <c r="DO17" s="9">
        <v>275.58499999999998</v>
      </c>
      <c r="DP17" s="9">
        <v>477.88499999999999</v>
      </c>
      <c r="DQ17" s="9">
        <v>235.21700000000001</v>
      </c>
      <c r="DR17" s="9">
        <v>133.31800000000001</v>
      </c>
      <c r="DS17" s="9">
        <v>101.899</v>
      </c>
      <c r="DT17" s="9">
        <v>80.290000000000006</v>
      </c>
      <c r="DU17" s="9">
        <v>53.926000000000002</v>
      </c>
      <c r="DV17" s="9">
        <v>26.364000000000001</v>
      </c>
      <c r="DW17" s="9">
        <v>33.898000000000003</v>
      </c>
      <c r="DX17" s="9">
        <v>29.712</v>
      </c>
      <c r="DY17" s="9">
        <v>4.1859999999999999</v>
      </c>
      <c r="DZ17" s="9">
        <v>17.184999999999999</v>
      </c>
      <c r="EA17" s="9">
        <v>14.368</v>
      </c>
      <c r="EB17" s="9">
        <v>2.8159999999999998</v>
      </c>
      <c r="EC17" s="9">
        <v>16.713000000000001</v>
      </c>
      <c r="ED17" s="9">
        <v>15.343999999999999</v>
      </c>
      <c r="EE17" s="9">
        <v>1.369</v>
      </c>
      <c r="EF17" s="9">
        <v>46.392000000000003</v>
      </c>
      <c r="EG17" s="9">
        <v>24.213999999999999</v>
      </c>
      <c r="EH17" s="9">
        <v>22.178999999999998</v>
      </c>
      <c r="EI17" s="9">
        <v>179.684</v>
      </c>
      <c r="EJ17" s="9">
        <v>94.106999999999999</v>
      </c>
      <c r="EK17" s="9">
        <v>85.576999999999998</v>
      </c>
      <c r="EL17" s="9">
        <v>57.805999999999997</v>
      </c>
      <c r="EM17" s="9">
        <v>45.383000000000003</v>
      </c>
      <c r="EN17" s="9">
        <v>12.423</v>
      </c>
      <c r="EO17" s="9">
        <v>121.878</v>
      </c>
      <c r="EP17" s="9">
        <v>48.723999999999997</v>
      </c>
      <c r="EQ17" s="9">
        <v>73.153999999999996</v>
      </c>
      <c r="ER17" s="9">
        <v>87.738</v>
      </c>
      <c r="ES17" s="9">
        <v>72.316999999999993</v>
      </c>
      <c r="ET17" s="9">
        <v>15.420999999999999</v>
      </c>
      <c r="EU17" s="9">
        <v>147.47900000000001</v>
      </c>
      <c r="EV17" s="9">
        <v>61.000999999999998</v>
      </c>
      <c r="EW17" s="9">
        <v>86.477999999999994</v>
      </c>
      <c r="EX17" s="9">
        <v>139.06200000000001</v>
      </c>
      <c r="EY17" s="9">
        <v>63.091999999999999</v>
      </c>
      <c r="EZ17" s="9">
        <v>75.97</v>
      </c>
      <c r="FA17" s="9">
        <v>1634.0809999999999</v>
      </c>
      <c r="FB17" s="9">
        <v>897.11</v>
      </c>
      <c r="FC17" s="9">
        <v>736.971</v>
      </c>
      <c r="FD17" s="9">
        <v>1104.9770000000001</v>
      </c>
      <c r="FE17" s="9">
        <v>739.60400000000004</v>
      </c>
      <c r="FF17" s="9">
        <v>365.37299999999999</v>
      </c>
      <c r="FG17" s="9">
        <v>529.10299999999995</v>
      </c>
      <c r="FH17" s="9">
        <v>157.506</v>
      </c>
      <c r="FI17" s="9">
        <v>371.59800000000001</v>
      </c>
      <c r="FJ17" s="9">
        <v>199.988</v>
      </c>
      <c r="FK17" s="9">
        <v>107.765</v>
      </c>
      <c r="FL17" s="9">
        <v>92.222999999999999</v>
      </c>
      <c r="FM17" s="9">
        <v>62.292000000000002</v>
      </c>
      <c r="FN17" s="9">
        <v>39.424999999999997</v>
      </c>
      <c r="FO17" s="9">
        <v>22.867000000000001</v>
      </c>
      <c r="FP17" s="9">
        <v>27.835999999999999</v>
      </c>
      <c r="FQ17" s="9">
        <v>23.65</v>
      </c>
      <c r="FR17" s="9">
        <v>4.1859999999999999</v>
      </c>
      <c r="FS17" s="9">
        <v>12.628</v>
      </c>
      <c r="FT17" s="9">
        <v>9.8119999999999994</v>
      </c>
      <c r="FU17" s="9">
        <v>2.8159999999999998</v>
      </c>
      <c r="FV17" s="9">
        <v>15.207000000000001</v>
      </c>
      <c r="FW17" s="9">
        <v>13.837999999999999</v>
      </c>
      <c r="FX17" s="9">
        <v>1.369</v>
      </c>
      <c r="FY17" s="9">
        <v>34.457000000000001</v>
      </c>
      <c r="FZ17" s="9">
        <v>15.775</v>
      </c>
      <c r="GA17" s="9">
        <v>18.681999999999999</v>
      </c>
      <c r="GB17" s="9">
        <v>158.208</v>
      </c>
      <c r="GC17" s="9">
        <v>79.278999999999996</v>
      </c>
      <c r="GD17" s="9">
        <v>78.929000000000002</v>
      </c>
      <c r="GE17" s="9">
        <v>53.423000000000002</v>
      </c>
      <c r="GF17" s="9">
        <v>41.000999999999998</v>
      </c>
      <c r="GG17" s="9">
        <v>12.423</v>
      </c>
      <c r="GH17" s="9">
        <v>104.78400000000001</v>
      </c>
      <c r="GI17" s="9">
        <v>38.279000000000003</v>
      </c>
      <c r="GJ17" s="9">
        <v>66.506</v>
      </c>
      <c r="GK17" s="9">
        <v>77.849999999999994</v>
      </c>
      <c r="GL17" s="9">
        <v>62.429000000000002</v>
      </c>
      <c r="GM17" s="9">
        <v>15.420999999999999</v>
      </c>
      <c r="GN17" s="9">
        <v>122.137</v>
      </c>
      <c r="GO17" s="9">
        <v>45.335999999999999</v>
      </c>
      <c r="GP17" s="9">
        <v>76.802000000000007</v>
      </c>
      <c r="GQ17" s="9">
        <v>117.413</v>
      </c>
      <c r="GR17" s="9">
        <v>48.091000000000001</v>
      </c>
      <c r="GS17" s="9">
        <v>69.322000000000003</v>
      </c>
      <c r="GT17" s="9">
        <v>399.06900000000002</v>
      </c>
      <c r="GU17" s="9">
        <v>250.345</v>
      </c>
      <c r="GV17" s="9">
        <v>148.72499999999999</v>
      </c>
      <c r="GW17" s="9">
        <v>174.702</v>
      </c>
      <c r="GX17" s="9">
        <v>132.26499999999999</v>
      </c>
      <c r="GY17" s="9">
        <v>42.436999999999998</v>
      </c>
      <c r="GZ17" s="9">
        <v>224.36699999999999</v>
      </c>
      <c r="HA17" s="9">
        <v>118.08</v>
      </c>
      <c r="HB17" s="9">
        <v>106.28700000000001</v>
      </c>
      <c r="HC17" s="9">
        <v>35.228999999999999</v>
      </c>
      <c r="HD17" s="9">
        <v>25.553000000000001</v>
      </c>
      <c r="HE17" s="9">
        <v>9.6760000000000002</v>
      </c>
      <c r="HF17" s="9">
        <v>17.998000000000001</v>
      </c>
      <c r="HG17" s="9">
        <v>14.500999999999999</v>
      </c>
      <c r="HH17" s="9">
        <v>3.4969999999999999</v>
      </c>
      <c r="HI17" s="9">
        <v>6.0620000000000003</v>
      </c>
      <c r="HJ17" s="9">
        <v>6.0620000000000003</v>
      </c>
      <c r="HK17" s="9">
        <v>0</v>
      </c>
      <c r="HL17" s="9">
        <v>4.556</v>
      </c>
      <c r="HM17" s="9">
        <v>4.556</v>
      </c>
      <c r="HN17" s="9">
        <v>0</v>
      </c>
      <c r="HO17" s="9">
        <v>1.506</v>
      </c>
      <c r="HP17" s="9">
        <v>1.506</v>
      </c>
      <c r="HQ17" s="9">
        <v>0</v>
      </c>
      <c r="HR17" s="9">
        <v>11.936</v>
      </c>
      <c r="HS17" s="9">
        <v>8.4390000000000001</v>
      </c>
      <c r="HT17" s="9">
        <v>3.4969999999999999</v>
      </c>
      <c r="HU17" s="9">
        <v>21.475999999999999</v>
      </c>
      <c r="HV17" s="9">
        <v>14.827999999999999</v>
      </c>
      <c r="HW17" s="9">
        <v>6.6479999999999997</v>
      </c>
      <c r="HX17" s="9">
        <v>4.3819999999999997</v>
      </c>
      <c r="HY17" s="9">
        <v>4.3819999999999997</v>
      </c>
      <c r="HZ17" s="9">
        <v>0</v>
      </c>
      <c r="IA17" s="9">
        <v>17.094000000000001</v>
      </c>
      <c r="IB17" s="9">
        <v>10.445</v>
      </c>
      <c r="IC17" s="9">
        <v>6.6479999999999997</v>
      </c>
      <c r="ID17" s="9">
        <v>9.8879999999999999</v>
      </c>
      <c r="IE17" s="9">
        <v>9.8879999999999999</v>
      </c>
      <c r="IF17" s="9">
        <v>0</v>
      </c>
      <c r="IG17" s="9">
        <v>25.341000000000001</v>
      </c>
      <c r="IH17" s="9">
        <v>15.664999999999999</v>
      </c>
      <c r="II17" s="9">
        <v>9.6760000000000002</v>
      </c>
      <c r="IJ17" s="9">
        <v>21.65</v>
      </c>
      <c r="IK17" s="9">
        <v>15.000999999999999</v>
      </c>
      <c r="IL17" s="9">
        <v>6.6479999999999997</v>
      </c>
      <c r="IM17" s="9">
        <v>3576.8649999999998</v>
      </c>
      <c r="IN17" s="9">
        <v>1939.5709999999999</v>
      </c>
      <c r="IO17" s="9">
        <v>1637.2929999999999</v>
      </c>
      <c r="IP17" s="9">
        <v>2515.4969999999998</v>
      </c>
      <c r="IQ17" s="9">
        <v>1612.1320000000001</v>
      </c>
    </row>
    <row r="18" spans="1:251">
      <c r="A18" s="10">
        <v>42036</v>
      </c>
      <c r="B18" s="9">
        <v>11.519</v>
      </c>
      <c r="C18" s="9">
        <v>20.978000000000002</v>
      </c>
      <c r="D18" s="9">
        <v>357.92</v>
      </c>
      <c r="E18" s="9">
        <v>214.24799999999999</v>
      </c>
      <c r="F18" s="9">
        <v>143.672</v>
      </c>
      <c r="G18" s="9">
        <v>169.816</v>
      </c>
      <c r="H18" s="9">
        <v>138.571</v>
      </c>
      <c r="I18" s="9">
        <v>31.244</v>
      </c>
      <c r="J18" s="9">
        <v>188.10400000000001</v>
      </c>
      <c r="K18" s="9">
        <v>75.677000000000007</v>
      </c>
      <c r="L18" s="9">
        <v>112.42700000000001</v>
      </c>
      <c r="M18" s="9">
        <v>194.738</v>
      </c>
      <c r="N18" s="9">
        <v>157.69999999999999</v>
      </c>
      <c r="O18" s="9">
        <v>37.037999999999997</v>
      </c>
      <c r="P18" s="9">
        <v>201.458</v>
      </c>
      <c r="Q18" s="9">
        <v>79.353999999999999</v>
      </c>
      <c r="R18" s="9">
        <v>122.104</v>
      </c>
      <c r="S18" s="9">
        <v>205.405</v>
      </c>
      <c r="T18" s="9">
        <v>91.28</v>
      </c>
      <c r="U18" s="9">
        <v>114.125</v>
      </c>
      <c r="V18" s="9">
        <v>2551.5189999999998</v>
      </c>
      <c r="W18" s="9">
        <v>1402.192</v>
      </c>
      <c r="X18" s="9">
        <v>1149.327</v>
      </c>
      <c r="Y18" s="9">
        <v>1902.5989999999999</v>
      </c>
      <c r="Z18" s="9">
        <v>1295.933</v>
      </c>
      <c r="AA18" s="9">
        <v>606.66600000000005</v>
      </c>
      <c r="AB18" s="9">
        <v>648.91999999999996</v>
      </c>
      <c r="AC18" s="9">
        <v>106.259</v>
      </c>
      <c r="AD18" s="9">
        <v>542.66099999999994</v>
      </c>
      <c r="AE18" s="9">
        <v>314.83300000000003</v>
      </c>
      <c r="AF18" s="9">
        <v>166.571</v>
      </c>
      <c r="AG18" s="9">
        <v>148.262</v>
      </c>
      <c r="AH18" s="9">
        <v>62.945</v>
      </c>
      <c r="AI18" s="9">
        <v>33.442</v>
      </c>
      <c r="AJ18" s="9">
        <v>29.503</v>
      </c>
      <c r="AK18" s="9">
        <v>30.885000000000002</v>
      </c>
      <c r="AL18" s="9">
        <v>21.170999999999999</v>
      </c>
      <c r="AM18" s="9">
        <v>9.7149999999999999</v>
      </c>
      <c r="AN18" s="9">
        <v>14.478999999999999</v>
      </c>
      <c r="AO18" s="9">
        <v>10.061</v>
      </c>
      <c r="AP18" s="9">
        <v>4.4180000000000001</v>
      </c>
      <c r="AQ18" s="9">
        <v>16.405999999999999</v>
      </c>
      <c r="AR18" s="9">
        <v>11.11</v>
      </c>
      <c r="AS18" s="9">
        <v>5.2969999999999997</v>
      </c>
      <c r="AT18" s="9">
        <v>32.06</v>
      </c>
      <c r="AU18" s="9">
        <v>12.272</v>
      </c>
      <c r="AV18" s="9">
        <v>19.788</v>
      </c>
      <c r="AW18" s="9">
        <v>273.94099999999997</v>
      </c>
      <c r="AX18" s="9">
        <v>144.876</v>
      </c>
      <c r="AY18" s="9">
        <v>129.065</v>
      </c>
      <c r="AZ18" s="9">
        <v>125.209</v>
      </c>
      <c r="BA18" s="9">
        <v>100.32299999999999</v>
      </c>
      <c r="BB18" s="9">
        <v>24.885999999999999</v>
      </c>
      <c r="BC18" s="9">
        <v>148.732</v>
      </c>
      <c r="BD18" s="9">
        <v>44.552</v>
      </c>
      <c r="BE18" s="9">
        <v>104.18</v>
      </c>
      <c r="BF18" s="9">
        <v>149.40600000000001</v>
      </c>
      <c r="BG18" s="9">
        <v>117.155</v>
      </c>
      <c r="BH18" s="9">
        <v>32.250999999999998</v>
      </c>
      <c r="BI18" s="9">
        <v>165.42699999999999</v>
      </c>
      <c r="BJ18" s="9">
        <v>49.417000000000002</v>
      </c>
      <c r="BK18" s="9">
        <v>116.011</v>
      </c>
      <c r="BL18" s="9">
        <v>163.21100000000001</v>
      </c>
      <c r="BM18" s="9">
        <v>54.613</v>
      </c>
      <c r="BN18" s="9">
        <v>108.598</v>
      </c>
      <c r="BO18" s="9">
        <v>2474.3820000000001</v>
      </c>
      <c r="BP18" s="9">
        <v>1296.3</v>
      </c>
      <c r="BQ18" s="9">
        <v>1178.0809999999999</v>
      </c>
      <c r="BR18" s="9">
        <v>1871.81</v>
      </c>
      <c r="BS18" s="9">
        <v>1176.115</v>
      </c>
      <c r="BT18" s="9">
        <v>695.69500000000005</v>
      </c>
      <c r="BU18" s="9">
        <v>602.572</v>
      </c>
      <c r="BV18" s="9">
        <v>120.18600000000001</v>
      </c>
      <c r="BW18" s="9">
        <v>482.387</v>
      </c>
      <c r="BX18" s="9">
        <v>323.48</v>
      </c>
      <c r="BY18" s="9">
        <v>157.346</v>
      </c>
      <c r="BZ18" s="9">
        <v>166.13399999999999</v>
      </c>
      <c r="CA18" s="9">
        <v>76.180999999999997</v>
      </c>
      <c r="CB18" s="9">
        <v>41.343000000000004</v>
      </c>
      <c r="CC18" s="9">
        <v>34.837000000000003</v>
      </c>
      <c r="CD18" s="9">
        <v>35.021000000000001</v>
      </c>
      <c r="CE18" s="9">
        <v>28.228999999999999</v>
      </c>
      <c r="CF18" s="9">
        <v>6.7919999999999998</v>
      </c>
      <c r="CG18" s="9">
        <v>18.324999999999999</v>
      </c>
      <c r="CH18" s="9">
        <v>13.481999999999999</v>
      </c>
      <c r="CI18" s="9">
        <v>4.843</v>
      </c>
      <c r="CJ18" s="9">
        <v>16.696000000000002</v>
      </c>
      <c r="CK18" s="9">
        <v>14.747</v>
      </c>
      <c r="CL18" s="9">
        <v>1.9490000000000001</v>
      </c>
      <c r="CM18" s="9">
        <v>41.16</v>
      </c>
      <c r="CN18" s="9">
        <v>13.114000000000001</v>
      </c>
      <c r="CO18" s="9">
        <v>28.045000000000002</v>
      </c>
      <c r="CP18" s="9">
        <v>284.17899999999997</v>
      </c>
      <c r="CQ18" s="9">
        <v>134.804</v>
      </c>
      <c r="CR18" s="9">
        <v>149.375</v>
      </c>
      <c r="CS18" s="9">
        <v>122.902</v>
      </c>
      <c r="CT18" s="9">
        <v>87.548000000000002</v>
      </c>
      <c r="CU18" s="9">
        <v>35.353000000000002</v>
      </c>
      <c r="CV18" s="9">
        <v>161.27699999999999</v>
      </c>
      <c r="CW18" s="9">
        <v>47.255000000000003</v>
      </c>
      <c r="CX18" s="9">
        <v>114.02200000000001</v>
      </c>
      <c r="CY18" s="9">
        <v>149.14500000000001</v>
      </c>
      <c r="CZ18" s="9">
        <v>108.011</v>
      </c>
      <c r="DA18" s="9">
        <v>41.134</v>
      </c>
      <c r="DB18" s="9">
        <v>174.33500000000001</v>
      </c>
      <c r="DC18" s="9">
        <v>49.335000000000001</v>
      </c>
      <c r="DD18" s="9">
        <v>125</v>
      </c>
      <c r="DE18" s="9">
        <v>179.602</v>
      </c>
      <c r="DF18" s="9">
        <v>60.737000000000002</v>
      </c>
      <c r="DG18" s="9">
        <v>118.86499999999999</v>
      </c>
      <c r="DH18" s="9">
        <v>2091.663</v>
      </c>
      <c r="DI18" s="9">
        <v>1186.0609999999999</v>
      </c>
      <c r="DJ18" s="9">
        <v>905.60199999999998</v>
      </c>
      <c r="DK18" s="9">
        <v>1320.741</v>
      </c>
      <c r="DL18" s="9">
        <v>904.48299999999995</v>
      </c>
      <c r="DM18" s="9">
        <v>416.25799999999998</v>
      </c>
      <c r="DN18" s="9">
        <v>770.92200000000003</v>
      </c>
      <c r="DO18" s="9">
        <v>281.577</v>
      </c>
      <c r="DP18" s="9">
        <v>489.34399999999999</v>
      </c>
      <c r="DQ18" s="9">
        <v>237.56399999999999</v>
      </c>
      <c r="DR18" s="9">
        <v>131.51599999999999</v>
      </c>
      <c r="DS18" s="9">
        <v>106.048</v>
      </c>
      <c r="DT18" s="9">
        <v>81.173000000000002</v>
      </c>
      <c r="DU18" s="9">
        <v>52.68</v>
      </c>
      <c r="DV18" s="9">
        <v>28.492999999999999</v>
      </c>
      <c r="DW18" s="9">
        <v>28.120999999999999</v>
      </c>
      <c r="DX18" s="9">
        <v>24.396000000000001</v>
      </c>
      <c r="DY18" s="9">
        <v>3.7250000000000001</v>
      </c>
      <c r="DZ18" s="9">
        <v>15.137</v>
      </c>
      <c r="EA18" s="9">
        <v>12.707000000000001</v>
      </c>
      <c r="EB18" s="9">
        <v>2.4300000000000002</v>
      </c>
      <c r="EC18" s="9">
        <v>12.984</v>
      </c>
      <c r="ED18" s="9">
        <v>11.689</v>
      </c>
      <c r="EE18" s="9">
        <v>1.2949999999999999</v>
      </c>
      <c r="EF18" s="9">
        <v>53.052</v>
      </c>
      <c r="EG18" s="9">
        <v>28.283999999999999</v>
      </c>
      <c r="EH18" s="9">
        <v>24.768000000000001</v>
      </c>
      <c r="EI18" s="9">
        <v>185.30799999999999</v>
      </c>
      <c r="EJ18" s="9">
        <v>96.778000000000006</v>
      </c>
      <c r="EK18" s="9">
        <v>88.531000000000006</v>
      </c>
      <c r="EL18" s="9">
        <v>59.969000000000001</v>
      </c>
      <c r="EM18" s="9">
        <v>45.887999999999998</v>
      </c>
      <c r="EN18" s="9">
        <v>14.081</v>
      </c>
      <c r="EO18" s="9">
        <v>125.34</v>
      </c>
      <c r="EP18" s="9">
        <v>50.89</v>
      </c>
      <c r="EQ18" s="9">
        <v>74.45</v>
      </c>
      <c r="ER18" s="9">
        <v>81.662999999999997</v>
      </c>
      <c r="ES18" s="9">
        <v>64.753</v>
      </c>
      <c r="ET18" s="9">
        <v>16.91</v>
      </c>
      <c r="EU18" s="9">
        <v>155.90100000000001</v>
      </c>
      <c r="EV18" s="9">
        <v>66.763000000000005</v>
      </c>
      <c r="EW18" s="9">
        <v>89.138000000000005</v>
      </c>
      <c r="EX18" s="9">
        <v>140.476</v>
      </c>
      <c r="EY18" s="9">
        <v>63.597000000000001</v>
      </c>
      <c r="EZ18" s="9">
        <v>76.88</v>
      </c>
      <c r="FA18" s="9">
        <v>1668.4849999999999</v>
      </c>
      <c r="FB18" s="9">
        <v>915.97400000000005</v>
      </c>
      <c r="FC18" s="9">
        <v>752.51199999999994</v>
      </c>
      <c r="FD18" s="9">
        <v>1139.0419999999999</v>
      </c>
      <c r="FE18" s="9">
        <v>761.21299999999997</v>
      </c>
      <c r="FF18" s="9">
        <v>377.82900000000001</v>
      </c>
      <c r="FG18" s="9">
        <v>529.44299999999998</v>
      </c>
      <c r="FH18" s="9">
        <v>154.76</v>
      </c>
      <c r="FI18" s="9">
        <v>374.68299999999999</v>
      </c>
      <c r="FJ18" s="9">
        <v>193.79499999999999</v>
      </c>
      <c r="FK18" s="9">
        <v>99.352000000000004</v>
      </c>
      <c r="FL18" s="9">
        <v>94.444000000000003</v>
      </c>
      <c r="FM18" s="9">
        <v>52.981999999999999</v>
      </c>
      <c r="FN18" s="9">
        <v>31.474</v>
      </c>
      <c r="FO18" s="9">
        <v>21.507999999999999</v>
      </c>
      <c r="FP18" s="9">
        <v>20.895</v>
      </c>
      <c r="FQ18" s="9">
        <v>17.442</v>
      </c>
      <c r="FR18" s="9">
        <v>3.4529999999999998</v>
      </c>
      <c r="FS18" s="9">
        <v>10.321999999999999</v>
      </c>
      <c r="FT18" s="9">
        <v>8.1639999999999997</v>
      </c>
      <c r="FU18" s="9">
        <v>2.1579999999999999</v>
      </c>
      <c r="FV18" s="9">
        <v>10.573</v>
      </c>
      <c r="FW18" s="9">
        <v>9.2780000000000005</v>
      </c>
      <c r="FX18" s="9">
        <v>1.2949999999999999</v>
      </c>
      <c r="FY18" s="9">
        <v>32.087000000000003</v>
      </c>
      <c r="FZ18" s="9">
        <v>14.032</v>
      </c>
      <c r="GA18" s="9">
        <v>18.055</v>
      </c>
      <c r="GB18" s="9">
        <v>162.982</v>
      </c>
      <c r="GC18" s="9">
        <v>81.903999999999996</v>
      </c>
      <c r="GD18" s="9">
        <v>81.078000000000003</v>
      </c>
      <c r="GE18" s="9">
        <v>57.228999999999999</v>
      </c>
      <c r="GF18" s="9">
        <v>43.543999999999997</v>
      </c>
      <c r="GG18" s="9">
        <v>13.685</v>
      </c>
      <c r="GH18" s="9">
        <v>105.753</v>
      </c>
      <c r="GI18" s="9">
        <v>38.36</v>
      </c>
      <c r="GJ18" s="9">
        <v>67.393000000000001</v>
      </c>
      <c r="GK18" s="9">
        <v>72.709999999999994</v>
      </c>
      <c r="GL18" s="9">
        <v>56.469000000000001</v>
      </c>
      <c r="GM18" s="9">
        <v>16.241</v>
      </c>
      <c r="GN18" s="9">
        <v>121.08499999999999</v>
      </c>
      <c r="GO18" s="9">
        <v>42.883000000000003</v>
      </c>
      <c r="GP18" s="9">
        <v>78.201999999999998</v>
      </c>
      <c r="GQ18" s="9">
        <v>116.075</v>
      </c>
      <c r="GR18" s="9">
        <v>46.524000000000001</v>
      </c>
      <c r="GS18" s="9">
        <v>69.551000000000002</v>
      </c>
      <c r="GT18" s="9">
        <v>423.178</v>
      </c>
      <c r="GU18" s="9">
        <v>270.08699999999999</v>
      </c>
      <c r="GV18" s="9">
        <v>153.09100000000001</v>
      </c>
      <c r="GW18" s="9">
        <v>181.69900000000001</v>
      </c>
      <c r="GX18" s="9">
        <v>143.27000000000001</v>
      </c>
      <c r="GY18" s="9">
        <v>38.429000000000002</v>
      </c>
      <c r="GZ18" s="9">
        <v>241.47900000000001</v>
      </c>
      <c r="HA18" s="9">
        <v>126.81699999999999</v>
      </c>
      <c r="HB18" s="9">
        <v>114.66200000000001</v>
      </c>
      <c r="HC18" s="9">
        <v>43.768999999999998</v>
      </c>
      <c r="HD18" s="9">
        <v>32.164000000000001</v>
      </c>
      <c r="HE18" s="9">
        <v>11.605</v>
      </c>
      <c r="HF18" s="9">
        <v>28.190999999999999</v>
      </c>
      <c r="HG18" s="9">
        <v>21.206</v>
      </c>
      <c r="HH18" s="9">
        <v>6.9850000000000003</v>
      </c>
      <c r="HI18" s="9">
        <v>7.226</v>
      </c>
      <c r="HJ18" s="9">
        <v>6.9539999999999997</v>
      </c>
      <c r="HK18" s="9">
        <v>0.27200000000000002</v>
      </c>
      <c r="HL18" s="9">
        <v>4.8150000000000004</v>
      </c>
      <c r="HM18" s="9">
        <v>4.5430000000000001</v>
      </c>
      <c r="HN18" s="9">
        <v>0.27200000000000002</v>
      </c>
      <c r="HO18" s="9">
        <v>2.411</v>
      </c>
      <c r="HP18" s="9">
        <v>2.411</v>
      </c>
      <c r="HQ18" s="9">
        <v>0</v>
      </c>
      <c r="HR18" s="9">
        <v>20.965</v>
      </c>
      <c r="HS18" s="9">
        <v>14.252000000000001</v>
      </c>
      <c r="HT18" s="9">
        <v>6.7130000000000001</v>
      </c>
      <c r="HU18" s="9">
        <v>22.327000000000002</v>
      </c>
      <c r="HV18" s="9">
        <v>14.874000000000001</v>
      </c>
      <c r="HW18" s="9">
        <v>7.4530000000000003</v>
      </c>
      <c r="HX18" s="9">
        <v>2.74</v>
      </c>
      <c r="HY18" s="9">
        <v>2.3439999999999999</v>
      </c>
      <c r="HZ18" s="9">
        <v>0.39700000000000002</v>
      </c>
      <c r="IA18" s="9">
        <v>19.587</v>
      </c>
      <c r="IB18" s="9">
        <v>12.53</v>
      </c>
      <c r="IC18" s="9">
        <v>7.0570000000000004</v>
      </c>
      <c r="ID18" s="9">
        <v>8.9529999999999994</v>
      </c>
      <c r="IE18" s="9">
        <v>8.2850000000000001</v>
      </c>
      <c r="IF18" s="9">
        <v>0.66900000000000004</v>
      </c>
      <c r="IG18" s="9">
        <v>34.816000000000003</v>
      </c>
      <c r="IH18" s="9">
        <v>23.88</v>
      </c>
      <c r="II18" s="9">
        <v>10.936</v>
      </c>
      <c r="IJ18" s="9">
        <v>24.402000000000001</v>
      </c>
      <c r="IK18" s="9">
        <v>17.073</v>
      </c>
      <c r="IL18" s="9">
        <v>7.3289999999999997</v>
      </c>
      <c r="IM18" s="9">
        <v>3658.4789999999998</v>
      </c>
      <c r="IN18" s="9">
        <v>1982.6030000000001</v>
      </c>
      <c r="IO18" s="9">
        <v>1675.876</v>
      </c>
      <c r="IP18" s="9">
        <v>2585.0549999999998</v>
      </c>
      <c r="IQ18" s="9">
        <v>1656.433</v>
      </c>
    </row>
    <row r="19" spans="1:251">
      <c r="A19" s="10">
        <v>42064</v>
      </c>
      <c r="B19" s="9">
        <v>13.657</v>
      </c>
      <c r="C19" s="9">
        <v>17.675000000000001</v>
      </c>
      <c r="D19" s="9">
        <v>350.49200000000002</v>
      </c>
      <c r="E19" s="9">
        <v>206.17099999999999</v>
      </c>
      <c r="F19" s="9">
        <v>144.32</v>
      </c>
      <c r="G19" s="9">
        <v>180.178</v>
      </c>
      <c r="H19" s="9">
        <v>143.55099999999999</v>
      </c>
      <c r="I19" s="9">
        <v>36.627000000000002</v>
      </c>
      <c r="J19" s="9">
        <v>170.31299999999999</v>
      </c>
      <c r="K19" s="9">
        <v>62.62</v>
      </c>
      <c r="L19" s="9">
        <v>107.693</v>
      </c>
      <c r="M19" s="9">
        <v>199.44399999999999</v>
      </c>
      <c r="N19" s="9">
        <v>159.684</v>
      </c>
      <c r="O19" s="9">
        <v>39.76</v>
      </c>
      <c r="P19" s="9">
        <v>181.30099999999999</v>
      </c>
      <c r="Q19" s="9">
        <v>66.676000000000002</v>
      </c>
      <c r="R19" s="9">
        <v>114.625</v>
      </c>
      <c r="S19" s="9">
        <v>184.994</v>
      </c>
      <c r="T19" s="9">
        <v>74.358999999999995</v>
      </c>
      <c r="U19" s="9">
        <v>110.63500000000001</v>
      </c>
      <c r="V19" s="9">
        <v>2542.0320000000002</v>
      </c>
      <c r="W19" s="9">
        <v>1385.895</v>
      </c>
      <c r="X19" s="9">
        <v>1156.1369999999999</v>
      </c>
      <c r="Y19" s="9">
        <v>1887.0340000000001</v>
      </c>
      <c r="Z19" s="9">
        <v>1283.3589999999999</v>
      </c>
      <c r="AA19" s="9">
        <v>603.67499999999995</v>
      </c>
      <c r="AB19" s="9">
        <v>654.99800000000005</v>
      </c>
      <c r="AC19" s="9">
        <v>102.536</v>
      </c>
      <c r="AD19" s="9">
        <v>552.46100000000001</v>
      </c>
      <c r="AE19" s="9">
        <v>297.88400000000001</v>
      </c>
      <c r="AF19" s="9">
        <v>158.625</v>
      </c>
      <c r="AG19" s="9">
        <v>139.26</v>
      </c>
      <c r="AH19" s="9">
        <v>52.277000000000001</v>
      </c>
      <c r="AI19" s="9">
        <v>28.795000000000002</v>
      </c>
      <c r="AJ19" s="9">
        <v>23.481000000000002</v>
      </c>
      <c r="AK19" s="9">
        <v>27.989000000000001</v>
      </c>
      <c r="AL19" s="9">
        <v>22.039000000000001</v>
      </c>
      <c r="AM19" s="9">
        <v>5.9509999999999996</v>
      </c>
      <c r="AN19" s="9">
        <v>13.771000000000001</v>
      </c>
      <c r="AO19" s="9">
        <v>10.496</v>
      </c>
      <c r="AP19" s="9">
        <v>3.2749999999999999</v>
      </c>
      <c r="AQ19" s="9">
        <v>14.218999999999999</v>
      </c>
      <c r="AR19" s="9">
        <v>11.542999999999999</v>
      </c>
      <c r="AS19" s="9">
        <v>2.6760000000000002</v>
      </c>
      <c r="AT19" s="9">
        <v>24.286999999999999</v>
      </c>
      <c r="AU19" s="9">
        <v>6.7569999999999997</v>
      </c>
      <c r="AV19" s="9">
        <v>17.530999999999999</v>
      </c>
      <c r="AW19" s="9">
        <v>262.11399999999998</v>
      </c>
      <c r="AX19" s="9">
        <v>137.089</v>
      </c>
      <c r="AY19" s="9">
        <v>125.02500000000001</v>
      </c>
      <c r="AZ19" s="9">
        <v>117.015</v>
      </c>
      <c r="BA19" s="9">
        <v>98.007000000000005</v>
      </c>
      <c r="BB19" s="9">
        <v>19.009</v>
      </c>
      <c r="BC19" s="9">
        <v>145.09899999999999</v>
      </c>
      <c r="BD19" s="9">
        <v>39.082000000000001</v>
      </c>
      <c r="BE19" s="9">
        <v>106.017</v>
      </c>
      <c r="BF19" s="9">
        <v>140.47499999999999</v>
      </c>
      <c r="BG19" s="9">
        <v>116.738</v>
      </c>
      <c r="BH19" s="9">
        <v>23.736999999999998</v>
      </c>
      <c r="BI19" s="9">
        <v>157.40899999999999</v>
      </c>
      <c r="BJ19" s="9">
        <v>41.886000000000003</v>
      </c>
      <c r="BK19" s="9">
        <v>115.523</v>
      </c>
      <c r="BL19" s="9">
        <v>158.869</v>
      </c>
      <c r="BM19" s="9">
        <v>49.578000000000003</v>
      </c>
      <c r="BN19" s="9">
        <v>109.291</v>
      </c>
      <c r="BO19" s="9">
        <v>2485.1959999999999</v>
      </c>
      <c r="BP19" s="9">
        <v>1308.7850000000001</v>
      </c>
      <c r="BQ19" s="9">
        <v>1176.4110000000001</v>
      </c>
      <c r="BR19" s="9">
        <v>1866.0409999999999</v>
      </c>
      <c r="BS19" s="9">
        <v>1183.847</v>
      </c>
      <c r="BT19" s="9">
        <v>682.19399999999996</v>
      </c>
      <c r="BU19" s="9">
        <v>619.15499999999997</v>
      </c>
      <c r="BV19" s="9">
        <v>124.938</v>
      </c>
      <c r="BW19" s="9">
        <v>494.21699999999998</v>
      </c>
      <c r="BX19" s="9">
        <v>326.37900000000002</v>
      </c>
      <c r="BY19" s="9">
        <v>154.708</v>
      </c>
      <c r="BZ19" s="9">
        <v>171.67099999999999</v>
      </c>
      <c r="CA19" s="9">
        <v>64.447999999999993</v>
      </c>
      <c r="CB19" s="9">
        <v>32.978000000000002</v>
      </c>
      <c r="CC19" s="9">
        <v>31.47</v>
      </c>
      <c r="CD19" s="9">
        <v>32.093000000000004</v>
      </c>
      <c r="CE19" s="9">
        <v>22.704999999999998</v>
      </c>
      <c r="CF19" s="9">
        <v>9.3879999999999999</v>
      </c>
      <c r="CG19" s="9">
        <v>14.429</v>
      </c>
      <c r="CH19" s="9">
        <v>9.7620000000000005</v>
      </c>
      <c r="CI19" s="9">
        <v>4.6669999999999998</v>
      </c>
      <c r="CJ19" s="9">
        <v>17.664000000000001</v>
      </c>
      <c r="CK19" s="9">
        <v>12.943</v>
      </c>
      <c r="CL19" s="9">
        <v>4.7210000000000001</v>
      </c>
      <c r="CM19" s="9">
        <v>32.354999999999997</v>
      </c>
      <c r="CN19" s="9">
        <v>10.273</v>
      </c>
      <c r="CO19" s="9">
        <v>22.082000000000001</v>
      </c>
      <c r="CP19" s="9">
        <v>286.93599999999998</v>
      </c>
      <c r="CQ19" s="9">
        <v>132.86699999999999</v>
      </c>
      <c r="CR19" s="9">
        <v>154.06899999999999</v>
      </c>
      <c r="CS19" s="9">
        <v>122.70099999999999</v>
      </c>
      <c r="CT19" s="9">
        <v>88.322999999999993</v>
      </c>
      <c r="CU19" s="9">
        <v>34.378</v>
      </c>
      <c r="CV19" s="9">
        <v>164.23500000000001</v>
      </c>
      <c r="CW19" s="9">
        <v>44.543999999999997</v>
      </c>
      <c r="CX19" s="9">
        <v>119.691</v>
      </c>
      <c r="CY19" s="9">
        <v>147.697</v>
      </c>
      <c r="CZ19" s="9">
        <v>105.646</v>
      </c>
      <c r="DA19" s="9">
        <v>42.051000000000002</v>
      </c>
      <c r="DB19" s="9">
        <v>178.68199999999999</v>
      </c>
      <c r="DC19" s="9">
        <v>49.061999999999998</v>
      </c>
      <c r="DD19" s="9">
        <v>129.62</v>
      </c>
      <c r="DE19" s="9">
        <v>178.66399999999999</v>
      </c>
      <c r="DF19" s="9">
        <v>54.305999999999997</v>
      </c>
      <c r="DG19" s="9">
        <v>124.358</v>
      </c>
      <c r="DH19" s="9">
        <v>2090.0160000000001</v>
      </c>
      <c r="DI19" s="9">
        <v>1188.9580000000001</v>
      </c>
      <c r="DJ19" s="9">
        <v>901.05799999999999</v>
      </c>
      <c r="DK19" s="9">
        <v>1314.7760000000001</v>
      </c>
      <c r="DL19" s="9">
        <v>894.83799999999997</v>
      </c>
      <c r="DM19" s="9">
        <v>419.93700000000001</v>
      </c>
      <c r="DN19" s="9">
        <v>775.24099999999999</v>
      </c>
      <c r="DO19" s="9">
        <v>294.12</v>
      </c>
      <c r="DP19" s="9">
        <v>481.12099999999998</v>
      </c>
      <c r="DQ19" s="9">
        <v>227.351</v>
      </c>
      <c r="DR19" s="9">
        <v>125.492</v>
      </c>
      <c r="DS19" s="9">
        <v>101.85899999999999</v>
      </c>
      <c r="DT19" s="9">
        <v>62.871000000000002</v>
      </c>
      <c r="DU19" s="9">
        <v>37.768000000000001</v>
      </c>
      <c r="DV19" s="9">
        <v>25.103000000000002</v>
      </c>
      <c r="DW19" s="9">
        <v>24.568000000000001</v>
      </c>
      <c r="DX19" s="9">
        <v>19.521999999999998</v>
      </c>
      <c r="DY19" s="9">
        <v>5.0460000000000003</v>
      </c>
      <c r="DZ19" s="9">
        <v>15.000999999999999</v>
      </c>
      <c r="EA19" s="9">
        <v>11.27</v>
      </c>
      <c r="EB19" s="9">
        <v>3.73</v>
      </c>
      <c r="EC19" s="9">
        <v>9.5670000000000002</v>
      </c>
      <c r="ED19" s="9">
        <v>8.2520000000000007</v>
      </c>
      <c r="EE19" s="9">
        <v>1.3149999999999999</v>
      </c>
      <c r="EF19" s="9">
        <v>38.304000000000002</v>
      </c>
      <c r="EG19" s="9">
        <v>18.245999999999999</v>
      </c>
      <c r="EH19" s="9">
        <v>20.056999999999999</v>
      </c>
      <c r="EI19" s="9">
        <v>183.42099999999999</v>
      </c>
      <c r="EJ19" s="9">
        <v>100.129</v>
      </c>
      <c r="EK19" s="9">
        <v>83.292000000000002</v>
      </c>
      <c r="EL19" s="9">
        <v>63.011000000000003</v>
      </c>
      <c r="EM19" s="9">
        <v>48.843000000000004</v>
      </c>
      <c r="EN19" s="9">
        <v>14.167999999999999</v>
      </c>
      <c r="EO19" s="9">
        <v>120.41</v>
      </c>
      <c r="EP19" s="9">
        <v>51.286000000000001</v>
      </c>
      <c r="EQ19" s="9">
        <v>69.123999999999995</v>
      </c>
      <c r="ER19" s="9">
        <v>83.504000000000005</v>
      </c>
      <c r="ES19" s="9">
        <v>64.698999999999998</v>
      </c>
      <c r="ET19" s="9">
        <v>18.806000000000001</v>
      </c>
      <c r="EU19" s="9">
        <v>143.846</v>
      </c>
      <c r="EV19" s="9">
        <v>60.792999999999999</v>
      </c>
      <c r="EW19" s="9">
        <v>83.052999999999997</v>
      </c>
      <c r="EX19" s="9">
        <v>135.411</v>
      </c>
      <c r="EY19" s="9">
        <v>62.557000000000002</v>
      </c>
      <c r="EZ19" s="9">
        <v>72.853999999999999</v>
      </c>
      <c r="FA19" s="9">
        <v>1672.32</v>
      </c>
      <c r="FB19" s="9">
        <v>925.7</v>
      </c>
      <c r="FC19" s="9">
        <v>746.62099999999998</v>
      </c>
      <c r="FD19" s="9">
        <v>1125.354</v>
      </c>
      <c r="FE19" s="9">
        <v>751.42100000000005</v>
      </c>
      <c r="FF19" s="9">
        <v>373.93299999999999</v>
      </c>
      <c r="FG19" s="9">
        <v>546.96600000000001</v>
      </c>
      <c r="FH19" s="9">
        <v>174.279</v>
      </c>
      <c r="FI19" s="9">
        <v>372.68799999999999</v>
      </c>
      <c r="FJ19" s="9">
        <v>193.85499999999999</v>
      </c>
      <c r="FK19" s="9">
        <v>103.05200000000001</v>
      </c>
      <c r="FL19" s="9">
        <v>90.802999999999997</v>
      </c>
      <c r="FM19" s="9">
        <v>45.131999999999998</v>
      </c>
      <c r="FN19" s="9">
        <v>26.760999999999999</v>
      </c>
      <c r="FO19" s="9">
        <v>18.370999999999999</v>
      </c>
      <c r="FP19" s="9">
        <v>19.161999999999999</v>
      </c>
      <c r="FQ19" s="9">
        <v>15.369</v>
      </c>
      <c r="FR19" s="9">
        <v>3.7919999999999998</v>
      </c>
      <c r="FS19" s="9">
        <v>11.83</v>
      </c>
      <c r="FT19" s="9">
        <v>8.9489999999999998</v>
      </c>
      <c r="FU19" s="9">
        <v>2.8809999999999998</v>
      </c>
      <c r="FV19" s="9">
        <v>7.3319999999999999</v>
      </c>
      <c r="FW19" s="9">
        <v>6.4210000000000003</v>
      </c>
      <c r="FX19" s="9">
        <v>0.91100000000000003</v>
      </c>
      <c r="FY19" s="9">
        <v>25.97</v>
      </c>
      <c r="FZ19" s="9">
        <v>11.391999999999999</v>
      </c>
      <c r="GA19" s="9">
        <v>14.577999999999999</v>
      </c>
      <c r="GB19" s="9">
        <v>162.81299999999999</v>
      </c>
      <c r="GC19" s="9">
        <v>85.073999999999998</v>
      </c>
      <c r="GD19" s="9">
        <v>77.739000000000004</v>
      </c>
      <c r="GE19" s="9">
        <v>57.981000000000002</v>
      </c>
      <c r="GF19" s="9">
        <v>43.813000000000002</v>
      </c>
      <c r="GG19" s="9">
        <v>14.167999999999999</v>
      </c>
      <c r="GH19" s="9">
        <v>104.83199999999999</v>
      </c>
      <c r="GI19" s="9">
        <v>41.261000000000003</v>
      </c>
      <c r="GJ19" s="9">
        <v>63.570999999999998</v>
      </c>
      <c r="GK19" s="9">
        <v>73.941000000000003</v>
      </c>
      <c r="GL19" s="9">
        <v>56.389000000000003</v>
      </c>
      <c r="GM19" s="9">
        <v>17.552</v>
      </c>
      <c r="GN19" s="9">
        <v>119.913</v>
      </c>
      <c r="GO19" s="9">
        <v>46.662999999999997</v>
      </c>
      <c r="GP19" s="9">
        <v>73.251000000000005</v>
      </c>
      <c r="GQ19" s="9">
        <v>116.66200000000001</v>
      </c>
      <c r="GR19" s="9">
        <v>50.21</v>
      </c>
      <c r="GS19" s="9">
        <v>66.451999999999998</v>
      </c>
      <c r="GT19" s="9">
        <v>417.69600000000003</v>
      </c>
      <c r="GU19" s="9">
        <v>263.25900000000001</v>
      </c>
      <c r="GV19" s="9">
        <v>154.43700000000001</v>
      </c>
      <c r="GW19" s="9">
        <v>189.422</v>
      </c>
      <c r="GX19" s="9">
        <v>143.417</v>
      </c>
      <c r="GY19" s="9">
        <v>46.003999999999998</v>
      </c>
      <c r="GZ19" s="9">
        <v>228.274</v>
      </c>
      <c r="HA19" s="9">
        <v>119.84099999999999</v>
      </c>
      <c r="HB19" s="9">
        <v>108.43300000000001</v>
      </c>
      <c r="HC19" s="9">
        <v>33.496000000000002</v>
      </c>
      <c r="HD19" s="9">
        <v>22.44</v>
      </c>
      <c r="HE19" s="9">
        <v>11.055999999999999</v>
      </c>
      <c r="HF19" s="9">
        <v>17.739000000000001</v>
      </c>
      <c r="HG19" s="9">
        <v>11.007</v>
      </c>
      <c r="HH19" s="9">
        <v>6.7320000000000002</v>
      </c>
      <c r="HI19" s="9">
        <v>5.4059999999999997</v>
      </c>
      <c r="HJ19" s="9">
        <v>4.1520000000000001</v>
      </c>
      <c r="HK19" s="9">
        <v>1.2529999999999999</v>
      </c>
      <c r="HL19" s="9">
        <v>3.1709999999999998</v>
      </c>
      <c r="HM19" s="9">
        <v>2.3210000000000002</v>
      </c>
      <c r="HN19" s="9">
        <v>0.85</v>
      </c>
      <c r="HO19" s="9">
        <v>2.2349999999999999</v>
      </c>
      <c r="HP19" s="9">
        <v>1.831</v>
      </c>
      <c r="HQ19" s="9">
        <v>0.40400000000000003</v>
      </c>
      <c r="HR19" s="9">
        <v>12.334</v>
      </c>
      <c r="HS19" s="9">
        <v>6.8550000000000004</v>
      </c>
      <c r="HT19" s="9">
        <v>5.4790000000000001</v>
      </c>
      <c r="HU19" s="9">
        <v>20.608000000000001</v>
      </c>
      <c r="HV19" s="9">
        <v>15.055</v>
      </c>
      <c r="HW19" s="9">
        <v>5.5529999999999999</v>
      </c>
      <c r="HX19" s="9">
        <v>5.03</v>
      </c>
      <c r="HY19" s="9">
        <v>5.03</v>
      </c>
      <c r="HZ19" s="9">
        <v>0</v>
      </c>
      <c r="IA19" s="9">
        <v>15.577999999999999</v>
      </c>
      <c r="IB19" s="9">
        <v>10.025</v>
      </c>
      <c r="IC19" s="9">
        <v>5.5529999999999999</v>
      </c>
      <c r="ID19" s="9">
        <v>9.5630000000000006</v>
      </c>
      <c r="IE19" s="9">
        <v>8.31</v>
      </c>
      <c r="IF19" s="9">
        <v>1.2529999999999999</v>
      </c>
      <c r="IG19" s="9">
        <v>23.933</v>
      </c>
      <c r="IH19" s="9">
        <v>14.13</v>
      </c>
      <c r="II19" s="9">
        <v>9.8030000000000008</v>
      </c>
      <c r="IJ19" s="9">
        <v>18.748999999999999</v>
      </c>
      <c r="IK19" s="9">
        <v>12.347</v>
      </c>
      <c r="IL19" s="9">
        <v>6.4029999999999996</v>
      </c>
      <c r="IM19" s="9">
        <v>3678.2040000000002</v>
      </c>
      <c r="IN19" s="9">
        <v>1993.431</v>
      </c>
      <c r="IO19" s="9">
        <v>1684.7729999999999</v>
      </c>
      <c r="IP19" s="9">
        <v>2572.6010000000001</v>
      </c>
      <c r="IQ19" s="9">
        <v>1653.9369999999999</v>
      </c>
    </row>
    <row r="20" spans="1:251">
      <c r="A20" s="10">
        <v>42095</v>
      </c>
      <c r="B20" s="9">
        <v>14.928000000000001</v>
      </c>
      <c r="C20" s="9">
        <v>20.05</v>
      </c>
      <c r="D20" s="9">
        <v>370.92899999999997</v>
      </c>
      <c r="E20" s="9">
        <v>223.822</v>
      </c>
      <c r="F20" s="9">
        <v>147.107</v>
      </c>
      <c r="G20" s="9">
        <v>177.65799999999999</v>
      </c>
      <c r="H20" s="9">
        <v>142.047</v>
      </c>
      <c r="I20" s="9">
        <v>35.610999999999997</v>
      </c>
      <c r="J20" s="9">
        <v>193.27099999999999</v>
      </c>
      <c r="K20" s="9">
        <v>81.775000000000006</v>
      </c>
      <c r="L20" s="9">
        <v>111.496</v>
      </c>
      <c r="M20" s="9">
        <v>186.72300000000001</v>
      </c>
      <c r="N20" s="9">
        <v>149.38499999999999</v>
      </c>
      <c r="O20" s="9">
        <v>37.338999999999999</v>
      </c>
      <c r="P20" s="9">
        <v>206.54</v>
      </c>
      <c r="Q20" s="9">
        <v>87.677999999999997</v>
      </c>
      <c r="R20" s="9">
        <v>118.86199999999999</v>
      </c>
      <c r="S20" s="9">
        <v>204.06899999999999</v>
      </c>
      <c r="T20" s="9">
        <v>90.807000000000002</v>
      </c>
      <c r="U20" s="9">
        <v>113.262</v>
      </c>
      <c r="V20" s="9">
        <v>2540.0300000000002</v>
      </c>
      <c r="W20" s="9">
        <v>1386.4929999999999</v>
      </c>
      <c r="X20" s="9">
        <v>1153.537</v>
      </c>
      <c r="Y20" s="9">
        <v>1868.1880000000001</v>
      </c>
      <c r="Z20" s="9">
        <v>1273.1600000000001</v>
      </c>
      <c r="AA20" s="9">
        <v>595.02800000000002</v>
      </c>
      <c r="AB20" s="9">
        <v>671.84199999999998</v>
      </c>
      <c r="AC20" s="9">
        <v>113.333</v>
      </c>
      <c r="AD20" s="9">
        <v>558.50900000000001</v>
      </c>
      <c r="AE20" s="9">
        <v>315.70499999999998</v>
      </c>
      <c r="AF20" s="9">
        <v>168.161</v>
      </c>
      <c r="AG20" s="9">
        <v>147.54499999999999</v>
      </c>
      <c r="AH20" s="9">
        <v>42.421999999999997</v>
      </c>
      <c r="AI20" s="9">
        <v>24.841999999999999</v>
      </c>
      <c r="AJ20" s="9">
        <v>17.579000000000001</v>
      </c>
      <c r="AK20" s="9">
        <v>13.420999999999999</v>
      </c>
      <c r="AL20" s="9">
        <v>10.672000000000001</v>
      </c>
      <c r="AM20" s="9">
        <v>2.7490000000000001</v>
      </c>
      <c r="AN20" s="9">
        <v>7.6070000000000002</v>
      </c>
      <c r="AO20" s="9">
        <v>6.3540000000000001</v>
      </c>
      <c r="AP20" s="9">
        <v>1.252</v>
      </c>
      <c r="AQ20" s="9">
        <v>5.8150000000000004</v>
      </c>
      <c r="AR20" s="9">
        <v>4.3179999999999996</v>
      </c>
      <c r="AS20" s="9">
        <v>1.4970000000000001</v>
      </c>
      <c r="AT20" s="9">
        <v>29</v>
      </c>
      <c r="AU20" s="9">
        <v>14.17</v>
      </c>
      <c r="AV20" s="9">
        <v>14.83</v>
      </c>
      <c r="AW20" s="9">
        <v>295.774</v>
      </c>
      <c r="AX20" s="9">
        <v>157.62</v>
      </c>
      <c r="AY20" s="9">
        <v>138.154</v>
      </c>
      <c r="AZ20" s="9">
        <v>139.53899999999999</v>
      </c>
      <c r="BA20" s="9">
        <v>111.795</v>
      </c>
      <c r="BB20" s="9">
        <v>27.745000000000001</v>
      </c>
      <c r="BC20" s="9">
        <v>156.23500000000001</v>
      </c>
      <c r="BD20" s="9">
        <v>45.826000000000001</v>
      </c>
      <c r="BE20" s="9">
        <v>110.40900000000001</v>
      </c>
      <c r="BF20" s="9">
        <v>148.80500000000001</v>
      </c>
      <c r="BG20" s="9">
        <v>118.723</v>
      </c>
      <c r="BH20" s="9">
        <v>30.082999999999998</v>
      </c>
      <c r="BI20" s="9">
        <v>166.9</v>
      </c>
      <c r="BJ20" s="9">
        <v>49.438000000000002</v>
      </c>
      <c r="BK20" s="9">
        <v>117.462</v>
      </c>
      <c r="BL20" s="9">
        <v>163.84100000000001</v>
      </c>
      <c r="BM20" s="9">
        <v>52.18</v>
      </c>
      <c r="BN20" s="9">
        <v>111.661</v>
      </c>
      <c r="BO20" s="9">
        <v>2477.2260000000001</v>
      </c>
      <c r="BP20" s="9">
        <v>1299.027</v>
      </c>
      <c r="BQ20" s="9">
        <v>1178.1990000000001</v>
      </c>
      <c r="BR20" s="9">
        <v>1870.248</v>
      </c>
      <c r="BS20" s="9">
        <v>1169.8230000000001</v>
      </c>
      <c r="BT20" s="9">
        <v>700.42499999999995</v>
      </c>
      <c r="BU20" s="9">
        <v>606.97699999999998</v>
      </c>
      <c r="BV20" s="9">
        <v>129.203</v>
      </c>
      <c r="BW20" s="9">
        <v>477.774</v>
      </c>
      <c r="BX20" s="9">
        <v>313.78199999999998</v>
      </c>
      <c r="BY20" s="9">
        <v>157.489</v>
      </c>
      <c r="BZ20" s="9">
        <v>156.292</v>
      </c>
      <c r="CA20" s="9">
        <v>45.893999999999998</v>
      </c>
      <c r="CB20" s="9">
        <v>24.547999999999998</v>
      </c>
      <c r="CC20" s="9">
        <v>21.346</v>
      </c>
      <c r="CD20" s="9">
        <v>16.254000000000001</v>
      </c>
      <c r="CE20" s="9">
        <v>11.747</v>
      </c>
      <c r="CF20" s="9">
        <v>4.5069999999999997</v>
      </c>
      <c r="CG20" s="9">
        <v>12.234999999999999</v>
      </c>
      <c r="CH20" s="9">
        <v>8.3290000000000006</v>
      </c>
      <c r="CI20" s="9">
        <v>3.9060000000000001</v>
      </c>
      <c r="CJ20" s="9">
        <v>4.0190000000000001</v>
      </c>
      <c r="CK20" s="9">
        <v>3.4180000000000001</v>
      </c>
      <c r="CL20" s="9">
        <v>0.60099999999999998</v>
      </c>
      <c r="CM20" s="9">
        <v>29.64</v>
      </c>
      <c r="CN20" s="9">
        <v>12.801</v>
      </c>
      <c r="CO20" s="9">
        <v>16.838999999999999</v>
      </c>
      <c r="CP20" s="9">
        <v>290.11799999999999</v>
      </c>
      <c r="CQ20" s="9">
        <v>143.37700000000001</v>
      </c>
      <c r="CR20" s="9">
        <v>146.74100000000001</v>
      </c>
      <c r="CS20" s="9">
        <v>126.309</v>
      </c>
      <c r="CT20" s="9">
        <v>93.468000000000004</v>
      </c>
      <c r="CU20" s="9">
        <v>32.841000000000001</v>
      </c>
      <c r="CV20" s="9">
        <v>163.809</v>
      </c>
      <c r="CW20" s="9">
        <v>49.908999999999999</v>
      </c>
      <c r="CX20" s="9">
        <v>113.9</v>
      </c>
      <c r="CY20" s="9">
        <v>139.65100000000001</v>
      </c>
      <c r="CZ20" s="9">
        <v>103.215</v>
      </c>
      <c r="DA20" s="9">
        <v>36.435000000000002</v>
      </c>
      <c r="DB20" s="9">
        <v>174.131</v>
      </c>
      <c r="DC20" s="9">
        <v>54.274000000000001</v>
      </c>
      <c r="DD20" s="9">
        <v>119.857</v>
      </c>
      <c r="DE20" s="9">
        <v>176.04400000000001</v>
      </c>
      <c r="DF20" s="9">
        <v>58.237000000000002</v>
      </c>
      <c r="DG20" s="9">
        <v>117.806</v>
      </c>
      <c r="DH20" s="9">
        <v>2100.5340000000001</v>
      </c>
      <c r="DI20" s="9">
        <v>1200.4960000000001</v>
      </c>
      <c r="DJ20" s="9">
        <v>900.03899999999999</v>
      </c>
      <c r="DK20" s="9">
        <v>1318.2860000000001</v>
      </c>
      <c r="DL20" s="9">
        <v>904.09699999999998</v>
      </c>
      <c r="DM20" s="9">
        <v>414.18900000000002</v>
      </c>
      <c r="DN20" s="9">
        <v>782.24900000000002</v>
      </c>
      <c r="DO20" s="9">
        <v>296.399</v>
      </c>
      <c r="DP20" s="9">
        <v>485.85</v>
      </c>
      <c r="DQ20" s="9">
        <v>224.04900000000001</v>
      </c>
      <c r="DR20" s="9">
        <v>126.32</v>
      </c>
      <c r="DS20" s="9">
        <v>97.728999999999999</v>
      </c>
      <c r="DT20" s="9">
        <v>63.417000000000002</v>
      </c>
      <c r="DU20" s="9">
        <v>36.682000000000002</v>
      </c>
      <c r="DV20" s="9">
        <v>26.736000000000001</v>
      </c>
      <c r="DW20" s="9">
        <v>18.527999999999999</v>
      </c>
      <c r="DX20" s="9">
        <v>14.76</v>
      </c>
      <c r="DY20" s="9">
        <v>3.7690000000000001</v>
      </c>
      <c r="DZ20" s="9">
        <v>11.436</v>
      </c>
      <c r="EA20" s="9">
        <v>9.4220000000000006</v>
      </c>
      <c r="EB20" s="9">
        <v>2.0150000000000001</v>
      </c>
      <c r="EC20" s="9">
        <v>7.0919999999999996</v>
      </c>
      <c r="ED20" s="9">
        <v>5.3380000000000001</v>
      </c>
      <c r="EE20" s="9">
        <v>1.754</v>
      </c>
      <c r="EF20" s="9">
        <v>44.889000000000003</v>
      </c>
      <c r="EG20" s="9">
        <v>21.922000000000001</v>
      </c>
      <c r="EH20" s="9">
        <v>22.966999999999999</v>
      </c>
      <c r="EI20" s="9">
        <v>183.82</v>
      </c>
      <c r="EJ20" s="9">
        <v>103.685</v>
      </c>
      <c r="EK20" s="9">
        <v>80.135000000000005</v>
      </c>
      <c r="EL20" s="9">
        <v>58.930999999999997</v>
      </c>
      <c r="EM20" s="9">
        <v>47.177</v>
      </c>
      <c r="EN20" s="9">
        <v>11.754</v>
      </c>
      <c r="EO20" s="9">
        <v>124.889</v>
      </c>
      <c r="EP20" s="9">
        <v>56.509</v>
      </c>
      <c r="EQ20" s="9">
        <v>68.38</v>
      </c>
      <c r="ER20" s="9">
        <v>73.293999999999997</v>
      </c>
      <c r="ES20" s="9">
        <v>58.290999999999997</v>
      </c>
      <c r="ET20" s="9">
        <v>15.002000000000001</v>
      </c>
      <c r="EU20" s="9">
        <v>150.755</v>
      </c>
      <c r="EV20" s="9">
        <v>68.028000000000006</v>
      </c>
      <c r="EW20" s="9">
        <v>82.727000000000004</v>
      </c>
      <c r="EX20" s="9">
        <v>136.32499999999999</v>
      </c>
      <c r="EY20" s="9">
        <v>65.930000000000007</v>
      </c>
      <c r="EZ20" s="9">
        <v>70.394999999999996</v>
      </c>
      <c r="FA20" s="9">
        <v>1686.9739999999999</v>
      </c>
      <c r="FB20" s="9">
        <v>931.54</v>
      </c>
      <c r="FC20" s="9">
        <v>755.43399999999997</v>
      </c>
      <c r="FD20" s="9">
        <v>1135.5730000000001</v>
      </c>
      <c r="FE20" s="9">
        <v>763.46199999999999</v>
      </c>
      <c r="FF20" s="9">
        <v>372.11099999999999</v>
      </c>
      <c r="FG20" s="9">
        <v>551.40099999999995</v>
      </c>
      <c r="FH20" s="9">
        <v>168.078</v>
      </c>
      <c r="FI20" s="9">
        <v>383.32299999999998</v>
      </c>
      <c r="FJ20" s="9">
        <v>189.10499999999999</v>
      </c>
      <c r="FK20" s="9">
        <v>103.081</v>
      </c>
      <c r="FL20" s="9">
        <v>86.025000000000006</v>
      </c>
      <c r="FM20" s="9">
        <v>45.661999999999999</v>
      </c>
      <c r="FN20" s="9">
        <v>24.966999999999999</v>
      </c>
      <c r="FO20" s="9">
        <v>20.695</v>
      </c>
      <c r="FP20" s="9">
        <v>16.393000000000001</v>
      </c>
      <c r="FQ20" s="9">
        <v>12.625</v>
      </c>
      <c r="FR20" s="9">
        <v>3.7690000000000001</v>
      </c>
      <c r="FS20" s="9">
        <v>9.593</v>
      </c>
      <c r="FT20" s="9">
        <v>7.5780000000000003</v>
      </c>
      <c r="FU20" s="9">
        <v>2.0150000000000001</v>
      </c>
      <c r="FV20" s="9">
        <v>6.8</v>
      </c>
      <c r="FW20" s="9">
        <v>5.0460000000000003</v>
      </c>
      <c r="FX20" s="9">
        <v>1.754</v>
      </c>
      <c r="FY20" s="9">
        <v>29.268999999999998</v>
      </c>
      <c r="FZ20" s="9">
        <v>12.342000000000001</v>
      </c>
      <c r="GA20" s="9">
        <v>16.925999999999998</v>
      </c>
      <c r="GB20" s="9">
        <v>162.001</v>
      </c>
      <c r="GC20" s="9">
        <v>89.361000000000004</v>
      </c>
      <c r="GD20" s="9">
        <v>72.64</v>
      </c>
      <c r="GE20" s="9">
        <v>55.180999999999997</v>
      </c>
      <c r="GF20" s="9">
        <v>44.2</v>
      </c>
      <c r="GG20" s="9">
        <v>10.98</v>
      </c>
      <c r="GH20" s="9">
        <v>106.82</v>
      </c>
      <c r="GI20" s="9">
        <v>45.16</v>
      </c>
      <c r="GJ20" s="9">
        <v>61.66</v>
      </c>
      <c r="GK20" s="9">
        <v>67.408000000000001</v>
      </c>
      <c r="GL20" s="9">
        <v>53.18</v>
      </c>
      <c r="GM20" s="9">
        <v>14.228</v>
      </c>
      <c r="GN20" s="9">
        <v>121.697</v>
      </c>
      <c r="GO20" s="9">
        <v>49.901000000000003</v>
      </c>
      <c r="GP20" s="9">
        <v>71.796000000000006</v>
      </c>
      <c r="GQ20" s="9">
        <v>116.413</v>
      </c>
      <c r="GR20" s="9">
        <v>52.738999999999997</v>
      </c>
      <c r="GS20" s="9">
        <v>63.673999999999999</v>
      </c>
      <c r="GT20" s="9">
        <v>413.56</v>
      </c>
      <c r="GU20" s="9">
        <v>268.95499999999998</v>
      </c>
      <c r="GV20" s="9">
        <v>144.60499999999999</v>
      </c>
      <c r="GW20" s="9">
        <v>182.71299999999999</v>
      </c>
      <c r="GX20" s="9">
        <v>140.63499999999999</v>
      </c>
      <c r="GY20" s="9">
        <v>42.078000000000003</v>
      </c>
      <c r="GZ20" s="9">
        <v>230.84700000000001</v>
      </c>
      <c r="HA20" s="9">
        <v>128.321</v>
      </c>
      <c r="HB20" s="9">
        <v>102.527</v>
      </c>
      <c r="HC20" s="9">
        <v>34.942999999999998</v>
      </c>
      <c r="HD20" s="9">
        <v>23.239000000000001</v>
      </c>
      <c r="HE20" s="9">
        <v>11.705</v>
      </c>
      <c r="HF20" s="9">
        <v>17.756</v>
      </c>
      <c r="HG20" s="9">
        <v>11.715</v>
      </c>
      <c r="HH20" s="9">
        <v>6.0410000000000004</v>
      </c>
      <c r="HI20" s="9">
        <v>2.1349999999999998</v>
      </c>
      <c r="HJ20" s="9">
        <v>2.1349999999999998</v>
      </c>
      <c r="HK20" s="9">
        <v>0</v>
      </c>
      <c r="HL20" s="9">
        <v>1.843</v>
      </c>
      <c r="HM20" s="9">
        <v>1.843</v>
      </c>
      <c r="HN20" s="9">
        <v>0</v>
      </c>
      <c r="HO20" s="9">
        <v>0.29199999999999998</v>
      </c>
      <c r="HP20" s="9">
        <v>0.29199999999999998</v>
      </c>
      <c r="HQ20" s="9">
        <v>0</v>
      </c>
      <c r="HR20" s="9">
        <v>15.621</v>
      </c>
      <c r="HS20" s="9">
        <v>9.58</v>
      </c>
      <c r="HT20" s="9">
        <v>6.0410000000000004</v>
      </c>
      <c r="HU20" s="9">
        <v>21.818999999999999</v>
      </c>
      <c r="HV20" s="9">
        <v>14.324</v>
      </c>
      <c r="HW20" s="9">
        <v>7.4939999999999998</v>
      </c>
      <c r="HX20" s="9">
        <v>3.75</v>
      </c>
      <c r="HY20" s="9">
        <v>2.976</v>
      </c>
      <c r="HZ20" s="9">
        <v>0.77400000000000002</v>
      </c>
      <c r="IA20" s="9">
        <v>18.068999999999999</v>
      </c>
      <c r="IB20" s="9">
        <v>11.348000000000001</v>
      </c>
      <c r="IC20" s="9">
        <v>6.72</v>
      </c>
      <c r="ID20" s="9">
        <v>5.8849999999999998</v>
      </c>
      <c r="IE20" s="9">
        <v>5.1109999999999998</v>
      </c>
      <c r="IF20" s="9">
        <v>0.77400000000000002</v>
      </c>
      <c r="IG20" s="9">
        <v>29.058</v>
      </c>
      <c r="IH20" s="9">
        <v>18.126999999999999</v>
      </c>
      <c r="II20" s="9">
        <v>10.930999999999999</v>
      </c>
      <c r="IJ20" s="9">
        <v>19.911999999999999</v>
      </c>
      <c r="IK20" s="9">
        <v>13.192</v>
      </c>
      <c r="IL20" s="9">
        <v>6.72</v>
      </c>
      <c r="IM20" s="9">
        <v>3692.8719999999998</v>
      </c>
      <c r="IN20" s="9">
        <v>2007.056</v>
      </c>
      <c r="IO20" s="9">
        <v>1685.816</v>
      </c>
      <c r="IP20" s="9">
        <v>2560.511</v>
      </c>
      <c r="IQ20" s="9">
        <v>1632.1420000000001</v>
      </c>
    </row>
    <row r="21" spans="1:251">
      <c r="A21" s="10">
        <v>42125</v>
      </c>
      <c r="B21" s="9">
        <v>16.187999999999999</v>
      </c>
      <c r="C21" s="9">
        <v>16.317</v>
      </c>
      <c r="D21" s="9">
        <v>359.99799999999999</v>
      </c>
      <c r="E21" s="9">
        <v>219.2</v>
      </c>
      <c r="F21" s="9">
        <v>140.798</v>
      </c>
      <c r="G21" s="9">
        <v>184.667</v>
      </c>
      <c r="H21" s="9">
        <v>147.34700000000001</v>
      </c>
      <c r="I21" s="9">
        <v>37.320999999999998</v>
      </c>
      <c r="J21" s="9">
        <v>175.33099999999999</v>
      </c>
      <c r="K21" s="9">
        <v>71.852999999999994</v>
      </c>
      <c r="L21" s="9">
        <v>103.477</v>
      </c>
      <c r="M21" s="9">
        <v>207.797</v>
      </c>
      <c r="N21" s="9">
        <v>164.529</v>
      </c>
      <c r="O21" s="9">
        <v>43.268999999999998</v>
      </c>
      <c r="P21" s="9">
        <v>188.11699999999999</v>
      </c>
      <c r="Q21" s="9">
        <v>76.260000000000005</v>
      </c>
      <c r="R21" s="9">
        <v>111.857</v>
      </c>
      <c r="S21" s="9">
        <v>192.06299999999999</v>
      </c>
      <c r="T21" s="9">
        <v>86.215000000000003</v>
      </c>
      <c r="U21" s="9">
        <v>105.848</v>
      </c>
      <c r="V21" s="9">
        <v>2573.4720000000002</v>
      </c>
      <c r="W21" s="9">
        <v>1390.4649999999999</v>
      </c>
      <c r="X21" s="9">
        <v>1183.0070000000001</v>
      </c>
      <c r="Y21" s="9">
        <v>1884.6379999999999</v>
      </c>
      <c r="Z21" s="9">
        <v>1271.1510000000001</v>
      </c>
      <c r="AA21" s="9">
        <v>613.48699999999997</v>
      </c>
      <c r="AB21" s="9">
        <v>688.83399999999995</v>
      </c>
      <c r="AC21" s="9">
        <v>119.31399999999999</v>
      </c>
      <c r="AD21" s="9">
        <v>569.52</v>
      </c>
      <c r="AE21" s="9">
        <v>336.03699999999998</v>
      </c>
      <c r="AF21" s="9">
        <v>176.43299999999999</v>
      </c>
      <c r="AG21" s="9">
        <v>159.60400000000001</v>
      </c>
      <c r="AH21" s="9">
        <v>57.042000000000002</v>
      </c>
      <c r="AI21" s="9">
        <v>33.082000000000001</v>
      </c>
      <c r="AJ21" s="9">
        <v>23.96</v>
      </c>
      <c r="AK21" s="9">
        <v>27.475999999999999</v>
      </c>
      <c r="AL21" s="9">
        <v>23.096</v>
      </c>
      <c r="AM21" s="9">
        <v>4.38</v>
      </c>
      <c r="AN21" s="9">
        <v>12.606</v>
      </c>
      <c r="AO21" s="9">
        <v>9.4770000000000003</v>
      </c>
      <c r="AP21" s="9">
        <v>3.129</v>
      </c>
      <c r="AQ21" s="9">
        <v>14.869</v>
      </c>
      <c r="AR21" s="9">
        <v>13.618</v>
      </c>
      <c r="AS21" s="9">
        <v>1.2509999999999999</v>
      </c>
      <c r="AT21" s="9">
        <v>29.565999999999999</v>
      </c>
      <c r="AU21" s="9">
        <v>9.9860000000000007</v>
      </c>
      <c r="AV21" s="9">
        <v>19.579999999999998</v>
      </c>
      <c r="AW21" s="9">
        <v>302.74799999999999</v>
      </c>
      <c r="AX21" s="9">
        <v>157.673</v>
      </c>
      <c r="AY21" s="9">
        <v>145.07599999999999</v>
      </c>
      <c r="AZ21" s="9">
        <v>140.6</v>
      </c>
      <c r="BA21" s="9">
        <v>110.176</v>
      </c>
      <c r="BB21" s="9">
        <v>30.423999999999999</v>
      </c>
      <c r="BC21" s="9">
        <v>162.148</v>
      </c>
      <c r="BD21" s="9">
        <v>47.496000000000002</v>
      </c>
      <c r="BE21" s="9">
        <v>114.651</v>
      </c>
      <c r="BF21" s="9">
        <v>161.25399999999999</v>
      </c>
      <c r="BG21" s="9">
        <v>126.742</v>
      </c>
      <c r="BH21" s="9">
        <v>34.512</v>
      </c>
      <c r="BI21" s="9">
        <v>174.78399999999999</v>
      </c>
      <c r="BJ21" s="9">
        <v>49.691000000000003</v>
      </c>
      <c r="BK21" s="9">
        <v>125.092</v>
      </c>
      <c r="BL21" s="9">
        <v>174.75399999999999</v>
      </c>
      <c r="BM21" s="9">
        <v>56.973999999999997</v>
      </c>
      <c r="BN21" s="9">
        <v>117.78100000000001</v>
      </c>
      <c r="BO21" s="9">
        <v>2481.9960000000001</v>
      </c>
      <c r="BP21" s="9">
        <v>1303.5509999999999</v>
      </c>
      <c r="BQ21" s="9">
        <v>1178.4459999999999</v>
      </c>
      <c r="BR21" s="9">
        <v>1883.627</v>
      </c>
      <c r="BS21" s="9">
        <v>1179.047</v>
      </c>
      <c r="BT21" s="9">
        <v>704.58</v>
      </c>
      <c r="BU21" s="9">
        <v>598.36900000000003</v>
      </c>
      <c r="BV21" s="9">
        <v>124.504</v>
      </c>
      <c r="BW21" s="9">
        <v>473.86599999999999</v>
      </c>
      <c r="BX21" s="9">
        <v>330.733</v>
      </c>
      <c r="BY21" s="9">
        <v>166.87700000000001</v>
      </c>
      <c r="BZ21" s="9">
        <v>163.857</v>
      </c>
      <c r="CA21" s="9">
        <v>56.95</v>
      </c>
      <c r="CB21" s="9">
        <v>33.814</v>
      </c>
      <c r="CC21" s="9">
        <v>23.135999999999999</v>
      </c>
      <c r="CD21" s="9">
        <v>29.753</v>
      </c>
      <c r="CE21" s="9">
        <v>22.213000000000001</v>
      </c>
      <c r="CF21" s="9">
        <v>7.54</v>
      </c>
      <c r="CG21" s="9">
        <v>15.484999999999999</v>
      </c>
      <c r="CH21" s="9">
        <v>9.52</v>
      </c>
      <c r="CI21" s="9">
        <v>5.9649999999999999</v>
      </c>
      <c r="CJ21" s="9">
        <v>14.268000000000001</v>
      </c>
      <c r="CK21" s="9">
        <v>12.693</v>
      </c>
      <c r="CL21" s="9">
        <v>1.575</v>
      </c>
      <c r="CM21" s="9">
        <v>27.196999999999999</v>
      </c>
      <c r="CN21" s="9">
        <v>11.601000000000001</v>
      </c>
      <c r="CO21" s="9">
        <v>15.596</v>
      </c>
      <c r="CP21" s="9">
        <v>295.923</v>
      </c>
      <c r="CQ21" s="9">
        <v>144.86000000000001</v>
      </c>
      <c r="CR21" s="9">
        <v>151.06299999999999</v>
      </c>
      <c r="CS21" s="9">
        <v>129.60599999999999</v>
      </c>
      <c r="CT21" s="9">
        <v>94.59</v>
      </c>
      <c r="CU21" s="9">
        <v>35.017000000000003</v>
      </c>
      <c r="CV21" s="9">
        <v>166.31700000000001</v>
      </c>
      <c r="CW21" s="9">
        <v>50.271000000000001</v>
      </c>
      <c r="CX21" s="9">
        <v>116.04600000000001</v>
      </c>
      <c r="CY21" s="9">
        <v>153.05699999999999</v>
      </c>
      <c r="CZ21" s="9">
        <v>112.188</v>
      </c>
      <c r="DA21" s="9">
        <v>40.869999999999997</v>
      </c>
      <c r="DB21" s="9">
        <v>177.67599999999999</v>
      </c>
      <c r="DC21" s="9">
        <v>54.689</v>
      </c>
      <c r="DD21" s="9">
        <v>122.98699999999999</v>
      </c>
      <c r="DE21" s="9">
        <v>181.80199999999999</v>
      </c>
      <c r="DF21" s="9">
        <v>59.790999999999997</v>
      </c>
      <c r="DG21" s="9">
        <v>122.011</v>
      </c>
      <c r="DH21" s="9">
        <v>2113.7049999999999</v>
      </c>
      <c r="DI21" s="9">
        <v>1193.6010000000001</v>
      </c>
      <c r="DJ21" s="9">
        <v>920.10299999999995</v>
      </c>
      <c r="DK21" s="9">
        <v>1345.557</v>
      </c>
      <c r="DL21" s="9">
        <v>911.69600000000003</v>
      </c>
      <c r="DM21" s="9">
        <v>433.86099999999999</v>
      </c>
      <c r="DN21" s="9">
        <v>768.14800000000002</v>
      </c>
      <c r="DO21" s="9">
        <v>281.90499999999997</v>
      </c>
      <c r="DP21" s="9">
        <v>486.24200000000002</v>
      </c>
      <c r="DQ21" s="9">
        <v>249.971</v>
      </c>
      <c r="DR21" s="9">
        <v>138.39400000000001</v>
      </c>
      <c r="DS21" s="9">
        <v>111.577</v>
      </c>
      <c r="DT21" s="9">
        <v>77.454999999999998</v>
      </c>
      <c r="DU21" s="9">
        <v>47.262999999999998</v>
      </c>
      <c r="DV21" s="9">
        <v>30.192</v>
      </c>
      <c r="DW21" s="9">
        <v>30.625</v>
      </c>
      <c r="DX21" s="9">
        <v>25.414999999999999</v>
      </c>
      <c r="DY21" s="9">
        <v>5.2089999999999996</v>
      </c>
      <c r="DZ21" s="9">
        <v>18.047000000000001</v>
      </c>
      <c r="EA21" s="9">
        <v>15.542</v>
      </c>
      <c r="EB21" s="9">
        <v>2.5049999999999999</v>
      </c>
      <c r="EC21" s="9">
        <v>12.577999999999999</v>
      </c>
      <c r="ED21" s="9">
        <v>9.8729999999999993</v>
      </c>
      <c r="EE21" s="9">
        <v>2.7040000000000002</v>
      </c>
      <c r="EF21" s="9">
        <v>46.831000000000003</v>
      </c>
      <c r="EG21" s="9">
        <v>21.847999999999999</v>
      </c>
      <c r="EH21" s="9">
        <v>24.983000000000001</v>
      </c>
      <c r="EI21" s="9">
        <v>200.62299999999999</v>
      </c>
      <c r="EJ21" s="9">
        <v>111.547</v>
      </c>
      <c r="EK21" s="9">
        <v>89.075999999999993</v>
      </c>
      <c r="EL21" s="9">
        <v>79.471000000000004</v>
      </c>
      <c r="EM21" s="9">
        <v>61.366999999999997</v>
      </c>
      <c r="EN21" s="9">
        <v>18.103999999999999</v>
      </c>
      <c r="EO21" s="9">
        <v>121.152</v>
      </c>
      <c r="EP21" s="9">
        <v>50.18</v>
      </c>
      <c r="EQ21" s="9">
        <v>70.971999999999994</v>
      </c>
      <c r="ER21" s="9">
        <v>100.983</v>
      </c>
      <c r="ES21" s="9">
        <v>78.572000000000003</v>
      </c>
      <c r="ET21" s="9">
        <v>22.411000000000001</v>
      </c>
      <c r="EU21" s="9">
        <v>148.989</v>
      </c>
      <c r="EV21" s="9">
        <v>59.822000000000003</v>
      </c>
      <c r="EW21" s="9">
        <v>89.165999999999997</v>
      </c>
      <c r="EX21" s="9">
        <v>139.19900000000001</v>
      </c>
      <c r="EY21" s="9">
        <v>65.721999999999994</v>
      </c>
      <c r="EZ21" s="9">
        <v>73.477000000000004</v>
      </c>
      <c r="FA21" s="9">
        <v>1697.5709999999999</v>
      </c>
      <c r="FB21" s="9">
        <v>932.45500000000004</v>
      </c>
      <c r="FC21" s="9">
        <v>765.11599999999999</v>
      </c>
      <c r="FD21" s="9">
        <v>1163.671</v>
      </c>
      <c r="FE21" s="9">
        <v>774.31399999999996</v>
      </c>
      <c r="FF21" s="9">
        <v>389.35700000000003</v>
      </c>
      <c r="FG21" s="9">
        <v>533.9</v>
      </c>
      <c r="FH21" s="9">
        <v>158.14099999999999</v>
      </c>
      <c r="FI21" s="9">
        <v>375.75900000000001</v>
      </c>
      <c r="FJ21" s="9">
        <v>210.88499999999999</v>
      </c>
      <c r="FK21" s="9">
        <v>114.63</v>
      </c>
      <c r="FL21" s="9">
        <v>96.254999999999995</v>
      </c>
      <c r="FM21" s="9">
        <v>56.179000000000002</v>
      </c>
      <c r="FN21" s="9">
        <v>34.390999999999998</v>
      </c>
      <c r="FO21" s="9">
        <v>21.788</v>
      </c>
      <c r="FP21" s="9">
        <v>25.73</v>
      </c>
      <c r="FQ21" s="9">
        <v>20.946000000000002</v>
      </c>
      <c r="FR21" s="9">
        <v>4.7850000000000001</v>
      </c>
      <c r="FS21" s="9">
        <v>15.558999999999999</v>
      </c>
      <c r="FT21" s="9">
        <v>13.478999999999999</v>
      </c>
      <c r="FU21" s="9">
        <v>2.08</v>
      </c>
      <c r="FV21" s="9">
        <v>10.170999999999999</v>
      </c>
      <c r="FW21" s="9">
        <v>7.4669999999999996</v>
      </c>
      <c r="FX21" s="9">
        <v>2.7040000000000002</v>
      </c>
      <c r="FY21" s="9">
        <v>30.449000000000002</v>
      </c>
      <c r="FZ21" s="9">
        <v>13.446</v>
      </c>
      <c r="GA21" s="9">
        <v>17.003</v>
      </c>
      <c r="GB21" s="9">
        <v>176.77699999999999</v>
      </c>
      <c r="GC21" s="9">
        <v>96.114999999999995</v>
      </c>
      <c r="GD21" s="9">
        <v>80.662000000000006</v>
      </c>
      <c r="GE21" s="9">
        <v>73.986000000000004</v>
      </c>
      <c r="GF21" s="9">
        <v>56.603000000000002</v>
      </c>
      <c r="GG21" s="9">
        <v>17.382999999999999</v>
      </c>
      <c r="GH21" s="9">
        <v>102.791</v>
      </c>
      <c r="GI21" s="9">
        <v>39.511000000000003</v>
      </c>
      <c r="GJ21" s="9">
        <v>63.28</v>
      </c>
      <c r="GK21" s="9">
        <v>92.07</v>
      </c>
      <c r="GL21" s="9">
        <v>70.805000000000007</v>
      </c>
      <c r="GM21" s="9">
        <v>21.265000000000001</v>
      </c>
      <c r="GN21" s="9">
        <v>118.815</v>
      </c>
      <c r="GO21" s="9">
        <v>43.825000000000003</v>
      </c>
      <c r="GP21" s="9">
        <v>74.989999999999995</v>
      </c>
      <c r="GQ21" s="9">
        <v>118.35</v>
      </c>
      <c r="GR21" s="9">
        <v>52.99</v>
      </c>
      <c r="GS21" s="9">
        <v>65.36</v>
      </c>
      <c r="GT21" s="9">
        <v>416.13299999999998</v>
      </c>
      <c r="GU21" s="9">
        <v>261.14600000000002</v>
      </c>
      <c r="GV21" s="9">
        <v>154.98699999999999</v>
      </c>
      <c r="GW21" s="9">
        <v>181.886</v>
      </c>
      <c r="GX21" s="9">
        <v>137.38200000000001</v>
      </c>
      <c r="GY21" s="9">
        <v>44.503999999999998</v>
      </c>
      <c r="GZ21" s="9">
        <v>234.24799999999999</v>
      </c>
      <c r="HA21" s="9">
        <v>123.764</v>
      </c>
      <c r="HB21" s="9">
        <v>110.48399999999999</v>
      </c>
      <c r="HC21" s="9">
        <v>39.085999999999999</v>
      </c>
      <c r="HD21" s="9">
        <v>23.763999999999999</v>
      </c>
      <c r="HE21" s="9">
        <v>15.321999999999999</v>
      </c>
      <c r="HF21" s="9">
        <v>21.276</v>
      </c>
      <c r="HG21" s="9">
        <v>12.872</v>
      </c>
      <c r="HH21" s="9">
        <v>8.4039999999999999</v>
      </c>
      <c r="HI21" s="9">
        <v>4.8940000000000001</v>
      </c>
      <c r="HJ21" s="9">
        <v>4.47</v>
      </c>
      <c r="HK21" s="9">
        <v>0.42399999999999999</v>
      </c>
      <c r="HL21" s="9">
        <v>2.4870000000000001</v>
      </c>
      <c r="HM21" s="9">
        <v>2.0630000000000002</v>
      </c>
      <c r="HN21" s="9">
        <v>0.42399999999999999</v>
      </c>
      <c r="HO21" s="9">
        <v>2.407</v>
      </c>
      <c r="HP21" s="9">
        <v>2.407</v>
      </c>
      <c r="HQ21" s="9">
        <v>0</v>
      </c>
      <c r="HR21" s="9">
        <v>16.382000000000001</v>
      </c>
      <c r="HS21" s="9">
        <v>8.4019999999999992</v>
      </c>
      <c r="HT21" s="9">
        <v>7.98</v>
      </c>
      <c r="HU21" s="9">
        <v>23.846</v>
      </c>
      <c r="HV21" s="9">
        <v>15.432</v>
      </c>
      <c r="HW21" s="9">
        <v>8.4139999999999997</v>
      </c>
      <c r="HX21" s="9">
        <v>5.4850000000000003</v>
      </c>
      <c r="HY21" s="9">
        <v>4.7640000000000002</v>
      </c>
      <c r="HZ21" s="9">
        <v>0.72099999999999997</v>
      </c>
      <c r="IA21" s="9">
        <v>18.361000000000001</v>
      </c>
      <c r="IB21" s="9">
        <v>10.669</v>
      </c>
      <c r="IC21" s="9">
        <v>7.6929999999999996</v>
      </c>
      <c r="ID21" s="9">
        <v>8.9130000000000003</v>
      </c>
      <c r="IE21" s="9">
        <v>7.7670000000000003</v>
      </c>
      <c r="IF21" s="9">
        <v>1.1459999999999999</v>
      </c>
      <c r="IG21" s="9">
        <v>30.172999999999998</v>
      </c>
      <c r="IH21" s="9">
        <v>15.997</v>
      </c>
      <c r="II21" s="9">
        <v>14.176</v>
      </c>
      <c r="IJ21" s="9">
        <v>20.849</v>
      </c>
      <c r="IK21" s="9">
        <v>12.731999999999999</v>
      </c>
      <c r="IL21" s="9">
        <v>8.1170000000000009</v>
      </c>
      <c r="IM21" s="9">
        <v>3689.136</v>
      </c>
      <c r="IN21" s="9">
        <v>1998.836</v>
      </c>
      <c r="IO21" s="9">
        <v>1690.3</v>
      </c>
      <c r="IP21" s="9">
        <v>2580.8850000000002</v>
      </c>
      <c r="IQ21" s="9">
        <v>1637.2529999999999</v>
      </c>
    </row>
    <row r="22" spans="1:251">
      <c r="A22" s="10">
        <v>42156</v>
      </c>
      <c r="B22" s="9">
        <v>14.163</v>
      </c>
      <c r="C22" s="9">
        <v>13.804</v>
      </c>
      <c r="D22" s="9">
        <v>360.25799999999998</v>
      </c>
      <c r="E22" s="9">
        <v>230.17</v>
      </c>
      <c r="F22" s="9">
        <v>130.08799999999999</v>
      </c>
      <c r="G22" s="9">
        <v>187.37200000000001</v>
      </c>
      <c r="H22" s="9">
        <v>150.64500000000001</v>
      </c>
      <c r="I22" s="9">
        <v>36.726999999999997</v>
      </c>
      <c r="J22" s="9">
        <v>172.887</v>
      </c>
      <c r="K22" s="9">
        <v>79.525000000000006</v>
      </c>
      <c r="L22" s="9">
        <v>93.361000000000004</v>
      </c>
      <c r="M22" s="9">
        <v>207.71299999999999</v>
      </c>
      <c r="N22" s="9">
        <v>166.03800000000001</v>
      </c>
      <c r="O22" s="9">
        <v>41.674999999999997</v>
      </c>
      <c r="P22" s="9">
        <v>187.41200000000001</v>
      </c>
      <c r="Q22" s="9">
        <v>85.245999999999995</v>
      </c>
      <c r="R22" s="9">
        <v>102.166</v>
      </c>
      <c r="S22" s="9">
        <v>187.553</v>
      </c>
      <c r="T22" s="9">
        <v>90.594999999999999</v>
      </c>
      <c r="U22" s="9">
        <v>96.957999999999998</v>
      </c>
      <c r="V22" s="9">
        <v>2553.6970000000001</v>
      </c>
      <c r="W22" s="9">
        <v>1386.2380000000001</v>
      </c>
      <c r="X22" s="9">
        <v>1167.46</v>
      </c>
      <c r="Y22" s="9">
        <v>1873.1769999999999</v>
      </c>
      <c r="Z22" s="9">
        <v>1261.933</v>
      </c>
      <c r="AA22" s="9">
        <v>611.24300000000005</v>
      </c>
      <c r="AB22" s="9">
        <v>680.52099999999996</v>
      </c>
      <c r="AC22" s="9">
        <v>124.304</v>
      </c>
      <c r="AD22" s="9">
        <v>556.21699999999998</v>
      </c>
      <c r="AE22" s="9">
        <v>322.07900000000001</v>
      </c>
      <c r="AF22" s="9">
        <v>167.631</v>
      </c>
      <c r="AG22" s="9">
        <v>154.44800000000001</v>
      </c>
      <c r="AH22" s="9">
        <v>51.680999999999997</v>
      </c>
      <c r="AI22" s="9">
        <v>29.934000000000001</v>
      </c>
      <c r="AJ22" s="9">
        <v>21.747</v>
      </c>
      <c r="AK22" s="9">
        <v>24.22</v>
      </c>
      <c r="AL22" s="9">
        <v>18.222999999999999</v>
      </c>
      <c r="AM22" s="9">
        <v>5.9960000000000004</v>
      </c>
      <c r="AN22" s="9">
        <v>12.602</v>
      </c>
      <c r="AO22" s="9">
        <v>8.2309999999999999</v>
      </c>
      <c r="AP22" s="9">
        <v>4.3710000000000004</v>
      </c>
      <c r="AQ22" s="9">
        <v>11.618</v>
      </c>
      <c r="AR22" s="9">
        <v>9.9930000000000003</v>
      </c>
      <c r="AS22" s="9">
        <v>1.625</v>
      </c>
      <c r="AT22" s="9">
        <v>27.462</v>
      </c>
      <c r="AU22" s="9">
        <v>11.71</v>
      </c>
      <c r="AV22" s="9">
        <v>15.750999999999999</v>
      </c>
      <c r="AW22" s="9">
        <v>292.20499999999998</v>
      </c>
      <c r="AX22" s="9">
        <v>149.58199999999999</v>
      </c>
      <c r="AY22" s="9">
        <v>142.62299999999999</v>
      </c>
      <c r="AZ22" s="9">
        <v>132.73099999999999</v>
      </c>
      <c r="BA22" s="9">
        <v>104.01600000000001</v>
      </c>
      <c r="BB22" s="9">
        <v>28.715</v>
      </c>
      <c r="BC22" s="9">
        <v>159.47399999999999</v>
      </c>
      <c r="BD22" s="9">
        <v>45.566000000000003</v>
      </c>
      <c r="BE22" s="9">
        <v>113.908</v>
      </c>
      <c r="BF22" s="9">
        <v>151.18600000000001</v>
      </c>
      <c r="BG22" s="9">
        <v>117.703</v>
      </c>
      <c r="BH22" s="9">
        <v>33.481999999999999</v>
      </c>
      <c r="BI22" s="9">
        <v>170.893</v>
      </c>
      <c r="BJ22" s="9">
        <v>49.927999999999997</v>
      </c>
      <c r="BK22" s="9">
        <v>120.96599999999999</v>
      </c>
      <c r="BL22" s="9">
        <v>172.07599999999999</v>
      </c>
      <c r="BM22" s="9">
        <v>53.796999999999997</v>
      </c>
      <c r="BN22" s="9">
        <v>118.279</v>
      </c>
      <c r="BO22" s="9">
        <v>2483.7719999999999</v>
      </c>
      <c r="BP22" s="9">
        <v>1302.1759999999999</v>
      </c>
      <c r="BQ22" s="9">
        <v>1181.596</v>
      </c>
      <c r="BR22" s="9">
        <v>1876.097</v>
      </c>
      <c r="BS22" s="9">
        <v>1183.472</v>
      </c>
      <c r="BT22" s="9">
        <v>692.62400000000002</v>
      </c>
      <c r="BU22" s="9">
        <v>607.67600000000004</v>
      </c>
      <c r="BV22" s="9">
        <v>118.70399999999999</v>
      </c>
      <c r="BW22" s="9">
        <v>488.971</v>
      </c>
      <c r="BX22" s="9">
        <v>359.58300000000003</v>
      </c>
      <c r="BY22" s="9">
        <v>173.62799999999999</v>
      </c>
      <c r="BZ22" s="9">
        <v>185.95500000000001</v>
      </c>
      <c r="CA22" s="9">
        <v>73.748000000000005</v>
      </c>
      <c r="CB22" s="9">
        <v>40.869</v>
      </c>
      <c r="CC22" s="9">
        <v>32.878999999999998</v>
      </c>
      <c r="CD22" s="9">
        <v>39.496000000000002</v>
      </c>
      <c r="CE22" s="9">
        <v>30.11</v>
      </c>
      <c r="CF22" s="9">
        <v>9.3859999999999992</v>
      </c>
      <c r="CG22" s="9">
        <v>24.149000000000001</v>
      </c>
      <c r="CH22" s="9">
        <v>17.091000000000001</v>
      </c>
      <c r="CI22" s="9">
        <v>7.0579999999999998</v>
      </c>
      <c r="CJ22" s="9">
        <v>15.347</v>
      </c>
      <c r="CK22" s="9">
        <v>13.019</v>
      </c>
      <c r="CL22" s="9">
        <v>2.3279999999999998</v>
      </c>
      <c r="CM22" s="9">
        <v>34.250999999999998</v>
      </c>
      <c r="CN22" s="9">
        <v>10.759</v>
      </c>
      <c r="CO22" s="9">
        <v>23.492999999999999</v>
      </c>
      <c r="CP22" s="9">
        <v>319.68</v>
      </c>
      <c r="CQ22" s="9">
        <v>150.38499999999999</v>
      </c>
      <c r="CR22" s="9">
        <v>169.29499999999999</v>
      </c>
      <c r="CS22" s="9">
        <v>142.91399999999999</v>
      </c>
      <c r="CT22" s="9">
        <v>101.459</v>
      </c>
      <c r="CU22" s="9">
        <v>41.454999999999998</v>
      </c>
      <c r="CV22" s="9">
        <v>176.76599999999999</v>
      </c>
      <c r="CW22" s="9">
        <v>48.926000000000002</v>
      </c>
      <c r="CX22" s="9">
        <v>127.84</v>
      </c>
      <c r="CY22" s="9">
        <v>170.477</v>
      </c>
      <c r="CZ22" s="9">
        <v>121.79300000000001</v>
      </c>
      <c r="DA22" s="9">
        <v>48.683</v>
      </c>
      <c r="DB22" s="9">
        <v>189.10599999999999</v>
      </c>
      <c r="DC22" s="9">
        <v>51.835000000000001</v>
      </c>
      <c r="DD22" s="9">
        <v>137.27199999999999</v>
      </c>
      <c r="DE22" s="9">
        <v>200.91499999999999</v>
      </c>
      <c r="DF22" s="9">
        <v>66.016999999999996</v>
      </c>
      <c r="DG22" s="9">
        <v>134.898</v>
      </c>
      <c r="DH22" s="9">
        <v>2121.848</v>
      </c>
      <c r="DI22" s="9">
        <v>1200.2529999999999</v>
      </c>
      <c r="DJ22" s="9">
        <v>921.59500000000003</v>
      </c>
      <c r="DK22" s="9">
        <v>1333.433</v>
      </c>
      <c r="DL22" s="9">
        <v>908.66099999999994</v>
      </c>
      <c r="DM22" s="9">
        <v>424.77100000000002</v>
      </c>
      <c r="DN22" s="9">
        <v>788.41600000000005</v>
      </c>
      <c r="DO22" s="9">
        <v>291.59199999999998</v>
      </c>
      <c r="DP22" s="9">
        <v>496.82400000000001</v>
      </c>
      <c r="DQ22" s="9">
        <v>229.917</v>
      </c>
      <c r="DR22" s="9">
        <v>129.96700000000001</v>
      </c>
      <c r="DS22" s="9">
        <v>99.95</v>
      </c>
      <c r="DT22" s="9">
        <v>66.073999999999998</v>
      </c>
      <c r="DU22" s="9">
        <v>43.609000000000002</v>
      </c>
      <c r="DV22" s="9">
        <v>22.465</v>
      </c>
      <c r="DW22" s="9">
        <v>21.472000000000001</v>
      </c>
      <c r="DX22" s="9">
        <v>19.716000000000001</v>
      </c>
      <c r="DY22" s="9">
        <v>1.756</v>
      </c>
      <c r="DZ22" s="9">
        <v>12.616</v>
      </c>
      <c r="EA22" s="9">
        <v>11.548999999999999</v>
      </c>
      <c r="EB22" s="9">
        <v>1.0669999999999999</v>
      </c>
      <c r="EC22" s="9">
        <v>8.8559999999999999</v>
      </c>
      <c r="ED22" s="9">
        <v>8.1669999999999998</v>
      </c>
      <c r="EE22" s="9">
        <v>0.68899999999999995</v>
      </c>
      <c r="EF22" s="9">
        <v>44.601999999999997</v>
      </c>
      <c r="EG22" s="9">
        <v>23.893000000000001</v>
      </c>
      <c r="EH22" s="9">
        <v>20.709</v>
      </c>
      <c r="EI22" s="9">
        <v>186.542</v>
      </c>
      <c r="EJ22" s="9">
        <v>101.60299999999999</v>
      </c>
      <c r="EK22" s="9">
        <v>84.938999999999993</v>
      </c>
      <c r="EL22" s="9">
        <v>60.146000000000001</v>
      </c>
      <c r="EM22" s="9">
        <v>46.61</v>
      </c>
      <c r="EN22" s="9">
        <v>13.536</v>
      </c>
      <c r="EO22" s="9">
        <v>126.396</v>
      </c>
      <c r="EP22" s="9">
        <v>54.993000000000002</v>
      </c>
      <c r="EQ22" s="9">
        <v>71.403000000000006</v>
      </c>
      <c r="ER22" s="9">
        <v>78.191999999999993</v>
      </c>
      <c r="ES22" s="9">
        <v>62.9</v>
      </c>
      <c r="ET22" s="9">
        <v>15.292</v>
      </c>
      <c r="EU22" s="9">
        <v>151.726</v>
      </c>
      <c r="EV22" s="9">
        <v>67.066999999999993</v>
      </c>
      <c r="EW22" s="9">
        <v>84.658000000000001</v>
      </c>
      <c r="EX22" s="9">
        <v>139.012</v>
      </c>
      <c r="EY22" s="9">
        <v>66.542000000000002</v>
      </c>
      <c r="EZ22" s="9">
        <v>72.47</v>
      </c>
      <c r="FA22" s="9">
        <v>1697.0609999999999</v>
      </c>
      <c r="FB22" s="9">
        <v>934.13599999999997</v>
      </c>
      <c r="FC22" s="9">
        <v>762.92499999999995</v>
      </c>
      <c r="FD22" s="9">
        <v>1145.904</v>
      </c>
      <c r="FE22" s="9">
        <v>770.55499999999995</v>
      </c>
      <c r="FF22" s="9">
        <v>375.35</v>
      </c>
      <c r="FG22" s="9">
        <v>551.15700000000004</v>
      </c>
      <c r="FH22" s="9">
        <v>163.58199999999999</v>
      </c>
      <c r="FI22" s="9">
        <v>387.57499999999999</v>
      </c>
      <c r="FJ22" s="9">
        <v>194.113</v>
      </c>
      <c r="FK22" s="9">
        <v>107.121</v>
      </c>
      <c r="FL22" s="9">
        <v>86.992000000000004</v>
      </c>
      <c r="FM22" s="9">
        <v>50.021999999999998</v>
      </c>
      <c r="FN22" s="9">
        <v>33.136000000000003</v>
      </c>
      <c r="FO22" s="9">
        <v>16.885999999999999</v>
      </c>
      <c r="FP22" s="9">
        <v>18.177</v>
      </c>
      <c r="FQ22" s="9">
        <v>16.420000000000002</v>
      </c>
      <c r="FR22" s="9">
        <v>1.756</v>
      </c>
      <c r="FS22" s="9">
        <v>10.358000000000001</v>
      </c>
      <c r="FT22" s="9">
        <v>9.2910000000000004</v>
      </c>
      <c r="FU22" s="9">
        <v>1.0669999999999999</v>
      </c>
      <c r="FV22" s="9">
        <v>7.8179999999999996</v>
      </c>
      <c r="FW22" s="9">
        <v>7.1289999999999996</v>
      </c>
      <c r="FX22" s="9">
        <v>0.68899999999999995</v>
      </c>
      <c r="FY22" s="9">
        <v>31.844999999999999</v>
      </c>
      <c r="FZ22" s="9">
        <v>16.716000000000001</v>
      </c>
      <c r="GA22" s="9">
        <v>15.13</v>
      </c>
      <c r="GB22" s="9">
        <v>163.50200000000001</v>
      </c>
      <c r="GC22" s="9">
        <v>87.372</v>
      </c>
      <c r="GD22" s="9">
        <v>76.13</v>
      </c>
      <c r="GE22" s="9">
        <v>56.317</v>
      </c>
      <c r="GF22" s="9">
        <v>43.741999999999997</v>
      </c>
      <c r="GG22" s="9">
        <v>12.576000000000001</v>
      </c>
      <c r="GH22" s="9">
        <v>107.184</v>
      </c>
      <c r="GI22" s="9">
        <v>43.63</v>
      </c>
      <c r="GJ22" s="9">
        <v>63.554000000000002</v>
      </c>
      <c r="GK22" s="9">
        <v>71.552000000000007</v>
      </c>
      <c r="GL22" s="9">
        <v>57.22</v>
      </c>
      <c r="GM22" s="9">
        <v>14.332000000000001</v>
      </c>
      <c r="GN22" s="9">
        <v>122.56100000000001</v>
      </c>
      <c r="GO22" s="9">
        <v>49.901000000000003</v>
      </c>
      <c r="GP22" s="9">
        <v>72.66</v>
      </c>
      <c r="GQ22" s="9">
        <v>117.542</v>
      </c>
      <c r="GR22" s="9">
        <v>52.920999999999999</v>
      </c>
      <c r="GS22" s="9">
        <v>64.620999999999995</v>
      </c>
      <c r="GT22" s="9">
        <v>424.78699999999998</v>
      </c>
      <c r="GU22" s="9">
        <v>266.11700000000002</v>
      </c>
      <c r="GV22" s="9">
        <v>158.66999999999999</v>
      </c>
      <c r="GW22" s="9">
        <v>187.52799999999999</v>
      </c>
      <c r="GX22" s="9">
        <v>138.107</v>
      </c>
      <c r="GY22" s="9">
        <v>49.421999999999997</v>
      </c>
      <c r="GZ22" s="9">
        <v>237.25899999999999</v>
      </c>
      <c r="HA22" s="9">
        <v>128.01</v>
      </c>
      <c r="HB22" s="9">
        <v>109.249</v>
      </c>
      <c r="HC22" s="9">
        <v>35.805</v>
      </c>
      <c r="HD22" s="9">
        <v>22.846</v>
      </c>
      <c r="HE22" s="9">
        <v>12.959</v>
      </c>
      <c r="HF22" s="9">
        <v>16.052</v>
      </c>
      <c r="HG22" s="9">
        <v>10.472</v>
      </c>
      <c r="HH22" s="9">
        <v>5.5789999999999997</v>
      </c>
      <c r="HI22" s="9">
        <v>3.2949999999999999</v>
      </c>
      <c r="HJ22" s="9">
        <v>3.2949999999999999</v>
      </c>
      <c r="HK22" s="9">
        <v>0</v>
      </c>
      <c r="HL22" s="9">
        <v>2.258</v>
      </c>
      <c r="HM22" s="9">
        <v>2.258</v>
      </c>
      <c r="HN22" s="9">
        <v>0</v>
      </c>
      <c r="HO22" s="9">
        <v>1.038</v>
      </c>
      <c r="HP22" s="9">
        <v>1.038</v>
      </c>
      <c r="HQ22" s="9">
        <v>0</v>
      </c>
      <c r="HR22" s="9">
        <v>12.756</v>
      </c>
      <c r="HS22" s="9">
        <v>7.1769999999999996</v>
      </c>
      <c r="HT22" s="9">
        <v>5.5789999999999997</v>
      </c>
      <c r="HU22" s="9">
        <v>23.04</v>
      </c>
      <c r="HV22" s="9">
        <v>14.231</v>
      </c>
      <c r="HW22" s="9">
        <v>8.8089999999999993</v>
      </c>
      <c r="HX22" s="9">
        <v>3.8290000000000002</v>
      </c>
      <c r="HY22" s="9">
        <v>2.8690000000000002</v>
      </c>
      <c r="HZ22" s="9">
        <v>0.96</v>
      </c>
      <c r="IA22" s="9">
        <v>19.212</v>
      </c>
      <c r="IB22" s="9">
        <v>11.363</v>
      </c>
      <c r="IC22" s="9">
        <v>7.8490000000000002</v>
      </c>
      <c r="ID22" s="9">
        <v>6.64</v>
      </c>
      <c r="IE22" s="9">
        <v>5.68</v>
      </c>
      <c r="IF22" s="9">
        <v>0.96</v>
      </c>
      <c r="IG22" s="9">
        <v>29.164000000000001</v>
      </c>
      <c r="IH22" s="9">
        <v>17.166</v>
      </c>
      <c r="II22" s="9">
        <v>11.999000000000001</v>
      </c>
      <c r="IJ22" s="9">
        <v>21.469000000000001</v>
      </c>
      <c r="IK22" s="9">
        <v>13.62</v>
      </c>
      <c r="IL22" s="9">
        <v>7.8490000000000002</v>
      </c>
      <c r="IM22" s="9">
        <v>3702.7179999999998</v>
      </c>
      <c r="IN22" s="9">
        <v>2000.5250000000001</v>
      </c>
      <c r="IO22" s="9">
        <v>1702.193</v>
      </c>
      <c r="IP22" s="9">
        <v>2601.2710000000002</v>
      </c>
      <c r="IQ22" s="9">
        <v>1643.9749999999999</v>
      </c>
    </row>
    <row r="23" spans="1:251">
      <c r="A23" s="10">
        <v>42186</v>
      </c>
      <c r="B23" s="9">
        <v>16.102</v>
      </c>
      <c r="C23" s="9">
        <v>14.521000000000001</v>
      </c>
      <c r="D23" s="9">
        <v>362.82499999999999</v>
      </c>
      <c r="E23" s="9">
        <v>227.679</v>
      </c>
      <c r="F23" s="9">
        <v>135.14599999999999</v>
      </c>
      <c r="G23" s="9">
        <v>180.6</v>
      </c>
      <c r="H23" s="9">
        <v>147.57400000000001</v>
      </c>
      <c r="I23" s="9">
        <v>33.026000000000003</v>
      </c>
      <c r="J23" s="9">
        <v>182.22499999999999</v>
      </c>
      <c r="K23" s="9">
        <v>80.105000000000004</v>
      </c>
      <c r="L23" s="9">
        <v>102.12</v>
      </c>
      <c r="M23" s="9">
        <v>202.80600000000001</v>
      </c>
      <c r="N23" s="9">
        <v>163.387</v>
      </c>
      <c r="O23" s="9">
        <v>39.418999999999997</v>
      </c>
      <c r="P23" s="9">
        <v>193.881</v>
      </c>
      <c r="Q23" s="9">
        <v>84.762</v>
      </c>
      <c r="R23" s="9">
        <v>109.119</v>
      </c>
      <c r="S23" s="9">
        <v>198.124</v>
      </c>
      <c r="T23" s="9">
        <v>93.369</v>
      </c>
      <c r="U23" s="9">
        <v>104.756</v>
      </c>
      <c r="V23" s="9">
        <v>2560.9160000000002</v>
      </c>
      <c r="W23" s="9">
        <v>1386.752</v>
      </c>
      <c r="X23" s="9">
        <v>1174.164</v>
      </c>
      <c r="Y23" s="9">
        <v>1881.605</v>
      </c>
      <c r="Z23" s="9">
        <v>1265.001</v>
      </c>
      <c r="AA23" s="9">
        <v>616.60400000000004</v>
      </c>
      <c r="AB23" s="9">
        <v>679.31100000000004</v>
      </c>
      <c r="AC23" s="9">
        <v>121.751</v>
      </c>
      <c r="AD23" s="9">
        <v>557.55999999999995</v>
      </c>
      <c r="AE23" s="9">
        <v>328.20400000000001</v>
      </c>
      <c r="AF23" s="9">
        <v>161.631</v>
      </c>
      <c r="AG23" s="9">
        <v>166.572</v>
      </c>
      <c r="AH23" s="9">
        <v>56.52</v>
      </c>
      <c r="AI23" s="9">
        <v>28.401</v>
      </c>
      <c r="AJ23" s="9">
        <v>28.119</v>
      </c>
      <c r="AK23" s="9">
        <v>25.251000000000001</v>
      </c>
      <c r="AL23" s="9">
        <v>18.916</v>
      </c>
      <c r="AM23" s="9">
        <v>6.335</v>
      </c>
      <c r="AN23" s="9">
        <v>14.901</v>
      </c>
      <c r="AO23" s="9">
        <v>10.552</v>
      </c>
      <c r="AP23" s="9">
        <v>4.3490000000000002</v>
      </c>
      <c r="AQ23" s="9">
        <v>10.351000000000001</v>
      </c>
      <c r="AR23" s="9">
        <v>8.3650000000000002</v>
      </c>
      <c r="AS23" s="9">
        <v>1.986</v>
      </c>
      <c r="AT23" s="9">
        <v>31.268999999999998</v>
      </c>
      <c r="AU23" s="9">
        <v>9.4849999999999994</v>
      </c>
      <c r="AV23" s="9">
        <v>21.783999999999999</v>
      </c>
      <c r="AW23" s="9">
        <v>294.68200000000002</v>
      </c>
      <c r="AX23" s="9">
        <v>144.09299999999999</v>
      </c>
      <c r="AY23" s="9">
        <v>150.58799999999999</v>
      </c>
      <c r="AZ23" s="9">
        <v>130.898</v>
      </c>
      <c r="BA23" s="9">
        <v>100.029</v>
      </c>
      <c r="BB23" s="9">
        <v>30.869</v>
      </c>
      <c r="BC23" s="9">
        <v>163.78299999999999</v>
      </c>
      <c r="BD23" s="9">
        <v>44.064999999999998</v>
      </c>
      <c r="BE23" s="9">
        <v>119.71899999999999</v>
      </c>
      <c r="BF23" s="9">
        <v>149.79599999999999</v>
      </c>
      <c r="BG23" s="9">
        <v>113.871</v>
      </c>
      <c r="BH23" s="9">
        <v>35.924999999999997</v>
      </c>
      <c r="BI23" s="9">
        <v>178.40799999999999</v>
      </c>
      <c r="BJ23" s="9">
        <v>47.76</v>
      </c>
      <c r="BK23" s="9">
        <v>130.64699999999999</v>
      </c>
      <c r="BL23" s="9">
        <v>178.684</v>
      </c>
      <c r="BM23" s="9">
        <v>54.616</v>
      </c>
      <c r="BN23" s="9">
        <v>124.068</v>
      </c>
      <c r="BO23" s="9">
        <v>2484.5740000000001</v>
      </c>
      <c r="BP23" s="9">
        <v>1306.05</v>
      </c>
      <c r="BQ23" s="9">
        <v>1178.5239999999999</v>
      </c>
      <c r="BR23" s="9">
        <v>1875.7159999999999</v>
      </c>
      <c r="BS23" s="9">
        <v>1182.489</v>
      </c>
      <c r="BT23" s="9">
        <v>693.22699999999998</v>
      </c>
      <c r="BU23" s="9">
        <v>608.85699999999997</v>
      </c>
      <c r="BV23" s="9">
        <v>123.56100000000001</v>
      </c>
      <c r="BW23" s="9">
        <v>485.29599999999999</v>
      </c>
      <c r="BX23" s="9">
        <v>327.226</v>
      </c>
      <c r="BY23" s="9">
        <v>164.33600000000001</v>
      </c>
      <c r="BZ23" s="9">
        <v>162.89099999999999</v>
      </c>
      <c r="CA23" s="9">
        <v>68.117999999999995</v>
      </c>
      <c r="CB23" s="9">
        <v>38.518999999999998</v>
      </c>
      <c r="CC23" s="9">
        <v>29.6</v>
      </c>
      <c r="CD23" s="9">
        <v>33.231999999999999</v>
      </c>
      <c r="CE23" s="9">
        <v>24.484000000000002</v>
      </c>
      <c r="CF23" s="9">
        <v>8.7479999999999993</v>
      </c>
      <c r="CG23" s="9">
        <v>19.635999999999999</v>
      </c>
      <c r="CH23" s="9">
        <v>15.009</v>
      </c>
      <c r="CI23" s="9">
        <v>4.6269999999999998</v>
      </c>
      <c r="CJ23" s="9">
        <v>13.595000000000001</v>
      </c>
      <c r="CK23" s="9">
        <v>9.4740000000000002</v>
      </c>
      <c r="CL23" s="9">
        <v>4.1210000000000004</v>
      </c>
      <c r="CM23" s="9">
        <v>34.887</v>
      </c>
      <c r="CN23" s="9">
        <v>14.035</v>
      </c>
      <c r="CO23" s="9">
        <v>20.852</v>
      </c>
      <c r="CP23" s="9">
        <v>288.78399999999999</v>
      </c>
      <c r="CQ23" s="9">
        <v>141.00399999999999</v>
      </c>
      <c r="CR23" s="9">
        <v>147.78</v>
      </c>
      <c r="CS23" s="9">
        <v>123.021</v>
      </c>
      <c r="CT23" s="9">
        <v>91.706000000000003</v>
      </c>
      <c r="CU23" s="9">
        <v>31.315000000000001</v>
      </c>
      <c r="CV23" s="9">
        <v>165.76400000000001</v>
      </c>
      <c r="CW23" s="9">
        <v>49.298000000000002</v>
      </c>
      <c r="CX23" s="9">
        <v>116.465</v>
      </c>
      <c r="CY23" s="9">
        <v>150.27500000000001</v>
      </c>
      <c r="CZ23" s="9">
        <v>111.129</v>
      </c>
      <c r="DA23" s="9">
        <v>39.146000000000001</v>
      </c>
      <c r="DB23" s="9">
        <v>176.95099999999999</v>
      </c>
      <c r="DC23" s="9">
        <v>53.207000000000001</v>
      </c>
      <c r="DD23" s="9">
        <v>123.745</v>
      </c>
      <c r="DE23" s="9">
        <v>185.4</v>
      </c>
      <c r="DF23" s="9">
        <v>64.308000000000007</v>
      </c>
      <c r="DG23" s="9">
        <v>121.092</v>
      </c>
      <c r="DH23" s="9">
        <v>2116.739</v>
      </c>
      <c r="DI23" s="9">
        <v>1189.943</v>
      </c>
      <c r="DJ23" s="9">
        <v>926.79600000000005</v>
      </c>
      <c r="DK23" s="9">
        <v>1343.89</v>
      </c>
      <c r="DL23" s="9">
        <v>905.70799999999997</v>
      </c>
      <c r="DM23" s="9">
        <v>438.18200000000002</v>
      </c>
      <c r="DN23" s="9">
        <v>772.84900000000005</v>
      </c>
      <c r="DO23" s="9">
        <v>284.23500000000001</v>
      </c>
      <c r="DP23" s="9">
        <v>488.61399999999998</v>
      </c>
      <c r="DQ23" s="9">
        <v>265.96699999999998</v>
      </c>
      <c r="DR23" s="9">
        <v>152.31399999999999</v>
      </c>
      <c r="DS23" s="9">
        <v>113.65300000000001</v>
      </c>
      <c r="DT23" s="9">
        <v>79.076999999999998</v>
      </c>
      <c r="DU23" s="9">
        <v>45.237000000000002</v>
      </c>
      <c r="DV23" s="9">
        <v>33.840000000000003</v>
      </c>
      <c r="DW23" s="9">
        <v>30.244</v>
      </c>
      <c r="DX23" s="9">
        <v>23.696999999999999</v>
      </c>
      <c r="DY23" s="9">
        <v>6.5469999999999997</v>
      </c>
      <c r="DZ23" s="9">
        <v>16.163</v>
      </c>
      <c r="EA23" s="9">
        <v>12.324</v>
      </c>
      <c r="EB23" s="9">
        <v>3.839</v>
      </c>
      <c r="EC23" s="9">
        <v>14.082000000000001</v>
      </c>
      <c r="ED23" s="9">
        <v>11.372999999999999</v>
      </c>
      <c r="EE23" s="9">
        <v>2.7090000000000001</v>
      </c>
      <c r="EF23" s="9">
        <v>48.832000000000001</v>
      </c>
      <c r="EG23" s="9">
        <v>21.54</v>
      </c>
      <c r="EH23" s="9">
        <v>27.292000000000002</v>
      </c>
      <c r="EI23" s="9">
        <v>217.93100000000001</v>
      </c>
      <c r="EJ23" s="9">
        <v>125.465</v>
      </c>
      <c r="EK23" s="9">
        <v>92.466999999999999</v>
      </c>
      <c r="EL23" s="9">
        <v>73.742999999999995</v>
      </c>
      <c r="EM23" s="9">
        <v>56.692</v>
      </c>
      <c r="EN23" s="9">
        <v>17.050999999999998</v>
      </c>
      <c r="EO23" s="9">
        <v>144.18799999999999</v>
      </c>
      <c r="EP23" s="9">
        <v>68.772000000000006</v>
      </c>
      <c r="EQ23" s="9">
        <v>75.415999999999997</v>
      </c>
      <c r="ER23" s="9">
        <v>97.358000000000004</v>
      </c>
      <c r="ES23" s="9">
        <v>74.647999999999996</v>
      </c>
      <c r="ET23" s="9">
        <v>22.71</v>
      </c>
      <c r="EU23" s="9">
        <v>168.60900000000001</v>
      </c>
      <c r="EV23" s="9">
        <v>77.667000000000002</v>
      </c>
      <c r="EW23" s="9">
        <v>90.942999999999998</v>
      </c>
      <c r="EX23" s="9">
        <v>160.351</v>
      </c>
      <c r="EY23" s="9">
        <v>81.096000000000004</v>
      </c>
      <c r="EZ23" s="9">
        <v>79.254999999999995</v>
      </c>
      <c r="FA23" s="9">
        <v>1697.586</v>
      </c>
      <c r="FB23" s="9">
        <v>930.33600000000001</v>
      </c>
      <c r="FC23" s="9">
        <v>767.25</v>
      </c>
      <c r="FD23" s="9">
        <v>1155.204</v>
      </c>
      <c r="FE23" s="9">
        <v>770.66099999999994</v>
      </c>
      <c r="FF23" s="9">
        <v>384.54300000000001</v>
      </c>
      <c r="FG23" s="9">
        <v>542.38199999999995</v>
      </c>
      <c r="FH23" s="9">
        <v>159.67500000000001</v>
      </c>
      <c r="FI23" s="9">
        <v>382.70699999999999</v>
      </c>
      <c r="FJ23" s="9">
        <v>219.352</v>
      </c>
      <c r="FK23" s="9">
        <v>124.47</v>
      </c>
      <c r="FL23" s="9">
        <v>94.882000000000005</v>
      </c>
      <c r="FM23" s="9">
        <v>56.74</v>
      </c>
      <c r="FN23" s="9">
        <v>32.847999999999999</v>
      </c>
      <c r="FO23" s="9">
        <v>23.891999999999999</v>
      </c>
      <c r="FP23" s="9">
        <v>25.004999999999999</v>
      </c>
      <c r="FQ23" s="9">
        <v>18.818999999999999</v>
      </c>
      <c r="FR23" s="9">
        <v>6.1859999999999999</v>
      </c>
      <c r="FS23" s="9">
        <v>13.692</v>
      </c>
      <c r="FT23" s="9">
        <v>9.9109999999999996</v>
      </c>
      <c r="FU23" s="9">
        <v>3.7810000000000001</v>
      </c>
      <c r="FV23" s="9">
        <v>11.313000000000001</v>
      </c>
      <c r="FW23" s="9">
        <v>8.9079999999999995</v>
      </c>
      <c r="FX23" s="9">
        <v>2.4049999999999998</v>
      </c>
      <c r="FY23" s="9">
        <v>31.734999999999999</v>
      </c>
      <c r="FZ23" s="9">
        <v>14.03</v>
      </c>
      <c r="GA23" s="9">
        <v>17.704999999999998</v>
      </c>
      <c r="GB23" s="9">
        <v>186.64599999999999</v>
      </c>
      <c r="GC23" s="9">
        <v>105.614</v>
      </c>
      <c r="GD23" s="9">
        <v>81.031999999999996</v>
      </c>
      <c r="GE23" s="9">
        <v>70.021000000000001</v>
      </c>
      <c r="GF23" s="9">
        <v>52.97</v>
      </c>
      <c r="GG23" s="9">
        <v>17.050999999999998</v>
      </c>
      <c r="GH23" s="9">
        <v>116.625</v>
      </c>
      <c r="GI23" s="9">
        <v>52.643999999999998</v>
      </c>
      <c r="GJ23" s="9">
        <v>63.981999999999999</v>
      </c>
      <c r="GK23" s="9">
        <v>89.710999999999999</v>
      </c>
      <c r="GL23" s="9">
        <v>67.361999999999995</v>
      </c>
      <c r="GM23" s="9">
        <v>22.349</v>
      </c>
      <c r="GN23" s="9">
        <v>129.64099999999999</v>
      </c>
      <c r="GO23" s="9">
        <v>57.107999999999997</v>
      </c>
      <c r="GP23" s="9">
        <v>72.533000000000001</v>
      </c>
      <c r="GQ23" s="9">
        <v>130.31700000000001</v>
      </c>
      <c r="GR23" s="9">
        <v>62.554000000000002</v>
      </c>
      <c r="GS23" s="9">
        <v>67.763000000000005</v>
      </c>
      <c r="GT23" s="9">
        <v>419.15300000000002</v>
      </c>
      <c r="GU23" s="9">
        <v>259.60700000000003</v>
      </c>
      <c r="GV23" s="9">
        <v>159.54599999999999</v>
      </c>
      <c r="GW23" s="9">
        <v>188.68600000000001</v>
      </c>
      <c r="GX23" s="9">
        <v>135.047</v>
      </c>
      <c r="GY23" s="9">
        <v>53.639000000000003</v>
      </c>
      <c r="GZ23" s="9">
        <v>230.46700000000001</v>
      </c>
      <c r="HA23" s="9">
        <v>124.56</v>
      </c>
      <c r="HB23" s="9">
        <v>105.907</v>
      </c>
      <c r="HC23" s="9">
        <v>46.615000000000002</v>
      </c>
      <c r="HD23" s="9">
        <v>27.844999999999999</v>
      </c>
      <c r="HE23" s="9">
        <v>18.771000000000001</v>
      </c>
      <c r="HF23" s="9">
        <v>22.337</v>
      </c>
      <c r="HG23" s="9">
        <v>12.388999999999999</v>
      </c>
      <c r="HH23" s="9">
        <v>9.9480000000000004</v>
      </c>
      <c r="HI23" s="9">
        <v>5.2389999999999999</v>
      </c>
      <c r="HJ23" s="9">
        <v>4.8780000000000001</v>
      </c>
      <c r="HK23" s="9">
        <v>0.36099999999999999</v>
      </c>
      <c r="HL23" s="9">
        <v>2.4700000000000002</v>
      </c>
      <c r="HM23" s="9">
        <v>2.4129999999999998</v>
      </c>
      <c r="HN23" s="9">
        <v>5.7000000000000002E-2</v>
      </c>
      <c r="HO23" s="9">
        <v>2.7690000000000001</v>
      </c>
      <c r="HP23" s="9">
        <v>2.4649999999999999</v>
      </c>
      <c r="HQ23" s="9">
        <v>0.30399999999999999</v>
      </c>
      <c r="HR23" s="9">
        <v>17.097999999999999</v>
      </c>
      <c r="HS23" s="9">
        <v>7.5110000000000001</v>
      </c>
      <c r="HT23" s="9">
        <v>9.5869999999999997</v>
      </c>
      <c r="HU23" s="9">
        <v>31.286000000000001</v>
      </c>
      <c r="HV23" s="9">
        <v>19.850999999999999</v>
      </c>
      <c r="HW23" s="9">
        <v>11.435</v>
      </c>
      <c r="HX23" s="9">
        <v>3.722</v>
      </c>
      <c r="HY23" s="9">
        <v>3.722</v>
      </c>
      <c r="HZ23" s="9">
        <v>0</v>
      </c>
      <c r="IA23" s="9">
        <v>27.562999999999999</v>
      </c>
      <c r="IB23" s="9">
        <v>16.129000000000001</v>
      </c>
      <c r="IC23" s="9">
        <v>11.435</v>
      </c>
      <c r="ID23" s="9">
        <v>7.6459999999999999</v>
      </c>
      <c r="IE23" s="9">
        <v>7.2850000000000001</v>
      </c>
      <c r="IF23" s="9">
        <v>0.36099999999999999</v>
      </c>
      <c r="IG23" s="9">
        <v>38.969000000000001</v>
      </c>
      <c r="IH23" s="9">
        <v>20.559000000000001</v>
      </c>
      <c r="II23" s="9">
        <v>18.41</v>
      </c>
      <c r="IJ23" s="9">
        <v>30.033999999999999</v>
      </c>
      <c r="IK23" s="9">
        <v>18.542000000000002</v>
      </c>
      <c r="IL23" s="9">
        <v>11.492000000000001</v>
      </c>
      <c r="IM23" s="9">
        <v>3724.732</v>
      </c>
      <c r="IN23" s="9">
        <v>2006.9179999999999</v>
      </c>
      <c r="IO23" s="9">
        <v>1717.8140000000001</v>
      </c>
      <c r="IP23" s="9">
        <v>2641.0129999999999</v>
      </c>
      <c r="IQ23" s="9">
        <v>1667.0160000000001</v>
      </c>
    </row>
    <row r="24" spans="1:251">
      <c r="A24" s="10">
        <v>42217</v>
      </c>
      <c r="B24" s="9">
        <v>11.388</v>
      </c>
      <c r="C24" s="9">
        <v>15.087</v>
      </c>
      <c r="D24" s="9">
        <v>355.55200000000002</v>
      </c>
      <c r="E24" s="9">
        <v>212.56200000000001</v>
      </c>
      <c r="F24" s="9">
        <v>142.989</v>
      </c>
      <c r="G24" s="9">
        <v>173.108</v>
      </c>
      <c r="H24" s="9">
        <v>137.11699999999999</v>
      </c>
      <c r="I24" s="9">
        <v>35.991</v>
      </c>
      <c r="J24" s="9">
        <v>182.44399999999999</v>
      </c>
      <c r="K24" s="9">
        <v>75.444999999999993</v>
      </c>
      <c r="L24" s="9">
        <v>106.999</v>
      </c>
      <c r="M24" s="9">
        <v>196.73400000000001</v>
      </c>
      <c r="N24" s="9">
        <v>155.286</v>
      </c>
      <c r="O24" s="9">
        <v>41.448</v>
      </c>
      <c r="P24" s="9">
        <v>193.93899999999999</v>
      </c>
      <c r="Q24" s="9">
        <v>79.116</v>
      </c>
      <c r="R24" s="9">
        <v>114.82299999999999</v>
      </c>
      <c r="S24" s="9">
        <v>198.316</v>
      </c>
      <c r="T24" s="9">
        <v>87.254999999999995</v>
      </c>
      <c r="U24" s="9">
        <v>111.06100000000001</v>
      </c>
      <c r="V24" s="9">
        <v>2563.172</v>
      </c>
      <c r="W24" s="9">
        <v>1387.7529999999999</v>
      </c>
      <c r="X24" s="9">
        <v>1175.42</v>
      </c>
      <c r="Y24" s="9">
        <v>1876.923</v>
      </c>
      <c r="Z24" s="9">
        <v>1267.7339999999999</v>
      </c>
      <c r="AA24" s="9">
        <v>609.18899999999996</v>
      </c>
      <c r="AB24" s="9">
        <v>686.24900000000002</v>
      </c>
      <c r="AC24" s="9">
        <v>120.01900000000001</v>
      </c>
      <c r="AD24" s="9">
        <v>566.23</v>
      </c>
      <c r="AE24" s="9">
        <v>323.90699999999998</v>
      </c>
      <c r="AF24" s="9">
        <v>161.136</v>
      </c>
      <c r="AG24" s="9">
        <v>162.77199999999999</v>
      </c>
      <c r="AH24" s="9">
        <v>53.619</v>
      </c>
      <c r="AI24" s="9">
        <v>29.951000000000001</v>
      </c>
      <c r="AJ24" s="9">
        <v>23.667999999999999</v>
      </c>
      <c r="AK24" s="9">
        <v>25.783000000000001</v>
      </c>
      <c r="AL24" s="9">
        <v>21.411000000000001</v>
      </c>
      <c r="AM24" s="9">
        <v>4.3719999999999999</v>
      </c>
      <c r="AN24" s="9">
        <v>10.349</v>
      </c>
      <c r="AO24" s="9">
        <v>7.5090000000000003</v>
      </c>
      <c r="AP24" s="9">
        <v>2.84</v>
      </c>
      <c r="AQ24" s="9">
        <v>15.433999999999999</v>
      </c>
      <c r="AR24" s="9">
        <v>13.901999999999999</v>
      </c>
      <c r="AS24" s="9">
        <v>1.5329999999999999</v>
      </c>
      <c r="AT24" s="9">
        <v>27.837</v>
      </c>
      <c r="AU24" s="9">
        <v>8.5410000000000004</v>
      </c>
      <c r="AV24" s="9">
        <v>19.295999999999999</v>
      </c>
      <c r="AW24" s="9">
        <v>293.83100000000002</v>
      </c>
      <c r="AX24" s="9">
        <v>141.94499999999999</v>
      </c>
      <c r="AY24" s="9">
        <v>151.886</v>
      </c>
      <c r="AZ24" s="9">
        <v>130.04</v>
      </c>
      <c r="BA24" s="9">
        <v>98.988</v>
      </c>
      <c r="BB24" s="9">
        <v>31.053000000000001</v>
      </c>
      <c r="BC24" s="9">
        <v>163.79</v>
      </c>
      <c r="BD24" s="9">
        <v>42.957000000000001</v>
      </c>
      <c r="BE24" s="9">
        <v>120.833</v>
      </c>
      <c r="BF24" s="9">
        <v>149.08799999999999</v>
      </c>
      <c r="BG24" s="9">
        <v>114.574</v>
      </c>
      <c r="BH24" s="9">
        <v>34.514000000000003</v>
      </c>
      <c r="BI24" s="9">
        <v>174.81899999999999</v>
      </c>
      <c r="BJ24" s="9">
        <v>46.561</v>
      </c>
      <c r="BK24" s="9">
        <v>128.25700000000001</v>
      </c>
      <c r="BL24" s="9">
        <v>174.13900000000001</v>
      </c>
      <c r="BM24" s="9">
        <v>50.466000000000001</v>
      </c>
      <c r="BN24" s="9">
        <v>123.673</v>
      </c>
      <c r="BO24" s="9">
        <v>2496.1309999999999</v>
      </c>
      <c r="BP24" s="9">
        <v>1300.6210000000001</v>
      </c>
      <c r="BQ24" s="9">
        <v>1195.51</v>
      </c>
      <c r="BR24" s="9">
        <v>1874.4490000000001</v>
      </c>
      <c r="BS24" s="9">
        <v>1173.704</v>
      </c>
      <c r="BT24" s="9">
        <v>700.745</v>
      </c>
      <c r="BU24" s="9">
        <v>621.68200000000002</v>
      </c>
      <c r="BV24" s="9">
        <v>126.917</v>
      </c>
      <c r="BW24" s="9">
        <v>494.76499999999999</v>
      </c>
      <c r="BX24" s="9">
        <v>335.40800000000002</v>
      </c>
      <c r="BY24" s="9">
        <v>166.857</v>
      </c>
      <c r="BZ24" s="9">
        <v>168.55099999999999</v>
      </c>
      <c r="CA24" s="9">
        <v>60.44</v>
      </c>
      <c r="CB24" s="9">
        <v>33.875</v>
      </c>
      <c r="CC24" s="9">
        <v>26.565999999999999</v>
      </c>
      <c r="CD24" s="9">
        <v>22.765000000000001</v>
      </c>
      <c r="CE24" s="9">
        <v>17.940000000000001</v>
      </c>
      <c r="CF24" s="9">
        <v>4.8259999999999996</v>
      </c>
      <c r="CG24" s="9">
        <v>8.1980000000000004</v>
      </c>
      <c r="CH24" s="9">
        <v>4.9359999999999999</v>
      </c>
      <c r="CI24" s="9">
        <v>3.262</v>
      </c>
      <c r="CJ24" s="9">
        <v>14.568</v>
      </c>
      <c r="CK24" s="9">
        <v>13.004</v>
      </c>
      <c r="CL24" s="9">
        <v>1.5640000000000001</v>
      </c>
      <c r="CM24" s="9">
        <v>37.674999999999997</v>
      </c>
      <c r="CN24" s="9">
        <v>15.935</v>
      </c>
      <c r="CO24" s="9">
        <v>21.74</v>
      </c>
      <c r="CP24" s="9">
        <v>301.166</v>
      </c>
      <c r="CQ24" s="9">
        <v>145.44800000000001</v>
      </c>
      <c r="CR24" s="9">
        <v>155.71799999999999</v>
      </c>
      <c r="CS24" s="9">
        <v>126.294</v>
      </c>
      <c r="CT24" s="9">
        <v>91.203000000000003</v>
      </c>
      <c r="CU24" s="9">
        <v>35.091000000000001</v>
      </c>
      <c r="CV24" s="9">
        <v>174.87200000000001</v>
      </c>
      <c r="CW24" s="9">
        <v>54.246000000000002</v>
      </c>
      <c r="CX24" s="9">
        <v>120.626</v>
      </c>
      <c r="CY24" s="9">
        <v>145.47399999999999</v>
      </c>
      <c r="CZ24" s="9">
        <v>106.904</v>
      </c>
      <c r="DA24" s="9">
        <v>38.57</v>
      </c>
      <c r="DB24" s="9">
        <v>189.934</v>
      </c>
      <c r="DC24" s="9">
        <v>59.953000000000003</v>
      </c>
      <c r="DD24" s="9">
        <v>129.98099999999999</v>
      </c>
      <c r="DE24" s="9">
        <v>183.07</v>
      </c>
      <c r="DF24" s="9">
        <v>59.182000000000002</v>
      </c>
      <c r="DG24" s="9">
        <v>123.88800000000001</v>
      </c>
      <c r="DH24" s="9">
        <v>2116.808</v>
      </c>
      <c r="DI24" s="9">
        <v>1188.1759999999999</v>
      </c>
      <c r="DJ24" s="9">
        <v>928.63199999999995</v>
      </c>
      <c r="DK24" s="9">
        <v>1337.8140000000001</v>
      </c>
      <c r="DL24" s="9">
        <v>901.95</v>
      </c>
      <c r="DM24" s="9">
        <v>435.86399999999998</v>
      </c>
      <c r="DN24" s="9">
        <v>778.99400000000003</v>
      </c>
      <c r="DO24" s="9">
        <v>286.226</v>
      </c>
      <c r="DP24" s="9">
        <v>492.76799999999997</v>
      </c>
      <c r="DQ24" s="9">
        <v>241.023</v>
      </c>
      <c r="DR24" s="9">
        <v>136.84200000000001</v>
      </c>
      <c r="DS24" s="9">
        <v>104.181</v>
      </c>
      <c r="DT24" s="9">
        <v>73.515000000000001</v>
      </c>
      <c r="DU24" s="9">
        <v>43.265999999999998</v>
      </c>
      <c r="DV24" s="9">
        <v>30.248999999999999</v>
      </c>
      <c r="DW24" s="9">
        <v>23.041</v>
      </c>
      <c r="DX24" s="9">
        <v>21.699000000000002</v>
      </c>
      <c r="DY24" s="9">
        <v>1.343</v>
      </c>
      <c r="DZ24" s="9">
        <v>12.861000000000001</v>
      </c>
      <c r="EA24" s="9">
        <v>11.87</v>
      </c>
      <c r="EB24" s="9">
        <v>0.99199999999999999</v>
      </c>
      <c r="EC24" s="9">
        <v>10.18</v>
      </c>
      <c r="ED24" s="9">
        <v>9.8290000000000006</v>
      </c>
      <c r="EE24" s="9">
        <v>0.35099999999999998</v>
      </c>
      <c r="EF24" s="9">
        <v>50.473999999999997</v>
      </c>
      <c r="EG24" s="9">
        <v>21.568000000000001</v>
      </c>
      <c r="EH24" s="9">
        <v>28.905999999999999</v>
      </c>
      <c r="EI24" s="9">
        <v>193.357</v>
      </c>
      <c r="EJ24" s="9">
        <v>107.24299999999999</v>
      </c>
      <c r="EK24" s="9">
        <v>86.114000000000004</v>
      </c>
      <c r="EL24" s="9">
        <v>67.662999999999997</v>
      </c>
      <c r="EM24" s="9">
        <v>50.74</v>
      </c>
      <c r="EN24" s="9">
        <v>16.922999999999998</v>
      </c>
      <c r="EO24" s="9">
        <v>125.694</v>
      </c>
      <c r="EP24" s="9">
        <v>56.503</v>
      </c>
      <c r="EQ24" s="9">
        <v>69.191000000000003</v>
      </c>
      <c r="ER24" s="9">
        <v>85.503</v>
      </c>
      <c r="ES24" s="9">
        <v>67.236999999999995</v>
      </c>
      <c r="ET24" s="9">
        <v>18.265999999999998</v>
      </c>
      <c r="EU24" s="9">
        <v>155.52000000000001</v>
      </c>
      <c r="EV24" s="9">
        <v>69.605000000000004</v>
      </c>
      <c r="EW24" s="9">
        <v>85.915999999999997</v>
      </c>
      <c r="EX24" s="9">
        <v>138.55500000000001</v>
      </c>
      <c r="EY24" s="9">
        <v>68.373000000000005</v>
      </c>
      <c r="EZ24" s="9">
        <v>70.182000000000002</v>
      </c>
      <c r="FA24" s="9">
        <v>1684.711</v>
      </c>
      <c r="FB24" s="9">
        <v>921.81500000000005</v>
      </c>
      <c r="FC24" s="9">
        <v>762.89700000000005</v>
      </c>
      <c r="FD24" s="9">
        <v>1142.9690000000001</v>
      </c>
      <c r="FE24" s="9">
        <v>762.202</v>
      </c>
      <c r="FF24" s="9">
        <v>380.767</v>
      </c>
      <c r="FG24" s="9">
        <v>541.74199999999996</v>
      </c>
      <c r="FH24" s="9">
        <v>159.613</v>
      </c>
      <c r="FI24" s="9">
        <v>382.12900000000002</v>
      </c>
      <c r="FJ24" s="9">
        <v>200.95599999999999</v>
      </c>
      <c r="FK24" s="9">
        <v>111.685</v>
      </c>
      <c r="FL24" s="9">
        <v>89.271000000000001</v>
      </c>
      <c r="FM24" s="9">
        <v>54.375</v>
      </c>
      <c r="FN24" s="9">
        <v>32.658999999999999</v>
      </c>
      <c r="FO24" s="9">
        <v>21.716000000000001</v>
      </c>
      <c r="FP24" s="9">
        <v>19.155000000000001</v>
      </c>
      <c r="FQ24" s="9">
        <v>18.617000000000001</v>
      </c>
      <c r="FR24" s="9">
        <v>0.53900000000000003</v>
      </c>
      <c r="FS24" s="9">
        <v>11.113</v>
      </c>
      <c r="FT24" s="9">
        <v>10.68</v>
      </c>
      <c r="FU24" s="9">
        <v>0.433</v>
      </c>
      <c r="FV24" s="9">
        <v>8.0419999999999998</v>
      </c>
      <c r="FW24" s="9">
        <v>7.9359999999999999</v>
      </c>
      <c r="FX24" s="9">
        <v>0.106</v>
      </c>
      <c r="FY24" s="9">
        <v>35.219000000000001</v>
      </c>
      <c r="FZ24" s="9">
        <v>14.042999999999999</v>
      </c>
      <c r="GA24" s="9">
        <v>21.177</v>
      </c>
      <c r="GB24" s="9">
        <v>168.023</v>
      </c>
      <c r="GC24" s="9">
        <v>90.712000000000003</v>
      </c>
      <c r="GD24" s="9">
        <v>77.311000000000007</v>
      </c>
      <c r="GE24" s="9">
        <v>65.069999999999993</v>
      </c>
      <c r="GF24" s="9">
        <v>48.683999999999997</v>
      </c>
      <c r="GG24" s="9">
        <v>16.385999999999999</v>
      </c>
      <c r="GH24" s="9">
        <v>102.952</v>
      </c>
      <c r="GI24" s="9">
        <v>42.027000000000001</v>
      </c>
      <c r="GJ24" s="9">
        <v>60.924999999999997</v>
      </c>
      <c r="GK24" s="9">
        <v>79.024000000000001</v>
      </c>
      <c r="GL24" s="9">
        <v>62.1</v>
      </c>
      <c r="GM24" s="9">
        <v>16.925000000000001</v>
      </c>
      <c r="GN24" s="9">
        <v>121.932</v>
      </c>
      <c r="GO24" s="9">
        <v>49.585999999999999</v>
      </c>
      <c r="GP24" s="9">
        <v>72.346000000000004</v>
      </c>
      <c r="GQ24" s="9">
        <v>114.065</v>
      </c>
      <c r="GR24" s="9">
        <v>52.707999999999998</v>
      </c>
      <c r="GS24" s="9">
        <v>61.357999999999997</v>
      </c>
      <c r="GT24" s="9">
        <v>432.096</v>
      </c>
      <c r="GU24" s="9">
        <v>266.36099999999999</v>
      </c>
      <c r="GV24" s="9">
        <v>165.73500000000001</v>
      </c>
      <c r="GW24" s="9">
        <v>194.845</v>
      </c>
      <c r="GX24" s="9">
        <v>139.74799999999999</v>
      </c>
      <c r="GY24" s="9">
        <v>55.097000000000001</v>
      </c>
      <c r="GZ24" s="9">
        <v>237.251</v>
      </c>
      <c r="HA24" s="9">
        <v>126.613</v>
      </c>
      <c r="HB24" s="9">
        <v>110.63800000000001</v>
      </c>
      <c r="HC24" s="9">
        <v>40.067</v>
      </c>
      <c r="HD24" s="9">
        <v>25.157</v>
      </c>
      <c r="HE24" s="9">
        <v>14.911</v>
      </c>
      <c r="HF24" s="9">
        <v>19.140999999999998</v>
      </c>
      <c r="HG24" s="9">
        <v>10.606999999999999</v>
      </c>
      <c r="HH24" s="9">
        <v>8.5329999999999995</v>
      </c>
      <c r="HI24" s="9">
        <v>3.8860000000000001</v>
      </c>
      <c r="HJ24" s="9">
        <v>3.0819999999999999</v>
      </c>
      <c r="HK24" s="9">
        <v>0.80400000000000005</v>
      </c>
      <c r="HL24" s="9">
        <v>1.748</v>
      </c>
      <c r="HM24" s="9">
        <v>1.1890000000000001</v>
      </c>
      <c r="HN24" s="9">
        <v>0.55900000000000005</v>
      </c>
      <c r="HO24" s="9">
        <v>2.1379999999999999</v>
      </c>
      <c r="HP24" s="9">
        <v>1.893</v>
      </c>
      <c r="HQ24" s="9">
        <v>0.245</v>
      </c>
      <c r="HR24" s="9">
        <v>15.255000000000001</v>
      </c>
      <c r="HS24" s="9">
        <v>7.5250000000000004</v>
      </c>
      <c r="HT24" s="9">
        <v>7.73</v>
      </c>
      <c r="HU24" s="9">
        <v>25.334</v>
      </c>
      <c r="HV24" s="9">
        <v>16.532</v>
      </c>
      <c r="HW24" s="9">
        <v>8.8030000000000008</v>
      </c>
      <c r="HX24" s="9">
        <v>2.593</v>
      </c>
      <c r="HY24" s="9">
        <v>2.056</v>
      </c>
      <c r="HZ24" s="9">
        <v>0.53700000000000003</v>
      </c>
      <c r="IA24" s="9">
        <v>22.742000000000001</v>
      </c>
      <c r="IB24" s="9">
        <v>14.476000000000001</v>
      </c>
      <c r="IC24" s="9">
        <v>8.266</v>
      </c>
      <c r="ID24" s="9">
        <v>6.4790000000000001</v>
      </c>
      <c r="IE24" s="9">
        <v>5.1379999999999999</v>
      </c>
      <c r="IF24" s="9">
        <v>1.341</v>
      </c>
      <c r="IG24" s="9">
        <v>33.588999999999999</v>
      </c>
      <c r="IH24" s="9">
        <v>20.018999999999998</v>
      </c>
      <c r="II24" s="9">
        <v>13.57</v>
      </c>
      <c r="IJ24" s="9">
        <v>24.49</v>
      </c>
      <c r="IK24" s="9">
        <v>15.664999999999999</v>
      </c>
      <c r="IL24" s="9">
        <v>8.8249999999999993</v>
      </c>
      <c r="IM24" s="9">
        <v>3708.7849999999999</v>
      </c>
      <c r="IN24" s="9">
        <v>1986.758</v>
      </c>
      <c r="IO24" s="9">
        <v>1722.027</v>
      </c>
      <c r="IP24" s="9">
        <v>2604.7930000000001</v>
      </c>
      <c r="IQ24" s="9">
        <v>1646.75</v>
      </c>
    </row>
    <row r="25" spans="1:251">
      <c r="A25" s="10">
        <v>42248</v>
      </c>
      <c r="B25" s="9">
        <v>9.2479999999999993</v>
      </c>
      <c r="C25" s="9">
        <v>17.37</v>
      </c>
      <c r="D25" s="9">
        <v>354.93799999999999</v>
      </c>
      <c r="E25" s="9">
        <v>200.71299999999999</v>
      </c>
      <c r="F25" s="9">
        <v>154.22499999999999</v>
      </c>
      <c r="G25" s="9">
        <v>168.26400000000001</v>
      </c>
      <c r="H25" s="9">
        <v>126.92100000000001</v>
      </c>
      <c r="I25" s="9">
        <v>41.343000000000004</v>
      </c>
      <c r="J25" s="9">
        <v>186.67400000000001</v>
      </c>
      <c r="K25" s="9">
        <v>73.792000000000002</v>
      </c>
      <c r="L25" s="9">
        <v>112.88200000000001</v>
      </c>
      <c r="M25" s="9">
        <v>193.767</v>
      </c>
      <c r="N25" s="9">
        <v>145.26</v>
      </c>
      <c r="O25" s="9">
        <v>48.506999999999998</v>
      </c>
      <c r="P25" s="9">
        <v>201.00399999999999</v>
      </c>
      <c r="Q25" s="9">
        <v>77.744</v>
      </c>
      <c r="R25" s="9">
        <v>123.26</v>
      </c>
      <c r="S25" s="9">
        <v>202.98500000000001</v>
      </c>
      <c r="T25" s="9">
        <v>84.316000000000003</v>
      </c>
      <c r="U25" s="9">
        <v>118.669</v>
      </c>
      <c r="V25" s="9">
        <v>2555.337</v>
      </c>
      <c r="W25" s="9">
        <v>1378.865</v>
      </c>
      <c r="X25" s="9">
        <v>1176.472</v>
      </c>
      <c r="Y25" s="9">
        <v>1880.739</v>
      </c>
      <c r="Z25" s="9">
        <v>1253.893</v>
      </c>
      <c r="AA25" s="9">
        <v>626.84500000000003</v>
      </c>
      <c r="AB25" s="9">
        <v>674.59900000000005</v>
      </c>
      <c r="AC25" s="9">
        <v>124.97199999999999</v>
      </c>
      <c r="AD25" s="9">
        <v>549.62699999999995</v>
      </c>
      <c r="AE25" s="9">
        <v>341.74400000000003</v>
      </c>
      <c r="AF25" s="9">
        <v>179.37899999999999</v>
      </c>
      <c r="AG25" s="9">
        <v>162.36500000000001</v>
      </c>
      <c r="AH25" s="9">
        <v>66.697999999999993</v>
      </c>
      <c r="AI25" s="9">
        <v>40.01</v>
      </c>
      <c r="AJ25" s="9">
        <v>26.687999999999999</v>
      </c>
      <c r="AK25" s="9">
        <v>35.113999999999997</v>
      </c>
      <c r="AL25" s="9">
        <v>26.974</v>
      </c>
      <c r="AM25" s="9">
        <v>8.14</v>
      </c>
      <c r="AN25" s="9">
        <v>12.481999999999999</v>
      </c>
      <c r="AO25" s="9">
        <v>9.5939999999999994</v>
      </c>
      <c r="AP25" s="9">
        <v>2.8879999999999999</v>
      </c>
      <c r="AQ25" s="9">
        <v>22.631</v>
      </c>
      <c r="AR25" s="9">
        <v>17.38</v>
      </c>
      <c r="AS25" s="9">
        <v>5.2519999999999998</v>
      </c>
      <c r="AT25" s="9">
        <v>31.584</v>
      </c>
      <c r="AU25" s="9">
        <v>13.036</v>
      </c>
      <c r="AV25" s="9">
        <v>18.547999999999998</v>
      </c>
      <c r="AW25" s="9">
        <v>302.78899999999999</v>
      </c>
      <c r="AX25" s="9">
        <v>155.33699999999999</v>
      </c>
      <c r="AY25" s="9">
        <v>147.452</v>
      </c>
      <c r="AZ25" s="9">
        <v>126.026</v>
      </c>
      <c r="BA25" s="9">
        <v>100.449</v>
      </c>
      <c r="BB25" s="9">
        <v>25.577000000000002</v>
      </c>
      <c r="BC25" s="9">
        <v>176.76300000000001</v>
      </c>
      <c r="BD25" s="9">
        <v>54.887999999999998</v>
      </c>
      <c r="BE25" s="9">
        <v>121.875</v>
      </c>
      <c r="BF25" s="9">
        <v>154.239</v>
      </c>
      <c r="BG25" s="9">
        <v>121.286</v>
      </c>
      <c r="BH25" s="9">
        <v>32.951999999999998</v>
      </c>
      <c r="BI25" s="9">
        <v>187.505</v>
      </c>
      <c r="BJ25" s="9">
        <v>58.093000000000004</v>
      </c>
      <c r="BK25" s="9">
        <v>129.41200000000001</v>
      </c>
      <c r="BL25" s="9">
        <v>189.245</v>
      </c>
      <c r="BM25" s="9">
        <v>64.481999999999999</v>
      </c>
      <c r="BN25" s="9">
        <v>124.76300000000001</v>
      </c>
      <c r="BO25" s="9">
        <v>2502.5749999999998</v>
      </c>
      <c r="BP25" s="9">
        <v>1311.479</v>
      </c>
      <c r="BQ25" s="9">
        <v>1191.096</v>
      </c>
      <c r="BR25" s="9">
        <v>1890.5519999999999</v>
      </c>
      <c r="BS25" s="9">
        <v>1186.7329999999999</v>
      </c>
      <c r="BT25" s="9">
        <v>703.81899999999996</v>
      </c>
      <c r="BU25" s="9">
        <v>612.02200000000005</v>
      </c>
      <c r="BV25" s="9">
        <v>124.745</v>
      </c>
      <c r="BW25" s="9">
        <v>487.27699999999999</v>
      </c>
      <c r="BX25" s="9">
        <v>352.76</v>
      </c>
      <c r="BY25" s="9">
        <v>179.79</v>
      </c>
      <c r="BZ25" s="9">
        <v>172.97</v>
      </c>
      <c r="CA25" s="9">
        <v>80.135000000000005</v>
      </c>
      <c r="CB25" s="9">
        <v>46.439</v>
      </c>
      <c r="CC25" s="9">
        <v>33.695999999999998</v>
      </c>
      <c r="CD25" s="9">
        <v>40.69</v>
      </c>
      <c r="CE25" s="9">
        <v>31.489000000000001</v>
      </c>
      <c r="CF25" s="9">
        <v>9.2010000000000005</v>
      </c>
      <c r="CG25" s="9">
        <v>17.614999999999998</v>
      </c>
      <c r="CH25" s="9">
        <v>13.228999999999999</v>
      </c>
      <c r="CI25" s="9">
        <v>4.3860000000000001</v>
      </c>
      <c r="CJ25" s="9">
        <v>23.074999999999999</v>
      </c>
      <c r="CK25" s="9">
        <v>18.260000000000002</v>
      </c>
      <c r="CL25" s="9">
        <v>4.8150000000000004</v>
      </c>
      <c r="CM25" s="9">
        <v>39.445</v>
      </c>
      <c r="CN25" s="9">
        <v>14.95</v>
      </c>
      <c r="CO25" s="9">
        <v>24.495000000000001</v>
      </c>
      <c r="CP25" s="9">
        <v>305.346</v>
      </c>
      <c r="CQ25" s="9">
        <v>153.86699999999999</v>
      </c>
      <c r="CR25" s="9">
        <v>151.47900000000001</v>
      </c>
      <c r="CS25" s="9">
        <v>134.32900000000001</v>
      </c>
      <c r="CT25" s="9">
        <v>97.551000000000002</v>
      </c>
      <c r="CU25" s="9">
        <v>36.777999999999999</v>
      </c>
      <c r="CV25" s="9">
        <v>171.017</v>
      </c>
      <c r="CW25" s="9">
        <v>56.314999999999998</v>
      </c>
      <c r="CX25" s="9">
        <v>114.70099999999999</v>
      </c>
      <c r="CY25" s="9">
        <v>164.959</v>
      </c>
      <c r="CZ25" s="9">
        <v>119.869</v>
      </c>
      <c r="DA25" s="9">
        <v>45.091000000000001</v>
      </c>
      <c r="DB25" s="9">
        <v>187.80099999999999</v>
      </c>
      <c r="DC25" s="9">
        <v>59.921999999999997</v>
      </c>
      <c r="DD25" s="9">
        <v>127.879</v>
      </c>
      <c r="DE25" s="9">
        <v>188.63200000000001</v>
      </c>
      <c r="DF25" s="9">
        <v>69.545000000000002</v>
      </c>
      <c r="DG25" s="9">
        <v>119.087</v>
      </c>
      <c r="DH25" s="9">
        <v>2136.605</v>
      </c>
      <c r="DI25" s="9">
        <v>1197.0630000000001</v>
      </c>
      <c r="DJ25" s="9">
        <v>939.54100000000005</v>
      </c>
      <c r="DK25" s="9">
        <v>1346.337</v>
      </c>
      <c r="DL25" s="9">
        <v>899.90899999999999</v>
      </c>
      <c r="DM25" s="9">
        <v>446.428</v>
      </c>
      <c r="DN25" s="9">
        <v>790.26700000000005</v>
      </c>
      <c r="DO25" s="9">
        <v>297.154</v>
      </c>
      <c r="DP25" s="9">
        <v>493.113</v>
      </c>
      <c r="DQ25" s="9">
        <v>221.404</v>
      </c>
      <c r="DR25" s="9">
        <v>117.645</v>
      </c>
      <c r="DS25" s="9">
        <v>103.758</v>
      </c>
      <c r="DT25" s="9">
        <v>61.485999999999997</v>
      </c>
      <c r="DU25" s="9">
        <v>38.71</v>
      </c>
      <c r="DV25" s="9">
        <v>22.776</v>
      </c>
      <c r="DW25" s="9">
        <v>23.571999999999999</v>
      </c>
      <c r="DX25" s="9">
        <v>20.556000000000001</v>
      </c>
      <c r="DY25" s="9">
        <v>3.016</v>
      </c>
      <c r="DZ25" s="9">
        <v>8.8059999999999992</v>
      </c>
      <c r="EA25" s="9">
        <v>7.4619999999999997</v>
      </c>
      <c r="EB25" s="9">
        <v>1.3440000000000001</v>
      </c>
      <c r="EC25" s="9">
        <v>14.766</v>
      </c>
      <c r="ED25" s="9">
        <v>13.093999999999999</v>
      </c>
      <c r="EE25" s="9">
        <v>1.6719999999999999</v>
      </c>
      <c r="EF25" s="9">
        <v>37.914000000000001</v>
      </c>
      <c r="EG25" s="9">
        <v>18.154</v>
      </c>
      <c r="EH25" s="9">
        <v>19.760000000000002</v>
      </c>
      <c r="EI25" s="9">
        <v>180.33600000000001</v>
      </c>
      <c r="EJ25" s="9">
        <v>90.884</v>
      </c>
      <c r="EK25" s="9">
        <v>89.450999999999993</v>
      </c>
      <c r="EL25" s="9">
        <v>52.21</v>
      </c>
      <c r="EM25" s="9">
        <v>37.930999999999997</v>
      </c>
      <c r="EN25" s="9">
        <v>14.279</v>
      </c>
      <c r="EO25" s="9">
        <v>128.125</v>
      </c>
      <c r="EP25" s="9">
        <v>52.953000000000003</v>
      </c>
      <c r="EQ25" s="9">
        <v>75.171999999999997</v>
      </c>
      <c r="ER25" s="9">
        <v>70.498000000000005</v>
      </c>
      <c r="ES25" s="9">
        <v>53.587000000000003</v>
      </c>
      <c r="ET25" s="9">
        <v>16.911000000000001</v>
      </c>
      <c r="EU25" s="9">
        <v>150.90600000000001</v>
      </c>
      <c r="EV25" s="9">
        <v>64.058000000000007</v>
      </c>
      <c r="EW25" s="9">
        <v>86.847999999999999</v>
      </c>
      <c r="EX25" s="9">
        <v>136.93100000000001</v>
      </c>
      <c r="EY25" s="9">
        <v>60.414999999999999</v>
      </c>
      <c r="EZ25" s="9">
        <v>76.516000000000005</v>
      </c>
      <c r="FA25" s="9">
        <v>1697.145</v>
      </c>
      <c r="FB25" s="9">
        <v>923.03700000000003</v>
      </c>
      <c r="FC25" s="9">
        <v>774.10900000000004</v>
      </c>
      <c r="FD25" s="9">
        <v>1148.0509999999999</v>
      </c>
      <c r="FE25" s="9">
        <v>755.02599999999995</v>
      </c>
      <c r="FF25" s="9">
        <v>393.02499999999998</v>
      </c>
      <c r="FG25" s="9">
        <v>549.09500000000003</v>
      </c>
      <c r="FH25" s="9">
        <v>168.011</v>
      </c>
      <c r="FI25" s="9">
        <v>381.08300000000003</v>
      </c>
      <c r="FJ25" s="9">
        <v>182.20500000000001</v>
      </c>
      <c r="FK25" s="9">
        <v>95.438999999999993</v>
      </c>
      <c r="FL25" s="9">
        <v>86.766999999999996</v>
      </c>
      <c r="FM25" s="9">
        <v>44.692999999999998</v>
      </c>
      <c r="FN25" s="9">
        <v>28.581</v>
      </c>
      <c r="FO25" s="9">
        <v>16.111999999999998</v>
      </c>
      <c r="FP25" s="9">
        <v>21.277000000000001</v>
      </c>
      <c r="FQ25" s="9">
        <v>18.262</v>
      </c>
      <c r="FR25" s="9">
        <v>3.016</v>
      </c>
      <c r="FS25" s="9">
        <v>8.2799999999999994</v>
      </c>
      <c r="FT25" s="9">
        <v>6.9370000000000003</v>
      </c>
      <c r="FU25" s="9">
        <v>1.3440000000000001</v>
      </c>
      <c r="FV25" s="9">
        <v>12.997</v>
      </c>
      <c r="FW25" s="9">
        <v>11.324999999999999</v>
      </c>
      <c r="FX25" s="9">
        <v>1.6719999999999999</v>
      </c>
      <c r="FY25" s="9">
        <v>23.416</v>
      </c>
      <c r="FZ25" s="9">
        <v>10.32</v>
      </c>
      <c r="GA25" s="9">
        <v>13.096</v>
      </c>
      <c r="GB25" s="9">
        <v>153.083</v>
      </c>
      <c r="GC25" s="9">
        <v>76.393000000000001</v>
      </c>
      <c r="GD25" s="9">
        <v>76.688999999999993</v>
      </c>
      <c r="GE25" s="9">
        <v>48.642000000000003</v>
      </c>
      <c r="GF25" s="9">
        <v>35.817</v>
      </c>
      <c r="GG25" s="9">
        <v>12.824999999999999</v>
      </c>
      <c r="GH25" s="9">
        <v>104.441</v>
      </c>
      <c r="GI25" s="9">
        <v>40.576000000000001</v>
      </c>
      <c r="GJ25" s="9">
        <v>63.865000000000002</v>
      </c>
      <c r="GK25" s="9">
        <v>65.051000000000002</v>
      </c>
      <c r="GL25" s="9">
        <v>49.594999999999999</v>
      </c>
      <c r="GM25" s="9">
        <v>15.456</v>
      </c>
      <c r="GN25" s="9">
        <v>117.154</v>
      </c>
      <c r="GO25" s="9">
        <v>45.844000000000001</v>
      </c>
      <c r="GP25" s="9">
        <v>71.31</v>
      </c>
      <c r="GQ25" s="9">
        <v>112.721</v>
      </c>
      <c r="GR25" s="9">
        <v>47.512999999999998</v>
      </c>
      <c r="GS25" s="9">
        <v>65.207999999999998</v>
      </c>
      <c r="GT25" s="9">
        <v>439.459</v>
      </c>
      <c r="GU25" s="9">
        <v>274.02699999999999</v>
      </c>
      <c r="GV25" s="9">
        <v>165.43299999999999</v>
      </c>
      <c r="GW25" s="9">
        <v>198.28700000000001</v>
      </c>
      <c r="GX25" s="9">
        <v>144.88399999999999</v>
      </c>
      <c r="GY25" s="9">
        <v>53.402999999999999</v>
      </c>
      <c r="GZ25" s="9">
        <v>241.173</v>
      </c>
      <c r="HA25" s="9">
        <v>129.143</v>
      </c>
      <c r="HB25" s="9">
        <v>112.03</v>
      </c>
      <c r="HC25" s="9">
        <v>39.198999999999998</v>
      </c>
      <c r="HD25" s="9">
        <v>22.207000000000001</v>
      </c>
      <c r="HE25" s="9">
        <v>16.992000000000001</v>
      </c>
      <c r="HF25" s="9">
        <v>16.792999999999999</v>
      </c>
      <c r="HG25" s="9">
        <v>10.129</v>
      </c>
      <c r="HH25" s="9">
        <v>6.6639999999999997</v>
      </c>
      <c r="HI25" s="9">
        <v>2.294</v>
      </c>
      <c r="HJ25" s="9">
        <v>2.294</v>
      </c>
      <c r="HK25" s="9">
        <v>0</v>
      </c>
      <c r="HL25" s="9">
        <v>0.52600000000000002</v>
      </c>
      <c r="HM25" s="9">
        <v>0.52600000000000002</v>
      </c>
      <c r="HN25" s="9">
        <v>0</v>
      </c>
      <c r="HO25" s="9">
        <v>1.7689999999999999</v>
      </c>
      <c r="HP25" s="9">
        <v>1.7689999999999999</v>
      </c>
      <c r="HQ25" s="9">
        <v>0</v>
      </c>
      <c r="HR25" s="9">
        <v>14.499000000000001</v>
      </c>
      <c r="HS25" s="9">
        <v>7.835</v>
      </c>
      <c r="HT25" s="9">
        <v>6.6639999999999997</v>
      </c>
      <c r="HU25" s="9">
        <v>27.253</v>
      </c>
      <c r="HV25" s="9">
        <v>14.491</v>
      </c>
      <c r="HW25" s="9">
        <v>12.762</v>
      </c>
      <c r="HX25" s="9">
        <v>3.569</v>
      </c>
      <c r="HY25" s="9">
        <v>2.1139999999999999</v>
      </c>
      <c r="HZ25" s="9">
        <v>1.454</v>
      </c>
      <c r="IA25" s="9">
        <v>23.684000000000001</v>
      </c>
      <c r="IB25" s="9">
        <v>12.375999999999999</v>
      </c>
      <c r="IC25" s="9">
        <v>11.308</v>
      </c>
      <c r="ID25" s="9">
        <v>5.4470000000000001</v>
      </c>
      <c r="IE25" s="9">
        <v>3.992</v>
      </c>
      <c r="IF25" s="9">
        <v>1.454</v>
      </c>
      <c r="IG25" s="9">
        <v>33.752000000000002</v>
      </c>
      <c r="IH25" s="9">
        <v>18.215</v>
      </c>
      <c r="II25" s="9">
        <v>15.537000000000001</v>
      </c>
      <c r="IJ25" s="9">
        <v>24.21</v>
      </c>
      <c r="IK25" s="9">
        <v>12.901999999999999</v>
      </c>
      <c r="IL25" s="9">
        <v>11.308</v>
      </c>
      <c r="IM25" s="9">
        <v>3742.2660000000001</v>
      </c>
      <c r="IN25" s="9">
        <v>2000.576</v>
      </c>
      <c r="IO25" s="9">
        <v>1741.691</v>
      </c>
      <c r="IP25" s="9">
        <v>2619.1550000000002</v>
      </c>
      <c r="IQ25" s="9">
        <v>1636.076</v>
      </c>
    </row>
    <row r="26" spans="1:251">
      <c r="A26" s="10">
        <v>42278</v>
      </c>
      <c r="B26" s="9">
        <v>14.462</v>
      </c>
      <c r="C26" s="9">
        <v>17.498000000000001</v>
      </c>
      <c r="D26" s="9">
        <v>342.97800000000001</v>
      </c>
      <c r="E26" s="9">
        <v>199.07900000000001</v>
      </c>
      <c r="F26" s="9">
        <v>143.899</v>
      </c>
      <c r="G26" s="9">
        <v>162.31299999999999</v>
      </c>
      <c r="H26" s="9">
        <v>123.465</v>
      </c>
      <c r="I26" s="9">
        <v>38.847999999999999</v>
      </c>
      <c r="J26" s="9">
        <v>180.66499999999999</v>
      </c>
      <c r="K26" s="9">
        <v>75.614000000000004</v>
      </c>
      <c r="L26" s="9">
        <v>105.051</v>
      </c>
      <c r="M26" s="9">
        <v>178.12100000000001</v>
      </c>
      <c r="N26" s="9">
        <v>132.99</v>
      </c>
      <c r="O26" s="9">
        <v>45.131</v>
      </c>
      <c r="P26" s="9">
        <v>194.92400000000001</v>
      </c>
      <c r="Q26" s="9">
        <v>79.590999999999994</v>
      </c>
      <c r="R26" s="9">
        <v>115.333</v>
      </c>
      <c r="S26" s="9">
        <v>190.69200000000001</v>
      </c>
      <c r="T26" s="9">
        <v>83.555999999999997</v>
      </c>
      <c r="U26" s="9">
        <v>107.136</v>
      </c>
      <c r="V26" s="9">
        <v>2576.0630000000001</v>
      </c>
      <c r="W26" s="9">
        <v>1390.83</v>
      </c>
      <c r="X26" s="9">
        <v>1185.2329999999999</v>
      </c>
      <c r="Y26" s="9">
        <v>1883.646</v>
      </c>
      <c r="Z26" s="9">
        <v>1261.5409999999999</v>
      </c>
      <c r="AA26" s="9">
        <v>622.10500000000002</v>
      </c>
      <c r="AB26" s="9">
        <v>692.41700000000003</v>
      </c>
      <c r="AC26" s="9">
        <v>129.28899999999999</v>
      </c>
      <c r="AD26" s="9">
        <v>563.12800000000004</v>
      </c>
      <c r="AE26" s="9">
        <v>331.19600000000003</v>
      </c>
      <c r="AF26" s="9">
        <v>177.476</v>
      </c>
      <c r="AG26" s="9">
        <v>153.72</v>
      </c>
      <c r="AH26" s="9">
        <v>57.125</v>
      </c>
      <c r="AI26" s="9">
        <v>29.850999999999999</v>
      </c>
      <c r="AJ26" s="9">
        <v>27.273</v>
      </c>
      <c r="AK26" s="9">
        <v>26.146999999999998</v>
      </c>
      <c r="AL26" s="9">
        <v>19.166</v>
      </c>
      <c r="AM26" s="9">
        <v>6.9809999999999999</v>
      </c>
      <c r="AN26" s="9">
        <v>15.292999999999999</v>
      </c>
      <c r="AO26" s="9">
        <v>10.536</v>
      </c>
      <c r="AP26" s="9">
        <v>4.7569999999999997</v>
      </c>
      <c r="AQ26" s="9">
        <v>10.853999999999999</v>
      </c>
      <c r="AR26" s="9">
        <v>8.6300000000000008</v>
      </c>
      <c r="AS26" s="9">
        <v>2.2240000000000002</v>
      </c>
      <c r="AT26" s="9">
        <v>30.978000000000002</v>
      </c>
      <c r="AU26" s="9">
        <v>10.686</v>
      </c>
      <c r="AV26" s="9">
        <v>20.292000000000002</v>
      </c>
      <c r="AW26" s="9">
        <v>299.93799999999999</v>
      </c>
      <c r="AX26" s="9">
        <v>160.745</v>
      </c>
      <c r="AY26" s="9">
        <v>139.19300000000001</v>
      </c>
      <c r="AZ26" s="9">
        <v>128.333</v>
      </c>
      <c r="BA26" s="9">
        <v>105.822</v>
      </c>
      <c r="BB26" s="9">
        <v>22.510999999999999</v>
      </c>
      <c r="BC26" s="9">
        <v>171.60499999999999</v>
      </c>
      <c r="BD26" s="9">
        <v>54.923000000000002</v>
      </c>
      <c r="BE26" s="9">
        <v>116.682</v>
      </c>
      <c r="BF26" s="9">
        <v>148.52600000000001</v>
      </c>
      <c r="BG26" s="9">
        <v>120.068</v>
      </c>
      <c r="BH26" s="9">
        <v>28.459</v>
      </c>
      <c r="BI26" s="9">
        <v>182.66900000000001</v>
      </c>
      <c r="BJ26" s="9">
        <v>57.408000000000001</v>
      </c>
      <c r="BK26" s="9">
        <v>125.261</v>
      </c>
      <c r="BL26" s="9">
        <v>186.898</v>
      </c>
      <c r="BM26" s="9">
        <v>65.459000000000003</v>
      </c>
      <c r="BN26" s="9">
        <v>121.44</v>
      </c>
      <c r="BO26" s="9">
        <v>2498.098</v>
      </c>
      <c r="BP26" s="9">
        <v>1310.32</v>
      </c>
      <c r="BQ26" s="9">
        <v>1187.778</v>
      </c>
      <c r="BR26" s="9">
        <v>1870.681</v>
      </c>
      <c r="BS26" s="9">
        <v>1181.819</v>
      </c>
      <c r="BT26" s="9">
        <v>688.86199999999997</v>
      </c>
      <c r="BU26" s="9">
        <v>627.41800000000001</v>
      </c>
      <c r="BV26" s="9">
        <v>128.50200000000001</v>
      </c>
      <c r="BW26" s="9">
        <v>498.916</v>
      </c>
      <c r="BX26" s="9">
        <v>328.33</v>
      </c>
      <c r="BY26" s="9">
        <v>159.79300000000001</v>
      </c>
      <c r="BZ26" s="9">
        <v>168.53800000000001</v>
      </c>
      <c r="CA26" s="9">
        <v>57.131999999999998</v>
      </c>
      <c r="CB26" s="9">
        <v>32.543999999999997</v>
      </c>
      <c r="CC26" s="9">
        <v>24.588000000000001</v>
      </c>
      <c r="CD26" s="9">
        <v>29.798999999999999</v>
      </c>
      <c r="CE26" s="9">
        <v>21.904</v>
      </c>
      <c r="CF26" s="9">
        <v>7.8949999999999996</v>
      </c>
      <c r="CG26" s="9">
        <v>14.278</v>
      </c>
      <c r="CH26" s="9">
        <v>9.4949999999999992</v>
      </c>
      <c r="CI26" s="9">
        <v>4.7830000000000004</v>
      </c>
      <c r="CJ26" s="9">
        <v>15.521000000000001</v>
      </c>
      <c r="CK26" s="9">
        <v>12.409000000000001</v>
      </c>
      <c r="CL26" s="9">
        <v>3.1120000000000001</v>
      </c>
      <c r="CM26" s="9">
        <v>27.332999999999998</v>
      </c>
      <c r="CN26" s="9">
        <v>10.64</v>
      </c>
      <c r="CO26" s="9">
        <v>16.693000000000001</v>
      </c>
      <c r="CP26" s="9">
        <v>290.72699999999998</v>
      </c>
      <c r="CQ26" s="9">
        <v>138.47</v>
      </c>
      <c r="CR26" s="9">
        <v>152.25700000000001</v>
      </c>
      <c r="CS26" s="9">
        <v>118.70099999999999</v>
      </c>
      <c r="CT26" s="9">
        <v>85.679000000000002</v>
      </c>
      <c r="CU26" s="9">
        <v>33.023000000000003</v>
      </c>
      <c r="CV26" s="9">
        <v>172.02600000000001</v>
      </c>
      <c r="CW26" s="9">
        <v>52.792000000000002</v>
      </c>
      <c r="CX26" s="9">
        <v>119.23399999999999</v>
      </c>
      <c r="CY26" s="9">
        <v>141.19900000000001</v>
      </c>
      <c r="CZ26" s="9">
        <v>102.991</v>
      </c>
      <c r="DA26" s="9">
        <v>38.207999999999998</v>
      </c>
      <c r="DB26" s="9">
        <v>187.131</v>
      </c>
      <c r="DC26" s="9">
        <v>56.802</v>
      </c>
      <c r="DD26" s="9">
        <v>130.32900000000001</v>
      </c>
      <c r="DE26" s="9">
        <v>186.304</v>
      </c>
      <c r="DF26" s="9">
        <v>62.286999999999999</v>
      </c>
      <c r="DG26" s="9">
        <v>124.017</v>
      </c>
      <c r="DH26" s="9">
        <v>2176.8670000000002</v>
      </c>
      <c r="DI26" s="9">
        <v>1209.8219999999999</v>
      </c>
      <c r="DJ26" s="9">
        <v>967.04499999999996</v>
      </c>
      <c r="DK26" s="9">
        <v>1387.4369999999999</v>
      </c>
      <c r="DL26" s="9">
        <v>924.85</v>
      </c>
      <c r="DM26" s="9">
        <v>462.58699999999999</v>
      </c>
      <c r="DN26" s="9">
        <v>789.43</v>
      </c>
      <c r="DO26" s="9">
        <v>284.97199999999998</v>
      </c>
      <c r="DP26" s="9">
        <v>504.45800000000003</v>
      </c>
      <c r="DQ26" s="9">
        <v>227.78100000000001</v>
      </c>
      <c r="DR26" s="9">
        <v>126.367</v>
      </c>
      <c r="DS26" s="9">
        <v>101.414</v>
      </c>
      <c r="DT26" s="9">
        <v>68.414000000000001</v>
      </c>
      <c r="DU26" s="9">
        <v>44.191000000000003</v>
      </c>
      <c r="DV26" s="9">
        <v>24.222999999999999</v>
      </c>
      <c r="DW26" s="9">
        <v>26.414999999999999</v>
      </c>
      <c r="DX26" s="9">
        <v>20.981000000000002</v>
      </c>
      <c r="DY26" s="9">
        <v>5.4329999999999998</v>
      </c>
      <c r="DZ26" s="9">
        <v>17.884</v>
      </c>
      <c r="EA26" s="9">
        <v>13.545</v>
      </c>
      <c r="EB26" s="9">
        <v>4.3390000000000004</v>
      </c>
      <c r="EC26" s="9">
        <v>8.5310000000000006</v>
      </c>
      <c r="ED26" s="9">
        <v>7.4370000000000003</v>
      </c>
      <c r="EE26" s="9">
        <v>1.0940000000000001</v>
      </c>
      <c r="EF26" s="9">
        <v>41.999000000000002</v>
      </c>
      <c r="EG26" s="9">
        <v>23.21</v>
      </c>
      <c r="EH26" s="9">
        <v>18.789000000000001</v>
      </c>
      <c r="EI26" s="9">
        <v>180.20099999999999</v>
      </c>
      <c r="EJ26" s="9">
        <v>95.611000000000004</v>
      </c>
      <c r="EK26" s="9">
        <v>84.59</v>
      </c>
      <c r="EL26" s="9">
        <v>62.323999999999998</v>
      </c>
      <c r="EM26" s="9">
        <v>46.759</v>
      </c>
      <c r="EN26" s="9">
        <v>15.565</v>
      </c>
      <c r="EO26" s="9">
        <v>117.877</v>
      </c>
      <c r="EP26" s="9">
        <v>48.851999999999997</v>
      </c>
      <c r="EQ26" s="9">
        <v>69.025000000000006</v>
      </c>
      <c r="ER26" s="9">
        <v>82.16</v>
      </c>
      <c r="ES26" s="9">
        <v>62.796999999999997</v>
      </c>
      <c r="ET26" s="9">
        <v>19.363</v>
      </c>
      <c r="EU26" s="9">
        <v>145.62100000000001</v>
      </c>
      <c r="EV26" s="9">
        <v>63.57</v>
      </c>
      <c r="EW26" s="9">
        <v>82.051000000000002</v>
      </c>
      <c r="EX26" s="9">
        <v>135.76</v>
      </c>
      <c r="EY26" s="9">
        <v>62.396000000000001</v>
      </c>
      <c r="EZ26" s="9">
        <v>73.364000000000004</v>
      </c>
      <c r="FA26" s="9">
        <v>1729.5309999999999</v>
      </c>
      <c r="FB26" s="9">
        <v>931.82</v>
      </c>
      <c r="FC26" s="9">
        <v>797.71199999999999</v>
      </c>
      <c r="FD26" s="9">
        <v>1182.778</v>
      </c>
      <c r="FE26" s="9">
        <v>775.48500000000001</v>
      </c>
      <c r="FF26" s="9">
        <v>407.29199999999997</v>
      </c>
      <c r="FG26" s="9">
        <v>546.75400000000002</v>
      </c>
      <c r="FH26" s="9">
        <v>156.33500000000001</v>
      </c>
      <c r="FI26" s="9">
        <v>390.41899999999998</v>
      </c>
      <c r="FJ26" s="9">
        <v>185.262</v>
      </c>
      <c r="FK26" s="9">
        <v>98.786000000000001</v>
      </c>
      <c r="FL26" s="9">
        <v>86.475999999999999</v>
      </c>
      <c r="FM26" s="9">
        <v>48.923999999999999</v>
      </c>
      <c r="FN26" s="9">
        <v>30.398</v>
      </c>
      <c r="FO26" s="9">
        <v>18.526</v>
      </c>
      <c r="FP26" s="9">
        <v>21.206</v>
      </c>
      <c r="FQ26" s="9">
        <v>16.783999999999999</v>
      </c>
      <c r="FR26" s="9">
        <v>4.4219999999999997</v>
      </c>
      <c r="FS26" s="9">
        <v>13.622</v>
      </c>
      <c r="FT26" s="9">
        <v>9.9990000000000006</v>
      </c>
      <c r="FU26" s="9">
        <v>3.6230000000000002</v>
      </c>
      <c r="FV26" s="9">
        <v>7.5830000000000002</v>
      </c>
      <c r="FW26" s="9">
        <v>6.7850000000000001</v>
      </c>
      <c r="FX26" s="9">
        <v>0.79900000000000004</v>
      </c>
      <c r="FY26" s="9">
        <v>27.718</v>
      </c>
      <c r="FZ26" s="9">
        <v>13.615</v>
      </c>
      <c r="GA26" s="9">
        <v>14.103999999999999</v>
      </c>
      <c r="GB26" s="9">
        <v>154.37700000000001</v>
      </c>
      <c r="GC26" s="9">
        <v>80.266999999999996</v>
      </c>
      <c r="GD26" s="9">
        <v>74.111000000000004</v>
      </c>
      <c r="GE26" s="9">
        <v>58.191000000000003</v>
      </c>
      <c r="GF26" s="9">
        <v>43.368000000000002</v>
      </c>
      <c r="GG26" s="9">
        <v>14.823</v>
      </c>
      <c r="GH26" s="9">
        <v>96.186000000000007</v>
      </c>
      <c r="GI26" s="9">
        <v>36.898000000000003</v>
      </c>
      <c r="GJ26" s="9">
        <v>59.287999999999997</v>
      </c>
      <c r="GK26" s="9">
        <v>73.135999999999996</v>
      </c>
      <c r="GL26" s="9">
        <v>55.526000000000003</v>
      </c>
      <c r="GM26" s="9">
        <v>17.61</v>
      </c>
      <c r="GN26" s="9">
        <v>112.126</v>
      </c>
      <c r="GO26" s="9">
        <v>43.26</v>
      </c>
      <c r="GP26" s="9">
        <v>68.866</v>
      </c>
      <c r="GQ26" s="9">
        <v>109.809</v>
      </c>
      <c r="GR26" s="9">
        <v>46.896999999999998</v>
      </c>
      <c r="GS26" s="9">
        <v>62.911000000000001</v>
      </c>
      <c r="GT26" s="9">
        <v>447.33600000000001</v>
      </c>
      <c r="GU26" s="9">
        <v>278.00200000000001</v>
      </c>
      <c r="GV26" s="9">
        <v>169.334</v>
      </c>
      <c r="GW26" s="9">
        <v>204.65899999999999</v>
      </c>
      <c r="GX26" s="9">
        <v>149.36500000000001</v>
      </c>
      <c r="GY26" s="9">
        <v>55.293999999999997</v>
      </c>
      <c r="GZ26" s="9">
        <v>242.67699999999999</v>
      </c>
      <c r="HA26" s="9">
        <v>128.637</v>
      </c>
      <c r="HB26" s="9">
        <v>114.039</v>
      </c>
      <c r="HC26" s="9">
        <v>42.518999999999998</v>
      </c>
      <c r="HD26" s="9">
        <v>27.58</v>
      </c>
      <c r="HE26" s="9">
        <v>14.939</v>
      </c>
      <c r="HF26" s="9">
        <v>19.489999999999998</v>
      </c>
      <c r="HG26" s="9">
        <v>13.792999999999999</v>
      </c>
      <c r="HH26" s="9">
        <v>5.6970000000000001</v>
      </c>
      <c r="HI26" s="9">
        <v>5.2089999999999996</v>
      </c>
      <c r="HJ26" s="9">
        <v>4.1980000000000004</v>
      </c>
      <c r="HK26" s="9">
        <v>1.0109999999999999</v>
      </c>
      <c r="HL26" s="9">
        <v>4.2610000000000001</v>
      </c>
      <c r="HM26" s="9">
        <v>3.5449999999999999</v>
      </c>
      <c r="HN26" s="9">
        <v>0.71599999999999997</v>
      </c>
      <c r="HO26" s="9">
        <v>0.94799999999999995</v>
      </c>
      <c r="HP26" s="9">
        <v>0.65200000000000002</v>
      </c>
      <c r="HQ26" s="9">
        <v>0.29599999999999999</v>
      </c>
      <c r="HR26" s="9">
        <v>14.281000000000001</v>
      </c>
      <c r="HS26" s="9">
        <v>9.5950000000000006</v>
      </c>
      <c r="HT26" s="9">
        <v>4.6849999999999996</v>
      </c>
      <c r="HU26" s="9">
        <v>25.823</v>
      </c>
      <c r="HV26" s="9">
        <v>15.343999999999999</v>
      </c>
      <c r="HW26" s="9">
        <v>10.478999999999999</v>
      </c>
      <c r="HX26" s="9">
        <v>4.133</v>
      </c>
      <c r="HY26" s="9">
        <v>3.391</v>
      </c>
      <c r="HZ26" s="9">
        <v>0.74199999999999999</v>
      </c>
      <c r="IA26" s="9">
        <v>21.690999999999999</v>
      </c>
      <c r="IB26" s="9">
        <v>11.952999999999999</v>
      </c>
      <c r="IC26" s="9">
        <v>9.7370000000000001</v>
      </c>
      <c r="ID26" s="9">
        <v>9.0229999999999997</v>
      </c>
      <c r="IE26" s="9">
        <v>7.27</v>
      </c>
      <c r="IF26" s="9">
        <v>1.7529999999999999</v>
      </c>
      <c r="IG26" s="9">
        <v>33.494999999999997</v>
      </c>
      <c r="IH26" s="9">
        <v>20.309999999999999</v>
      </c>
      <c r="II26" s="9">
        <v>13.185</v>
      </c>
      <c r="IJ26" s="9">
        <v>25.952000000000002</v>
      </c>
      <c r="IK26" s="9">
        <v>15.499000000000001</v>
      </c>
      <c r="IL26" s="9">
        <v>10.452999999999999</v>
      </c>
      <c r="IM26" s="9">
        <v>3757.9630000000002</v>
      </c>
      <c r="IN26" s="9">
        <v>2016.4369999999999</v>
      </c>
      <c r="IO26" s="9">
        <v>1741.527</v>
      </c>
      <c r="IP26" s="9">
        <v>2644.9250000000002</v>
      </c>
      <c r="IQ26" s="9">
        <v>1675.7239999999999</v>
      </c>
    </row>
    <row r="27" spans="1:251">
      <c r="A27" s="10">
        <v>42309</v>
      </c>
      <c r="B27" s="9">
        <v>13.856</v>
      </c>
      <c r="C27" s="9">
        <v>16.715</v>
      </c>
      <c r="D27" s="9">
        <v>351.584</v>
      </c>
      <c r="E27" s="9">
        <v>204.47900000000001</v>
      </c>
      <c r="F27" s="9">
        <v>147.10499999999999</v>
      </c>
      <c r="G27" s="9">
        <v>162.554</v>
      </c>
      <c r="H27" s="9">
        <v>125.76600000000001</v>
      </c>
      <c r="I27" s="9">
        <v>36.787999999999997</v>
      </c>
      <c r="J27" s="9">
        <v>189.03100000000001</v>
      </c>
      <c r="K27" s="9">
        <v>78.712999999999994</v>
      </c>
      <c r="L27" s="9">
        <v>110.31699999999999</v>
      </c>
      <c r="M27" s="9">
        <v>182.86600000000001</v>
      </c>
      <c r="N27" s="9">
        <v>140.83000000000001</v>
      </c>
      <c r="O27" s="9">
        <v>42.034999999999997</v>
      </c>
      <c r="P27" s="9">
        <v>200.90899999999999</v>
      </c>
      <c r="Q27" s="9">
        <v>84.084000000000003</v>
      </c>
      <c r="R27" s="9">
        <v>116.825</v>
      </c>
      <c r="S27" s="9">
        <v>204.851</v>
      </c>
      <c r="T27" s="9">
        <v>91.215000000000003</v>
      </c>
      <c r="U27" s="9">
        <v>113.636</v>
      </c>
      <c r="V27" s="9">
        <v>2576.5700000000002</v>
      </c>
      <c r="W27" s="9">
        <v>1390.509</v>
      </c>
      <c r="X27" s="9">
        <v>1186.0609999999999</v>
      </c>
      <c r="Y27" s="9">
        <v>1896.0730000000001</v>
      </c>
      <c r="Z27" s="9">
        <v>1271.5060000000001</v>
      </c>
      <c r="AA27" s="9">
        <v>624.56799999999998</v>
      </c>
      <c r="AB27" s="9">
        <v>680.49699999999996</v>
      </c>
      <c r="AC27" s="9">
        <v>119.003</v>
      </c>
      <c r="AD27" s="9">
        <v>561.49400000000003</v>
      </c>
      <c r="AE27" s="9">
        <v>313.56099999999998</v>
      </c>
      <c r="AF27" s="9">
        <v>156.32300000000001</v>
      </c>
      <c r="AG27" s="9">
        <v>157.238</v>
      </c>
      <c r="AH27" s="9">
        <v>53.536999999999999</v>
      </c>
      <c r="AI27" s="9">
        <v>26.077999999999999</v>
      </c>
      <c r="AJ27" s="9">
        <v>27.459</v>
      </c>
      <c r="AK27" s="9">
        <v>23.466999999999999</v>
      </c>
      <c r="AL27" s="9">
        <v>16.395</v>
      </c>
      <c r="AM27" s="9">
        <v>7.0720000000000001</v>
      </c>
      <c r="AN27" s="9">
        <v>11.865</v>
      </c>
      <c r="AO27" s="9">
        <v>7.4219999999999997</v>
      </c>
      <c r="AP27" s="9">
        <v>4.4429999999999996</v>
      </c>
      <c r="AQ27" s="9">
        <v>11.603</v>
      </c>
      <c r="AR27" s="9">
        <v>8.9730000000000008</v>
      </c>
      <c r="AS27" s="9">
        <v>2.63</v>
      </c>
      <c r="AT27" s="9">
        <v>30.07</v>
      </c>
      <c r="AU27" s="9">
        <v>9.6820000000000004</v>
      </c>
      <c r="AV27" s="9">
        <v>20.387</v>
      </c>
      <c r="AW27" s="9">
        <v>287.31099999999998</v>
      </c>
      <c r="AX27" s="9">
        <v>143.43100000000001</v>
      </c>
      <c r="AY27" s="9">
        <v>143.87899999999999</v>
      </c>
      <c r="AZ27" s="9">
        <v>122.06100000000001</v>
      </c>
      <c r="BA27" s="9">
        <v>94.840999999999994</v>
      </c>
      <c r="BB27" s="9">
        <v>27.22</v>
      </c>
      <c r="BC27" s="9">
        <v>165.25</v>
      </c>
      <c r="BD27" s="9">
        <v>48.591000000000001</v>
      </c>
      <c r="BE27" s="9">
        <v>116.65900000000001</v>
      </c>
      <c r="BF27" s="9">
        <v>138.553</v>
      </c>
      <c r="BG27" s="9">
        <v>106.401</v>
      </c>
      <c r="BH27" s="9">
        <v>32.152000000000001</v>
      </c>
      <c r="BI27" s="9">
        <v>175.00800000000001</v>
      </c>
      <c r="BJ27" s="9">
        <v>49.921999999999997</v>
      </c>
      <c r="BK27" s="9">
        <v>125.086</v>
      </c>
      <c r="BL27" s="9">
        <v>177.114</v>
      </c>
      <c r="BM27" s="9">
        <v>56.012</v>
      </c>
      <c r="BN27" s="9">
        <v>121.102</v>
      </c>
      <c r="BO27" s="9">
        <v>2519.2240000000002</v>
      </c>
      <c r="BP27" s="9">
        <v>1314.133</v>
      </c>
      <c r="BQ27" s="9">
        <v>1205.0899999999999</v>
      </c>
      <c r="BR27" s="9">
        <v>1894.8219999999999</v>
      </c>
      <c r="BS27" s="9">
        <v>1187.941</v>
      </c>
      <c r="BT27" s="9">
        <v>706.88099999999997</v>
      </c>
      <c r="BU27" s="9">
        <v>624.40200000000004</v>
      </c>
      <c r="BV27" s="9">
        <v>126.193</v>
      </c>
      <c r="BW27" s="9">
        <v>498.209</v>
      </c>
      <c r="BX27" s="9">
        <v>311.10300000000001</v>
      </c>
      <c r="BY27" s="9">
        <v>142.006</v>
      </c>
      <c r="BZ27" s="9">
        <v>169.09800000000001</v>
      </c>
      <c r="CA27" s="9">
        <v>58.968000000000004</v>
      </c>
      <c r="CB27" s="9">
        <v>32.442</v>
      </c>
      <c r="CC27" s="9">
        <v>26.526</v>
      </c>
      <c r="CD27" s="9">
        <v>28.405000000000001</v>
      </c>
      <c r="CE27" s="9">
        <v>20.512</v>
      </c>
      <c r="CF27" s="9">
        <v>7.8929999999999998</v>
      </c>
      <c r="CG27" s="9">
        <v>14.718999999999999</v>
      </c>
      <c r="CH27" s="9">
        <v>11.026</v>
      </c>
      <c r="CI27" s="9">
        <v>3.6930000000000001</v>
      </c>
      <c r="CJ27" s="9">
        <v>13.686</v>
      </c>
      <c r="CK27" s="9">
        <v>9.4860000000000007</v>
      </c>
      <c r="CL27" s="9">
        <v>4.2</v>
      </c>
      <c r="CM27" s="9">
        <v>30.562999999999999</v>
      </c>
      <c r="CN27" s="9">
        <v>11.929</v>
      </c>
      <c r="CO27" s="9">
        <v>18.632999999999999</v>
      </c>
      <c r="CP27" s="9">
        <v>279.53500000000003</v>
      </c>
      <c r="CQ27" s="9">
        <v>125.53400000000001</v>
      </c>
      <c r="CR27" s="9">
        <v>154.001</v>
      </c>
      <c r="CS27" s="9">
        <v>118.396</v>
      </c>
      <c r="CT27" s="9">
        <v>78.680999999999997</v>
      </c>
      <c r="CU27" s="9">
        <v>39.715000000000003</v>
      </c>
      <c r="CV27" s="9">
        <v>161.13900000000001</v>
      </c>
      <c r="CW27" s="9">
        <v>46.853000000000002</v>
      </c>
      <c r="CX27" s="9">
        <v>114.286</v>
      </c>
      <c r="CY27" s="9">
        <v>138.13300000000001</v>
      </c>
      <c r="CZ27" s="9">
        <v>91.703000000000003</v>
      </c>
      <c r="DA27" s="9">
        <v>46.43</v>
      </c>
      <c r="DB27" s="9">
        <v>172.97</v>
      </c>
      <c r="DC27" s="9">
        <v>50.302</v>
      </c>
      <c r="DD27" s="9">
        <v>122.66800000000001</v>
      </c>
      <c r="DE27" s="9">
        <v>175.858</v>
      </c>
      <c r="DF27" s="9">
        <v>57.88</v>
      </c>
      <c r="DG27" s="9">
        <v>117.979</v>
      </c>
      <c r="DH27" s="9">
        <v>2204.7890000000002</v>
      </c>
      <c r="DI27" s="9">
        <v>1224.0409999999999</v>
      </c>
      <c r="DJ27" s="9">
        <v>980.74800000000005</v>
      </c>
      <c r="DK27" s="9">
        <v>1386.865</v>
      </c>
      <c r="DL27" s="9">
        <v>921.298</v>
      </c>
      <c r="DM27" s="9">
        <v>465.56700000000001</v>
      </c>
      <c r="DN27" s="9">
        <v>817.92399999999998</v>
      </c>
      <c r="DO27" s="9">
        <v>302.74299999999999</v>
      </c>
      <c r="DP27" s="9">
        <v>515.18100000000004</v>
      </c>
      <c r="DQ27" s="9">
        <v>234.322</v>
      </c>
      <c r="DR27" s="9">
        <v>131.21299999999999</v>
      </c>
      <c r="DS27" s="9">
        <v>103.10899999999999</v>
      </c>
      <c r="DT27" s="9">
        <v>70.484999999999999</v>
      </c>
      <c r="DU27" s="9">
        <v>44.012</v>
      </c>
      <c r="DV27" s="9">
        <v>26.472999999999999</v>
      </c>
      <c r="DW27" s="9">
        <v>29.311</v>
      </c>
      <c r="DX27" s="9">
        <v>22.183</v>
      </c>
      <c r="DY27" s="9">
        <v>7.1280000000000001</v>
      </c>
      <c r="DZ27" s="9">
        <v>20.084</v>
      </c>
      <c r="EA27" s="9">
        <v>14.336</v>
      </c>
      <c r="EB27" s="9">
        <v>5.7480000000000002</v>
      </c>
      <c r="EC27" s="9">
        <v>9.2270000000000003</v>
      </c>
      <c r="ED27" s="9">
        <v>7.8470000000000004</v>
      </c>
      <c r="EE27" s="9">
        <v>1.38</v>
      </c>
      <c r="EF27" s="9">
        <v>41.174999999999997</v>
      </c>
      <c r="EG27" s="9">
        <v>21.829000000000001</v>
      </c>
      <c r="EH27" s="9">
        <v>19.344999999999999</v>
      </c>
      <c r="EI27" s="9">
        <v>184.208</v>
      </c>
      <c r="EJ27" s="9">
        <v>101.913</v>
      </c>
      <c r="EK27" s="9">
        <v>82.295000000000002</v>
      </c>
      <c r="EL27" s="9">
        <v>66.753</v>
      </c>
      <c r="EM27" s="9">
        <v>50.795000000000002</v>
      </c>
      <c r="EN27" s="9">
        <v>15.957000000000001</v>
      </c>
      <c r="EO27" s="9">
        <v>117.455</v>
      </c>
      <c r="EP27" s="9">
        <v>51.118000000000002</v>
      </c>
      <c r="EQ27" s="9">
        <v>66.337000000000003</v>
      </c>
      <c r="ER27" s="9">
        <v>90.192999999999998</v>
      </c>
      <c r="ES27" s="9">
        <v>67.503</v>
      </c>
      <c r="ET27" s="9">
        <v>22.69</v>
      </c>
      <c r="EU27" s="9">
        <v>144.13</v>
      </c>
      <c r="EV27" s="9">
        <v>63.71</v>
      </c>
      <c r="EW27" s="9">
        <v>80.42</v>
      </c>
      <c r="EX27" s="9">
        <v>137.53899999999999</v>
      </c>
      <c r="EY27" s="9">
        <v>65.453999999999994</v>
      </c>
      <c r="EZ27" s="9">
        <v>72.084999999999994</v>
      </c>
      <c r="FA27" s="9">
        <v>1741.691</v>
      </c>
      <c r="FB27" s="9">
        <v>939.85500000000002</v>
      </c>
      <c r="FC27" s="9">
        <v>801.83600000000001</v>
      </c>
      <c r="FD27" s="9">
        <v>1184.8389999999999</v>
      </c>
      <c r="FE27" s="9">
        <v>775.88099999999997</v>
      </c>
      <c r="FF27" s="9">
        <v>408.95800000000003</v>
      </c>
      <c r="FG27" s="9">
        <v>556.85199999999998</v>
      </c>
      <c r="FH27" s="9">
        <v>163.97399999999999</v>
      </c>
      <c r="FI27" s="9">
        <v>392.87799999999999</v>
      </c>
      <c r="FJ27" s="9">
        <v>194.6</v>
      </c>
      <c r="FK27" s="9">
        <v>108.11499999999999</v>
      </c>
      <c r="FL27" s="9">
        <v>86.484999999999999</v>
      </c>
      <c r="FM27" s="9">
        <v>51.332999999999998</v>
      </c>
      <c r="FN27" s="9">
        <v>33.1</v>
      </c>
      <c r="FO27" s="9">
        <v>18.233000000000001</v>
      </c>
      <c r="FP27" s="9">
        <v>24.280999999999999</v>
      </c>
      <c r="FQ27" s="9">
        <v>18.731999999999999</v>
      </c>
      <c r="FR27" s="9">
        <v>5.548</v>
      </c>
      <c r="FS27" s="9">
        <v>16.038</v>
      </c>
      <c r="FT27" s="9">
        <v>11.87</v>
      </c>
      <c r="FU27" s="9">
        <v>4.1680000000000001</v>
      </c>
      <c r="FV27" s="9">
        <v>8.2430000000000003</v>
      </c>
      <c r="FW27" s="9">
        <v>6.8620000000000001</v>
      </c>
      <c r="FX27" s="9">
        <v>1.38</v>
      </c>
      <c r="FY27" s="9">
        <v>27.052</v>
      </c>
      <c r="FZ27" s="9">
        <v>14.367000000000001</v>
      </c>
      <c r="GA27" s="9">
        <v>12.685</v>
      </c>
      <c r="GB27" s="9">
        <v>159.9</v>
      </c>
      <c r="GC27" s="9">
        <v>86.975999999999999</v>
      </c>
      <c r="GD27" s="9">
        <v>72.924000000000007</v>
      </c>
      <c r="GE27" s="9">
        <v>61.351999999999997</v>
      </c>
      <c r="GF27" s="9">
        <v>47.063000000000002</v>
      </c>
      <c r="GG27" s="9">
        <v>14.288</v>
      </c>
      <c r="GH27" s="9">
        <v>98.549000000000007</v>
      </c>
      <c r="GI27" s="9">
        <v>39.912999999999997</v>
      </c>
      <c r="GJ27" s="9">
        <v>58.636000000000003</v>
      </c>
      <c r="GK27" s="9">
        <v>80.028999999999996</v>
      </c>
      <c r="GL27" s="9">
        <v>60.588000000000001</v>
      </c>
      <c r="GM27" s="9">
        <v>19.440999999999999</v>
      </c>
      <c r="GN27" s="9">
        <v>114.571</v>
      </c>
      <c r="GO27" s="9">
        <v>47.527000000000001</v>
      </c>
      <c r="GP27" s="9">
        <v>67.043999999999997</v>
      </c>
      <c r="GQ27" s="9">
        <v>114.587</v>
      </c>
      <c r="GR27" s="9">
        <v>51.783000000000001</v>
      </c>
      <c r="GS27" s="9">
        <v>62.804000000000002</v>
      </c>
      <c r="GT27" s="9">
        <v>463.09800000000001</v>
      </c>
      <c r="GU27" s="9">
        <v>284.185</v>
      </c>
      <c r="GV27" s="9">
        <v>178.91200000000001</v>
      </c>
      <c r="GW27" s="9">
        <v>202.02600000000001</v>
      </c>
      <c r="GX27" s="9">
        <v>145.417</v>
      </c>
      <c r="GY27" s="9">
        <v>56.609000000000002</v>
      </c>
      <c r="GZ27" s="9">
        <v>261.07100000000003</v>
      </c>
      <c r="HA27" s="9">
        <v>138.768</v>
      </c>
      <c r="HB27" s="9">
        <v>122.303</v>
      </c>
      <c r="HC27" s="9">
        <v>39.722000000000001</v>
      </c>
      <c r="HD27" s="9">
        <v>23.097999999999999</v>
      </c>
      <c r="HE27" s="9">
        <v>16.623999999999999</v>
      </c>
      <c r="HF27" s="9">
        <v>19.152999999999999</v>
      </c>
      <c r="HG27" s="9">
        <v>10.913</v>
      </c>
      <c r="HH27" s="9">
        <v>8.24</v>
      </c>
      <c r="HI27" s="9">
        <v>5.03</v>
      </c>
      <c r="HJ27" s="9">
        <v>3.45</v>
      </c>
      <c r="HK27" s="9">
        <v>1.58</v>
      </c>
      <c r="HL27" s="9">
        <v>4.0460000000000003</v>
      </c>
      <c r="HM27" s="9">
        <v>2.4660000000000002</v>
      </c>
      <c r="HN27" s="9">
        <v>1.58</v>
      </c>
      <c r="HO27" s="9">
        <v>0.98499999999999999</v>
      </c>
      <c r="HP27" s="9">
        <v>0.98499999999999999</v>
      </c>
      <c r="HQ27" s="9">
        <v>0</v>
      </c>
      <c r="HR27" s="9">
        <v>14.122999999999999</v>
      </c>
      <c r="HS27" s="9">
        <v>7.4619999999999997</v>
      </c>
      <c r="HT27" s="9">
        <v>6.66</v>
      </c>
      <c r="HU27" s="9">
        <v>24.306999999999999</v>
      </c>
      <c r="HV27" s="9">
        <v>14.936999999999999</v>
      </c>
      <c r="HW27" s="9">
        <v>9.3710000000000004</v>
      </c>
      <c r="HX27" s="9">
        <v>5.4009999999999998</v>
      </c>
      <c r="HY27" s="9">
        <v>3.7320000000000002</v>
      </c>
      <c r="HZ27" s="9">
        <v>1.669</v>
      </c>
      <c r="IA27" s="9">
        <v>18.905999999999999</v>
      </c>
      <c r="IB27" s="9">
        <v>11.205</v>
      </c>
      <c r="IC27" s="9">
        <v>7.702</v>
      </c>
      <c r="ID27" s="9">
        <v>10.164</v>
      </c>
      <c r="IE27" s="9">
        <v>6.915</v>
      </c>
      <c r="IF27" s="9">
        <v>3.2490000000000001</v>
      </c>
      <c r="IG27" s="9">
        <v>29.558</v>
      </c>
      <c r="IH27" s="9">
        <v>16.183</v>
      </c>
      <c r="II27" s="9">
        <v>13.375</v>
      </c>
      <c r="IJ27" s="9">
        <v>22.952000000000002</v>
      </c>
      <c r="IK27" s="9">
        <v>13.670999999999999</v>
      </c>
      <c r="IL27" s="9">
        <v>9.2810000000000006</v>
      </c>
      <c r="IM27" s="9">
        <v>3812.35</v>
      </c>
      <c r="IN27" s="9">
        <v>2035.2860000000001</v>
      </c>
      <c r="IO27" s="9">
        <v>1777.0640000000001</v>
      </c>
      <c r="IP27" s="9">
        <v>2689.4690000000001</v>
      </c>
      <c r="IQ27" s="9">
        <v>1682.9749999999999</v>
      </c>
    </row>
    <row r="28" spans="1:251">
      <c r="A28" s="10">
        <v>42339</v>
      </c>
      <c r="B28" s="9">
        <v>16.196999999999999</v>
      </c>
      <c r="C28" s="9">
        <v>18.698</v>
      </c>
      <c r="D28" s="9">
        <v>366.66300000000001</v>
      </c>
      <c r="E28" s="9">
        <v>215.32599999999999</v>
      </c>
      <c r="F28" s="9">
        <v>151.33799999999999</v>
      </c>
      <c r="G28" s="9">
        <v>181.74700000000001</v>
      </c>
      <c r="H28" s="9">
        <v>140.24199999999999</v>
      </c>
      <c r="I28" s="9">
        <v>41.506</v>
      </c>
      <c r="J28" s="9">
        <v>184.916</v>
      </c>
      <c r="K28" s="9">
        <v>75.084000000000003</v>
      </c>
      <c r="L28" s="9">
        <v>109.83199999999999</v>
      </c>
      <c r="M28" s="9">
        <v>204.13900000000001</v>
      </c>
      <c r="N28" s="9">
        <v>155.096</v>
      </c>
      <c r="O28" s="9">
        <v>49.043999999999997</v>
      </c>
      <c r="P28" s="9">
        <v>202.154</v>
      </c>
      <c r="Q28" s="9">
        <v>81.316000000000003</v>
      </c>
      <c r="R28" s="9">
        <v>120.83799999999999</v>
      </c>
      <c r="S28" s="9">
        <v>196.255</v>
      </c>
      <c r="T28" s="9">
        <v>83.247</v>
      </c>
      <c r="U28" s="9">
        <v>113.008</v>
      </c>
      <c r="V28" s="9">
        <v>2574.875</v>
      </c>
      <c r="W28" s="9">
        <v>1390.7929999999999</v>
      </c>
      <c r="X28" s="9">
        <v>1184.0820000000001</v>
      </c>
      <c r="Y28" s="9">
        <v>1904.59</v>
      </c>
      <c r="Z28" s="9">
        <v>1269.5519999999999</v>
      </c>
      <c r="AA28" s="9">
        <v>635.03700000000003</v>
      </c>
      <c r="AB28" s="9">
        <v>670.28499999999997</v>
      </c>
      <c r="AC28" s="9">
        <v>121.24</v>
      </c>
      <c r="AD28" s="9">
        <v>549.04499999999996</v>
      </c>
      <c r="AE28" s="9">
        <v>322.33300000000003</v>
      </c>
      <c r="AF28" s="9">
        <v>162.83799999999999</v>
      </c>
      <c r="AG28" s="9">
        <v>159.495</v>
      </c>
      <c r="AH28" s="9">
        <v>59.939</v>
      </c>
      <c r="AI28" s="9">
        <v>29.329000000000001</v>
      </c>
      <c r="AJ28" s="9">
        <v>30.61</v>
      </c>
      <c r="AK28" s="9">
        <v>31.166</v>
      </c>
      <c r="AL28" s="9">
        <v>21.49</v>
      </c>
      <c r="AM28" s="9">
        <v>9.6750000000000007</v>
      </c>
      <c r="AN28" s="9">
        <v>13.738</v>
      </c>
      <c r="AO28" s="9">
        <v>9.5169999999999995</v>
      </c>
      <c r="AP28" s="9">
        <v>4.2210000000000001</v>
      </c>
      <c r="AQ28" s="9">
        <v>17.428000000000001</v>
      </c>
      <c r="AR28" s="9">
        <v>11.974</v>
      </c>
      <c r="AS28" s="9">
        <v>5.4539999999999997</v>
      </c>
      <c r="AT28" s="9">
        <v>28.773</v>
      </c>
      <c r="AU28" s="9">
        <v>7.8390000000000004</v>
      </c>
      <c r="AV28" s="9">
        <v>20.934999999999999</v>
      </c>
      <c r="AW28" s="9">
        <v>284.21100000000001</v>
      </c>
      <c r="AX28" s="9">
        <v>142.71299999999999</v>
      </c>
      <c r="AY28" s="9">
        <v>141.49799999999999</v>
      </c>
      <c r="AZ28" s="9">
        <v>124.16</v>
      </c>
      <c r="BA28" s="9">
        <v>97.241</v>
      </c>
      <c r="BB28" s="9">
        <v>26.917999999999999</v>
      </c>
      <c r="BC28" s="9">
        <v>160.05099999999999</v>
      </c>
      <c r="BD28" s="9">
        <v>45.472000000000001</v>
      </c>
      <c r="BE28" s="9">
        <v>114.57899999999999</v>
      </c>
      <c r="BF28" s="9">
        <v>150.227</v>
      </c>
      <c r="BG28" s="9">
        <v>115.53400000000001</v>
      </c>
      <c r="BH28" s="9">
        <v>34.692999999999998</v>
      </c>
      <c r="BI28" s="9">
        <v>172.10599999999999</v>
      </c>
      <c r="BJ28" s="9">
        <v>47.304000000000002</v>
      </c>
      <c r="BK28" s="9">
        <v>124.80200000000001</v>
      </c>
      <c r="BL28" s="9">
        <v>173.78899999999999</v>
      </c>
      <c r="BM28" s="9">
        <v>54.988999999999997</v>
      </c>
      <c r="BN28" s="9">
        <v>118.801</v>
      </c>
      <c r="BO28" s="9">
        <v>2507.3090000000002</v>
      </c>
      <c r="BP28" s="9">
        <v>1310.8389999999999</v>
      </c>
      <c r="BQ28" s="9">
        <v>1196.47</v>
      </c>
      <c r="BR28" s="9">
        <v>1886.0029999999999</v>
      </c>
      <c r="BS28" s="9">
        <v>1190.2139999999999</v>
      </c>
      <c r="BT28" s="9">
        <v>695.78899999999999</v>
      </c>
      <c r="BU28" s="9">
        <v>621.30600000000004</v>
      </c>
      <c r="BV28" s="9">
        <v>120.624</v>
      </c>
      <c r="BW28" s="9">
        <v>500.68099999999998</v>
      </c>
      <c r="BX28" s="9">
        <v>296.94200000000001</v>
      </c>
      <c r="BY28" s="9">
        <v>136.05099999999999</v>
      </c>
      <c r="BZ28" s="9">
        <v>160.89099999999999</v>
      </c>
      <c r="CA28" s="9">
        <v>72.262</v>
      </c>
      <c r="CB28" s="9">
        <v>38.795999999999999</v>
      </c>
      <c r="CC28" s="9">
        <v>33.466000000000001</v>
      </c>
      <c r="CD28" s="9">
        <v>31.710999999999999</v>
      </c>
      <c r="CE28" s="9">
        <v>25.172000000000001</v>
      </c>
      <c r="CF28" s="9">
        <v>6.5389999999999997</v>
      </c>
      <c r="CG28" s="9">
        <v>14.728</v>
      </c>
      <c r="CH28" s="9">
        <v>10.935</v>
      </c>
      <c r="CI28" s="9">
        <v>3.7930000000000001</v>
      </c>
      <c r="CJ28" s="9">
        <v>16.983000000000001</v>
      </c>
      <c r="CK28" s="9">
        <v>14.237</v>
      </c>
      <c r="CL28" s="9">
        <v>2.746</v>
      </c>
      <c r="CM28" s="9">
        <v>40.551000000000002</v>
      </c>
      <c r="CN28" s="9">
        <v>13.624000000000001</v>
      </c>
      <c r="CO28" s="9">
        <v>26.927</v>
      </c>
      <c r="CP28" s="9">
        <v>253.845</v>
      </c>
      <c r="CQ28" s="9">
        <v>110.765</v>
      </c>
      <c r="CR28" s="9">
        <v>143.08000000000001</v>
      </c>
      <c r="CS28" s="9">
        <v>93.414000000000001</v>
      </c>
      <c r="CT28" s="9">
        <v>67.247</v>
      </c>
      <c r="CU28" s="9">
        <v>26.167999999999999</v>
      </c>
      <c r="CV28" s="9">
        <v>160.43100000000001</v>
      </c>
      <c r="CW28" s="9">
        <v>43.518999999999998</v>
      </c>
      <c r="CX28" s="9">
        <v>116.91200000000001</v>
      </c>
      <c r="CY28" s="9">
        <v>117.09099999999999</v>
      </c>
      <c r="CZ28" s="9">
        <v>85.066000000000003</v>
      </c>
      <c r="DA28" s="9">
        <v>32.024999999999999</v>
      </c>
      <c r="DB28" s="9">
        <v>179.851</v>
      </c>
      <c r="DC28" s="9">
        <v>50.985999999999997</v>
      </c>
      <c r="DD28" s="9">
        <v>128.86600000000001</v>
      </c>
      <c r="DE28" s="9">
        <v>175.15799999999999</v>
      </c>
      <c r="DF28" s="9">
        <v>54.453000000000003</v>
      </c>
      <c r="DG28" s="9">
        <v>120.705</v>
      </c>
      <c r="DH28" s="9">
        <v>2185.38</v>
      </c>
      <c r="DI28" s="9">
        <v>1220.354</v>
      </c>
      <c r="DJ28" s="9">
        <v>965.02599999999995</v>
      </c>
      <c r="DK28" s="9">
        <v>1391.252</v>
      </c>
      <c r="DL28" s="9">
        <v>932.11099999999999</v>
      </c>
      <c r="DM28" s="9">
        <v>459.14</v>
      </c>
      <c r="DN28" s="9">
        <v>794.12800000000004</v>
      </c>
      <c r="DO28" s="9">
        <v>288.24299999999999</v>
      </c>
      <c r="DP28" s="9">
        <v>505.88600000000002</v>
      </c>
      <c r="DQ28" s="9">
        <v>239.904</v>
      </c>
      <c r="DR28" s="9">
        <v>133.934</v>
      </c>
      <c r="DS28" s="9">
        <v>105.97</v>
      </c>
      <c r="DT28" s="9">
        <v>77.097999999999999</v>
      </c>
      <c r="DU28" s="9">
        <v>45.334000000000003</v>
      </c>
      <c r="DV28" s="9">
        <v>31.763999999999999</v>
      </c>
      <c r="DW28" s="9">
        <v>27.847999999999999</v>
      </c>
      <c r="DX28" s="9">
        <v>23.756</v>
      </c>
      <c r="DY28" s="9">
        <v>4.0919999999999996</v>
      </c>
      <c r="DZ28" s="9">
        <v>16.940999999999999</v>
      </c>
      <c r="EA28" s="9">
        <v>14.44</v>
      </c>
      <c r="EB28" s="9">
        <v>2.5019999999999998</v>
      </c>
      <c r="EC28" s="9">
        <v>10.907</v>
      </c>
      <c r="ED28" s="9">
        <v>9.3160000000000007</v>
      </c>
      <c r="EE28" s="9">
        <v>1.591</v>
      </c>
      <c r="EF28" s="9">
        <v>49.250999999999998</v>
      </c>
      <c r="EG28" s="9">
        <v>21.579000000000001</v>
      </c>
      <c r="EH28" s="9">
        <v>27.672000000000001</v>
      </c>
      <c r="EI28" s="9">
        <v>184.99</v>
      </c>
      <c r="EJ28" s="9">
        <v>102.56</v>
      </c>
      <c r="EK28" s="9">
        <v>82.43</v>
      </c>
      <c r="EL28" s="9">
        <v>61.795999999999999</v>
      </c>
      <c r="EM28" s="9">
        <v>48.171999999999997</v>
      </c>
      <c r="EN28" s="9">
        <v>13.624000000000001</v>
      </c>
      <c r="EO28" s="9">
        <v>123.194</v>
      </c>
      <c r="EP28" s="9">
        <v>54.387999999999998</v>
      </c>
      <c r="EQ28" s="9">
        <v>68.805999999999997</v>
      </c>
      <c r="ER28" s="9">
        <v>83.602999999999994</v>
      </c>
      <c r="ES28" s="9">
        <v>65.885999999999996</v>
      </c>
      <c r="ET28" s="9">
        <v>17.716999999999999</v>
      </c>
      <c r="EU28" s="9">
        <v>156.30099999999999</v>
      </c>
      <c r="EV28" s="9">
        <v>68.048000000000002</v>
      </c>
      <c r="EW28" s="9">
        <v>88.253</v>
      </c>
      <c r="EX28" s="9">
        <v>140.13499999999999</v>
      </c>
      <c r="EY28" s="9">
        <v>68.828000000000003</v>
      </c>
      <c r="EZ28" s="9">
        <v>71.308000000000007</v>
      </c>
      <c r="FA28" s="9">
        <v>1731.51</v>
      </c>
      <c r="FB28" s="9">
        <v>939.54399999999998</v>
      </c>
      <c r="FC28" s="9">
        <v>791.96500000000003</v>
      </c>
      <c r="FD28" s="9">
        <v>1191.0889999999999</v>
      </c>
      <c r="FE28" s="9">
        <v>786.94899999999996</v>
      </c>
      <c r="FF28" s="9">
        <v>404.14</v>
      </c>
      <c r="FG28" s="9">
        <v>540.41999999999996</v>
      </c>
      <c r="FH28" s="9">
        <v>152.595</v>
      </c>
      <c r="FI28" s="9">
        <v>387.82499999999999</v>
      </c>
      <c r="FJ28" s="9">
        <v>195.08799999999999</v>
      </c>
      <c r="FK28" s="9">
        <v>107.471</v>
      </c>
      <c r="FL28" s="9">
        <v>87.617000000000004</v>
      </c>
      <c r="FM28" s="9">
        <v>54.442</v>
      </c>
      <c r="FN28" s="9">
        <v>30.611000000000001</v>
      </c>
      <c r="FO28" s="9">
        <v>23.83</v>
      </c>
      <c r="FP28" s="9">
        <v>22.414999999999999</v>
      </c>
      <c r="FQ28" s="9">
        <v>18.768999999999998</v>
      </c>
      <c r="FR28" s="9">
        <v>3.6459999999999999</v>
      </c>
      <c r="FS28" s="9">
        <v>13.760999999999999</v>
      </c>
      <c r="FT28" s="9">
        <v>11.259</v>
      </c>
      <c r="FU28" s="9">
        <v>2.5019999999999998</v>
      </c>
      <c r="FV28" s="9">
        <v>8.6549999999999994</v>
      </c>
      <c r="FW28" s="9">
        <v>7.51</v>
      </c>
      <c r="FX28" s="9">
        <v>1.1439999999999999</v>
      </c>
      <c r="FY28" s="9">
        <v>32.026000000000003</v>
      </c>
      <c r="FZ28" s="9">
        <v>11.842000000000001</v>
      </c>
      <c r="GA28" s="9">
        <v>20.184000000000001</v>
      </c>
      <c r="GB28" s="9">
        <v>158.821</v>
      </c>
      <c r="GC28" s="9">
        <v>87.620999999999995</v>
      </c>
      <c r="GD28" s="9">
        <v>71.2</v>
      </c>
      <c r="GE28" s="9">
        <v>57.241999999999997</v>
      </c>
      <c r="GF28" s="9">
        <v>44.133000000000003</v>
      </c>
      <c r="GG28" s="9">
        <v>13.109</v>
      </c>
      <c r="GH28" s="9">
        <v>101.578</v>
      </c>
      <c r="GI28" s="9">
        <v>43.488</v>
      </c>
      <c r="GJ28" s="9">
        <v>58.091000000000001</v>
      </c>
      <c r="GK28" s="9">
        <v>74.132999999999996</v>
      </c>
      <c r="GL28" s="9">
        <v>57.378</v>
      </c>
      <c r="GM28" s="9">
        <v>16.754999999999999</v>
      </c>
      <c r="GN28" s="9">
        <v>120.955</v>
      </c>
      <c r="GO28" s="9">
        <v>50.093000000000004</v>
      </c>
      <c r="GP28" s="9">
        <v>70.861000000000004</v>
      </c>
      <c r="GQ28" s="9">
        <v>115.339</v>
      </c>
      <c r="GR28" s="9">
        <v>54.747</v>
      </c>
      <c r="GS28" s="9">
        <v>60.591999999999999</v>
      </c>
      <c r="GT28" s="9">
        <v>453.87099999999998</v>
      </c>
      <c r="GU28" s="9">
        <v>280.81</v>
      </c>
      <c r="GV28" s="9">
        <v>173.06100000000001</v>
      </c>
      <c r="GW28" s="9">
        <v>200.16200000000001</v>
      </c>
      <c r="GX28" s="9">
        <v>145.16200000000001</v>
      </c>
      <c r="GY28" s="9">
        <v>55</v>
      </c>
      <c r="GZ28" s="9">
        <v>253.708</v>
      </c>
      <c r="HA28" s="9">
        <v>135.648</v>
      </c>
      <c r="HB28" s="9">
        <v>118.06</v>
      </c>
      <c r="HC28" s="9">
        <v>44.816000000000003</v>
      </c>
      <c r="HD28" s="9">
        <v>26.463000000000001</v>
      </c>
      <c r="HE28" s="9">
        <v>18.353000000000002</v>
      </c>
      <c r="HF28" s="9">
        <v>22.657</v>
      </c>
      <c r="HG28" s="9">
        <v>14.723000000000001</v>
      </c>
      <c r="HH28" s="9">
        <v>7.9340000000000002</v>
      </c>
      <c r="HI28" s="9">
        <v>5.4329999999999998</v>
      </c>
      <c r="HJ28" s="9">
        <v>4.9859999999999998</v>
      </c>
      <c r="HK28" s="9">
        <v>0.44600000000000001</v>
      </c>
      <c r="HL28" s="9">
        <v>3.181</v>
      </c>
      <c r="HM28" s="9">
        <v>3.181</v>
      </c>
      <c r="HN28" s="9">
        <v>0</v>
      </c>
      <c r="HO28" s="9">
        <v>2.2519999999999998</v>
      </c>
      <c r="HP28" s="9">
        <v>1.806</v>
      </c>
      <c r="HQ28" s="9">
        <v>0.44600000000000001</v>
      </c>
      <c r="HR28" s="9">
        <v>17.224</v>
      </c>
      <c r="HS28" s="9">
        <v>9.7370000000000001</v>
      </c>
      <c r="HT28" s="9">
        <v>7.4870000000000001</v>
      </c>
      <c r="HU28" s="9">
        <v>26.169</v>
      </c>
      <c r="HV28" s="9">
        <v>14.939</v>
      </c>
      <c r="HW28" s="9">
        <v>11.23</v>
      </c>
      <c r="HX28" s="9">
        <v>4.5540000000000003</v>
      </c>
      <c r="HY28" s="9">
        <v>4.0389999999999997</v>
      </c>
      <c r="HZ28" s="9">
        <v>0.51500000000000001</v>
      </c>
      <c r="IA28" s="9">
        <v>21.616</v>
      </c>
      <c r="IB28" s="9">
        <v>10.9</v>
      </c>
      <c r="IC28" s="9">
        <v>10.715</v>
      </c>
      <c r="ID28" s="9">
        <v>9.4700000000000006</v>
      </c>
      <c r="IE28" s="9">
        <v>8.5079999999999991</v>
      </c>
      <c r="IF28" s="9">
        <v>0.96099999999999997</v>
      </c>
      <c r="IG28" s="9">
        <v>35.345999999999997</v>
      </c>
      <c r="IH28" s="9">
        <v>17.954999999999998</v>
      </c>
      <c r="II28" s="9">
        <v>17.391999999999999</v>
      </c>
      <c r="IJ28" s="9">
        <v>24.795999999999999</v>
      </c>
      <c r="IK28" s="9">
        <v>14.081</v>
      </c>
      <c r="IL28" s="9">
        <v>10.715</v>
      </c>
      <c r="IM28" s="9">
        <v>3834.1260000000002</v>
      </c>
      <c r="IN28" s="9">
        <v>2039.0060000000001</v>
      </c>
      <c r="IO28" s="9">
        <v>1795.12</v>
      </c>
      <c r="IP28" s="9">
        <v>2723.5450000000001</v>
      </c>
      <c r="IQ28" s="9">
        <v>1695.4690000000001</v>
      </c>
    </row>
    <row r="29" spans="1:251">
      <c r="A29" s="10">
        <v>42370</v>
      </c>
      <c r="B29" s="9">
        <v>8.3789999999999996</v>
      </c>
      <c r="C29" s="9">
        <v>16.849</v>
      </c>
      <c r="D29" s="9">
        <v>363.375</v>
      </c>
      <c r="E29" s="9">
        <v>215.77</v>
      </c>
      <c r="F29" s="9">
        <v>147.60599999999999</v>
      </c>
      <c r="G29" s="9">
        <v>182.25299999999999</v>
      </c>
      <c r="H29" s="9">
        <v>136.93600000000001</v>
      </c>
      <c r="I29" s="9">
        <v>45.317999999999998</v>
      </c>
      <c r="J29" s="9">
        <v>181.12200000000001</v>
      </c>
      <c r="K29" s="9">
        <v>78.834000000000003</v>
      </c>
      <c r="L29" s="9">
        <v>102.288</v>
      </c>
      <c r="M29" s="9">
        <v>222.43199999999999</v>
      </c>
      <c r="N29" s="9">
        <v>164.96600000000001</v>
      </c>
      <c r="O29" s="9">
        <v>57.465000000000003</v>
      </c>
      <c r="P29" s="9">
        <v>192.10499999999999</v>
      </c>
      <c r="Q29" s="9">
        <v>82.263000000000005</v>
      </c>
      <c r="R29" s="9">
        <v>109.842</v>
      </c>
      <c r="S29" s="9">
        <v>205.768</v>
      </c>
      <c r="T29" s="9">
        <v>96.677000000000007</v>
      </c>
      <c r="U29" s="9">
        <v>109.092</v>
      </c>
      <c r="V29" s="9">
        <v>2533.3150000000001</v>
      </c>
      <c r="W29" s="9">
        <v>1379.6389999999999</v>
      </c>
      <c r="X29" s="9">
        <v>1153.6759999999999</v>
      </c>
      <c r="Y29" s="9">
        <v>1879.2760000000001</v>
      </c>
      <c r="Z29" s="9">
        <v>1260.7950000000001</v>
      </c>
      <c r="AA29" s="9">
        <v>618.48099999999999</v>
      </c>
      <c r="AB29" s="9">
        <v>654.03899999999999</v>
      </c>
      <c r="AC29" s="9">
        <v>118.84399999999999</v>
      </c>
      <c r="AD29" s="9">
        <v>535.19500000000005</v>
      </c>
      <c r="AE29" s="9">
        <v>334.48899999999998</v>
      </c>
      <c r="AF29" s="9">
        <v>174.68</v>
      </c>
      <c r="AG29" s="9">
        <v>159.809</v>
      </c>
      <c r="AH29" s="9">
        <v>69.911000000000001</v>
      </c>
      <c r="AI29" s="9">
        <v>38.558</v>
      </c>
      <c r="AJ29" s="9">
        <v>31.352</v>
      </c>
      <c r="AK29" s="9">
        <v>38.979999999999997</v>
      </c>
      <c r="AL29" s="9">
        <v>28.428999999999998</v>
      </c>
      <c r="AM29" s="9">
        <v>10.551</v>
      </c>
      <c r="AN29" s="9">
        <v>15.711</v>
      </c>
      <c r="AO29" s="9">
        <v>9.56</v>
      </c>
      <c r="AP29" s="9">
        <v>6.1509999999999998</v>
      </c>
      <c r="AQ29" s="9">
        <v>23.268000000000001</v>
      </c>
      <c r="AR29" s="9">
        <v>18.869</v>
      </c>
      <c r="AS29" s="9">
        <v>4.4000000000000004</v>
      </c>
      <c r="AT29" s="9">
        <v>30.931000000000001</v>
      </c>
      <c r="AU29" s="9">
        <v>10.129</v>
      </c>
      <c r="AV29" s="9">
        <v>20.802</v>
      </c>
      <c r="AW29" s="9">
        <v>287.60500000000002</v>
      </c>
      <c r="AX29" s="9">
        <v>146.024</v>
      </c>
      <c r="AY29" s="9">
        <v>141.58099999999999</v>
      </c>
      <c r="AZ29" s="9">
        <v>125</v>
      </c>
      <c r="BA29" s="9">
        <v>100.78100000000001</v>
      </c>
      <c r="BB29" s="9">
        <v>24.219000000000001</v>
      </c>
      <c r="BC29" s="9">
        <v>162.60499999999999</v>
      </c>
      <c r="BD29" s="9">
        <v>45.243000000000002</v>
      </c>
      <c r="BE29" s="9">
        <v>117.36199999999999</v>
      </c>
      <c r="BF29" s="9">
        <v>159.31100000000001</v>
      </c>
      <c r="BG29" s="9">
        <v>126.13</v>
      </c>
      <c r="BH29" s="9">
        <v>33.18</v>
      </c>
      <c r="BI29" s="9">
        <v>175.178</v>
      </c>
      <c r="BJ29" s="9">
        <v>48.548999999999999</v>
      </c>
      <c r="BK29" s="9">
        <v>126.629</v>
      </c>
      <c r="BL29" s="9">
        <v>178.316</v>
      </c>
      <c r="BM29" s="9">
        <v>54.802999999999997</v>
      </c>
      <c r="BN29" s="9">
        <v>123.51300000000001</v>
      </c>
      <c r="BO29" s="9">
        <v>2455.5419999999999</v>
      </c>
      <c r="BP29" s="9">
        <v>1290.0440000000001</v>
      </c>
      <c r="BQ29" s="9">
        <v>1165.498</v>
      </c>
      <c r="BR29" s="9">
        <v>1832.0509999999999</v>
      </c>
      <c r="BS29" s="9">
        <v>1164.886</v>
      </c>
      <c r="BT29" s="9">
        <v>667.16600000000005</v>
      </c>
      <c r="BU29" s="9">
        <v>623.49099999999999</v>
      </c>
      <c r="BV29" s="9">
        <v>125.158</v>
      </c>
      <c r="BW29" s="9">
        <v>498.33300000000003</v>
      </c>
      <c r="BX29" s="9">
        <v>311.10199999999998</v>
      </c>
      <c r="BY29" s="9">
        <v>153.42699999999999</v>
      </c>
      <c r="BZ29" s="9">
        <v>157.67500000000001</v>
      </c>
      <c r="CA29" s="9">
        <v>72.599000000000004</v>
      </c>
      <c r="CB29" s="9">
        <v>45.253999999999998</v>
      </c>
      <c r="CC29" s="9">
        <v>27.344999999999999</v>
      </c>
      <c r="CD29" s="9">
        <v>43.338999999999999</v>
      </c>
      <c r="CE29" s="9">
        <v>33.243000000000002</v>
      </c>
      <c r="CF29" s="9">
        <v>10.096</v>
      </c>
      <c r="CG29" s="9">
        <v>22.988</v>
      </c>
      <c r="CH29" s="9">
        <v>17.109000000000002</v>
      </c>
      <c r="CI29" s="9">
        <v>5.8789999999999996</v>
      </c>
      <c r="CJ29" s="9">
        <v>20.352</v>
      </c>
      <c r="CK29" s="9">
        <v>16.135000000000002</v>
      </c>
      <c r="CL29" s="9">
        <v>4.2169999999999996</v>
      </c>
      <c r="CM29" s="9">
        <v>29.26</v>
      </c>
      <c r="CN29" s="9">
        <v>12.010999999999999</v>
      </c>
      <c r="CO29" s="9">
        <v>17.248999999999999</v>
      </c>
      <c r="CP29" s="9">
        <v>260.57</v>
      </c>
      <c r="CQ29" s="9">
        <v>120.43300000000001</v>
      </c>
      <c r="CR29" s="9">
        <v>140.137</v>
      </c>
      <c r="CS29" s="9">
        <v>105.42100000000001</v>
      </c>
      <c r="CT29" s="9">
        <v>78.096999999999994</v>
      </c>
      <c r="CU29" s="9">
        <v>27.324000000000002</v>
      </c>
      <c r="CV29" s="9">
        <v>155.149</v>
      </c>
      <c r="CW29" s="9">
        <v>42.337000000000003</v>
      </c>
      <c r="CX29" s="9">
        <v>112.813</v>
      </c>
      <c r="CY29" s="9">
        <v>143.32599999999999</v>
      </c>
      <c r="CZ29" s="9">
        <v>106.304</v>
      </c>
      <c r="DA29" s="9">
        <v>37.021999999999998</v>
      </c>
      <c r="DB29" s="9">
        <v>167.77600000000001</v>
      </c>
      <c r="DC29" s="9">
        <v>47.122999999999998</v>
      </c>
      <c r="DD29" s="9">
        <v>120.65300000000001</v>
      </c>
      <c r="DE29" s="9">
        <v>178.137</v>
      </c>
      <c r="DF29" s="9">
        <v>59.445</v>
      </c>
      <c r="DG29" s="9">
        <v>118.691</v>
      </c>
      <c r="DH29" s="9">
        <v>2136.0360000000001</v>
      </c>
      <c r="DI29" s="9">
        <v>1191.3820000000001</v>
      </c>
      <c r="DJ29" s="9">
        <v>944.654</v>
      </c>
      <c r="DK29" s="9">
        <v>1357.88</v>
      </c>
      <c r="DL29" s="9">
        <v>904.71799999999996</v>
      </c>
      <c r="DM29" s="9">
        <v>453.16199999999998</v>
      </c>
      <c r="DN29" s="9">
        <v>778.15499999999997</v>
      </c>
      <c r="DO29" s="9">
        <v>286.66399999999999</v>
      </c>
      <c r="DP29" s="9">
        <v>491.49200000000002</v>
      </c>
      <c r="DQ29" s="9">
        <v>249.86099999999999</v>
      </c>
      <c r="DR29" s="9">
        <v>142.47900000000001</v>
      </c>
      <c r="DS29" s="9">
        <v>107.38200000000001</v>
      </c>
      <c r="DT29" s="9">
        <v>85.472999999999999</v>
      </c>
      <c r="DU29" s="9">
        <v>58.015000000000001</v>
      </c>
      <c r="DV29" s="9">
        <v>27.457999999999998</v>
      </c>
      <c r="DW29" s="9">
        <v>35.856999999999999</v>
      </c>
      <c r="DX29" s="9">
        <v>28.518000000000001</v>
      </c>
      <c r="DY29" s="9">
        <v>7.3390000000000004</v>
      </c>
      <c r="DZ29" s="9">
        <v>18.728999999999999</v>
      </c>
      <c r="EA29" s="9">
        <v>17.611000000000001</v>
      </c>
      <c r="EB29" s="9">
        <v>1.119</v>
      </c>
      <c r="EC29" s="9">
        <v>17.128</v>
      </c>
      <c r="ED29" s="9">
        <v>10.907999999999999</v>
      </c>
      <c r="EE29" s="9">
        <v>6.22</v>
      </c>
      <c r="EF29" s="9">
        <v>49.616</v>
      </c>
      <c r="EG29" s="9">
        <v>29.497</v>
      </c>
      <c r="EH29" s="9">
        <v>20.119</v>
      </c>
      <c r="EI29" s="9">
        <v>190.851</v>
      </c>
      <c r="EJ29" s="9">
        <v>102.94</v>
      </c>
      <c r="EK29" s="9">
        <v>87.911000000000001</v>
      </c>
      <c r="EL29" s="9">
        <v>60.725000000000001</v>
      </c>
      <c r="EM29" s="9">
        <v>46.226999999999997</v>
      </c>
      <c r="EN29" s="9">
        <v>14.497999999999999</v>
      </c>
      <c r="EO29" s="9">
        <v>130.126</v>
      </c>
      <c r="EP29" s="9">
        <v>56.713000000000001</v>
      </c>
      <c r="EQ29" s="9">
        <v>73.412000000000006</v>
      </c>
      <c r="ER29" s="9">
        <v>91.394000000000005</v>
      </c>
      <c r="ES29" s="9">
        <v>69.557000000000002</v>
      </c>
      <c r="ET29" s="9">
        <v>21.837</v>
      </c>
      <c r="EU29" s="9">
        <v>158.46700000000001</v>
      </c>
      <c r="EV29" s="9">
        <v>72.921999999999997</v>
      </c>
      <c r="EW29" s="9">
        <v>85.545000000000002</v>
      </c>
      <c r="EX29" s="9">
        <v>148.85499999999999</v>
      </c>
      <c r="EY29" s="9">
        <v>74.323999999999998</v>
      </c>
      <c r="EZ29" s="9">
        <v>74.531000000000006</v>
      </c>
      <c r="FA29" s="9">
        <v>1702.751</v>
      </c>
      <c r="FB29" s="9">
        <v>924.30200000000002</v>
      </c>
      <c r="FC29" s="9">
        <v>778.44899999999996</v>
      </c>
      <c r="FD29" s="9">
        <v>1169.106</v>
      </c>
      <c r="FE29" s="9">
        <v>765.27700000000004</v>
      </c>
      <c r="FF29" s="9">
        <v>403.82900000000001</v>
      </c>
      <c r="FG29" s="9">
        <v>533.64499999999998</v>
      </c>
      <c r="FH29" s="9">
        <v>159.02500000000001</v>
      </c>
      <c r="FI29" s="9">
        <v>374.62</v>
      </c>
      <c r="FJ29" s="9">
        <v>206.279</v>
      </c>
      <c r="FK29" s="9">
        <v>115.84099999999999</v>
      </c>
      <c r="FL29" s="9">
        <v>90.438000000000002</v>
      </c>
      <c r="FM29" s="9">
        <v>64.275000000000006</v>
      </c>
      <c r="FN29" s="9">
        <v>43.165999999999997</v>
      </c>
      <c r="FO29" s="9">
        <v>21.109000000000002</v>
      </c>
      <c r="FP29" s="9">
        <v>29.23</v>
      </c>
      <c r="FQ29" s="9">
        <v>23.986999999999998</v>
      </c>
      <c r="FR29" s="9">
        <v>5.2430000000000003</v>
      </c>
      <c r="FS29" s="9">
        <v>14.951000000000001</v>
      </c>
      <c r="FT29" s="9">
        <v>14.048</v>
      </c>
      <c r="FU29" s="9">
        <v>0.90300000000000002</v>
      </c>
      <c r="FV29" s="9">
        <v>14.279</v>
      </c>
      <c r="FW29" s="9">
        <v>9.9390000000000001</v>
      </c>
      <c r="FX29" s="9">
        <v>4.34</v>
      </c>
      <c r="FY29" s="9">
        <v>35.043999999999997</v>
      </c>
      <c r="FZ29" s="9">
        <v>19.178999999999998</v>
      </c>
      <c r="GA29" s="9">
        <v>15.866</v>
      </c>
      <c r="GB29" s="9">
        <v>165.11600000000001</v>
      </c>
      <c r="GC29" s="9">
        <v>88.29</v>
      </c>
      <c r="GD29" s="9">
        <v>76.825999999999993</v>
      </c>
      <c r="GE29" s="9">
        <v>57.706000000000003</v>
      </c>
      <c r="GF29" s="9">
        <v>43.591999999999999</v>
      </c>
      <c r="GG29" s="9">
        <v>14.113</v>
      </c>
      <c r="GH29" s="9">
        <v>107.41</v>
      </c>
      <c r="GI29" s="9">
        <v>44.697000000000003</v>
      </c>
      <c r="GJ29" s="9">
        <v>62.713000000000001</v>
      </c>
      <c r="GK29" s="9">
        <v>82.153000000000006</v>
      </c>
      <c r="GL29" s="9">
        <v>62.796999999999997</v>
      </c>
      <c r="GM29" s="9">
        <v>19.356999999999999</v>
      </c>
      <c r="GN29" s="9">
        <v>124.126</v>
      </c>
      <c r="GO29" s="9">
        <v>53.045000000000002</v>
      </c>
      <c r="GP29" s="9">
        <v>71.081000000000003</v>
      </c>
      <c r="GQ29" s="9">
        <v>122.36199999999999</v>
      </c>
      <c r="GR29" s="9">
        <v>58.744999999999997</v>
      </c>
      <c r="GS29" s="9">
        <v>63.616</v>
      </c>
      <c r="GT29" s="9">
        <v>433.28500000000003</v>
      </c>
      <c r="GU29" s="9">
        <v>267.08</v>
      </c>
      <c r="GV29" s="9">
        <v>166.20500000000001</v>
      </c>
      <c r="GW29" s="9">
        <v>188.774</v>
      </c>
      <c r="GX29" s="9">
        <v>139.44200000000001</v>
      </c>
      <c r="GY29" s="9">
        <v>49.332000000000001</v>
      </c>
      <c r="GZ29" s="9">
        <v>244.511</v>
      </c>
      <c r="HA29" s="9">
        <v>127.63800000000001</v>
      </c>
      <c r="HB29" s="9">
        <v>116.872</v>
      </c>
      <c r="HC29" s="9">
        <v>43.581000000000003</v>
      </c>
      <c r="HD29" s="9">
        <v>26.638000000000002</v>
      </c>
      <c r="HE29" s="9">
        <v>16.943999999999999</v>
      </c>
      <c r="HF29" s="9">
        <v>21.198</v>
      </c>
      <c r="HG29" s="9">
        <v>14.849</v>
      </c>
      <c r="HH29" s="9">
        <v>6.3490000000000002</v>
      </c>
      <c r="HI29" s="9">
        <v>6.6269999999999998</v>
      </c>
      <c r="HJ29" s="9">
        <v>4.5309999999999997</v>
      </c>
      <c r="HK29" s="9">
        <v>2.0950000000000002</v>
      </c>
      <c r="HL29" s="9">
        <v>3.778</v>
      </c>
      <c r="HM29" s="9">
        <v>3.5630000000000002</v>
      </c>
      <c r="HN29" s="9">
        <v>0.215</v>
      </c>
      <c r="HO29" s="9">
        <v>2.8490000000000002</v>
      </c>
      <c r="HP29" s="9">
        <v>0.96899999999999997</v>
      </c>
      <c r="HQ29" s="9">
        <v>1.88</v>
      </c>
      <c r="HR29" s="9">
        <v>14.571</v>
      </c>
      <c r="HS29" s="9">
        <v>10.318</v>
      </c>
      <c r="HT29" s="9">
        <v>4.2539999999999996</v>
      </c>
      <c r="HU29" s="9">
        <v>25.734999999999999</v>
      </c>
      <c r="HV29" s="9">
        <v>14.65</v>
      </c>
      <c r="HW29" s="9">
        <v>11.084</v>
      </c>
      <c r="HX29" s="9">
        <v>3.0190000000000001</v>
      </c>
      <c r="HY29" s="9">
        <v>2.6349999999999998</v>
      </c>
      <c r="HZ29" s="9">
        <v>0.38500000000000001</v>
      </c>
      <c r="IA29" s="9">
        <v>22.715</v>
      </c>
      <c r="IB29" s="9">
        <v>12.016</v>
      </c>
      <c r="IC29" s="9">
        <v>10.699</v>
      </c>
      <c r="ID29" s="9">
        <v>9.24</v>
      </c>
      <c r="IE29" s="9">
        <v>6.76</v>
      </c>
      <c r="IF29" s="9">
        <v>2.48</v>
      </c>
      <c r="IG29" s="9">
        <v>34.341000000000001</v>
      </c>
      <c r="IH29" s="9">
        <v>19.878</v>
      </c>
      <c r="II29" s="9">
        <v>14.462999999999999</v>
      </c>
      <c r="IJ29" s="9">
        <v>26.492999999999999</v>
      </c>
      <c r="IK29" s="9">
        <v>15.579000000000001</v>
      </c>
      <c r="IL29" s="9">
        <v>10.914999999999999</v>
      </c>
      <c r="IM29" s="9">
        <v>3740.2190000000001</v>
      </c>
      <c r="IN29" s="9">
        <v>2004.0840000000001</v>
      </c>
      <c r="IO29" s="9">
        <v>1736.135</v>
      </c>
      <c r="IP29" s="9">
        <v>2634.741</v>
      </c>
      <c r="IQ29" s="9">
        <v>1652.16</v>
      </c>
    </row>
    <row r="30" spans="1:251">
      <c r="A30" s="10">
        <v>42401</v>
      </c>
      <c r="B30" s="9">
        <v>8.0709999999999997</v>
      </c>
      <c r="C30" s="9">
        <v>15.426</v>
      </c>
      <c r="D30" s="9">
        <v>348.07600000000002</v>
      </c>
      <c r="E30" s="9">
        <v>207.334</v>
      </c>
      <c r="F30" s="9">
        <v>140.74199999999999</v>
      </c>
      <c r="G30" s="9">
        <v>173.36</v>
      </c>
      <c r="H30" s="9">
        <v>136.63200000000001</v>
      </c>
      <c r="I30" s="9">
        <v>36.728000000000002</v>
      </c>
      <c r="J30" s="9">
        <v>174.71600000000001</v>
      </c>
      <c r="K30" s="9">
        <v>70.701999999999998</v>
      </c>
      <c r="L30" s="9">
        <v>104.015</v>
      </c>
      <c r="M30" s="9">
        <v>191.78399999999999</v>
      </c>
      <c r="N30" s="9">
        <v>149.71700000000001</v>
      </c>
      <c r="O30" s="9">
        <v>42.067999999999998</v>
      </c>
      <c r="P30" s="9">
        <v>185.601</v>
      </c>
      <c r="Q30" s="9">
        <v>73.802000000000007</v>
      </c>
      <c r="R30" s="9">
        <v>111.79900000000001</v>
      </c>
      <c r="S30" s="9">
        <v>188.322</v>
      </c>
      <c r="T30" s="9">
        <v>81.322000000000003</v>
      </c>
      <c r="U30" s="9">
        <v>107</v>
      </c>
      <c r="V30" s="9">
        <v>2566.971</v>
      </c>
      <c r="W30" s="9">
        <v>1395.7529999999999</v>
      </c>
      <c r="X30" s="9">
        <v>1171.2170000000001</v>
      </c>
      <c r="Y30" s="9">
        <v>1910.8109999999999</v>
      </c>
      <c r="Z30" s="9">
        <v>1286.2270000000001</v>
      </c>
      <c r="AA30" s="9">
        <v>624.58399999999995</v>
      </c>
      <c r="AB30" s="9">
        <v>656.15899999999999</v>
      </c>
      <c r="AC30" s="9">
        <v>109.526</v>
      </c>
      <c r="AD30" s="9">
        <v>546.63300000000004</v>
      </c>
      <c r="AE30" s="9">
        <v>318.50700000000001</v>
      </c>
      <c r="AF30" s="9">
        <v>163.22800000000001</v>
      </c>
      <c r="AG30" s="9">
        <v>155.279</v>
      </c>
      <c r="AH30" s="9">
        <v>63.030999999999999</v>
      </c>
      <c r="AI30" s="9">
        <v>32.139000000000003</v>
      </c>
      <c r="AJ30" s="9">
        <v>30.890999999999998</v>
      </c>
      <c r="AK30" s="9">
        <v>28.542999999999999</v>
      </c>
      <c r="AL30" s="9">
        <v>22.201000000000001</v>
      </c>
      <c r="AM30" s="9">
        <v>6.3419999999999996</v>
      </c>
      <c r="AN30" s="9">
        <v>15.808999999999999</v>
      </c>
      <c r="AO30" s="9">
        <v>11.863</v>
      </c>
      <c r="AP30" s="9">
        <v>3.9460000000000002</v>
      </c>
      <c r="AQ30" s="9">
        <v>12.734999999999999</v>
      </c>
      <c r="AR30" s="9">
        <v>10.337999999999999</v>
      </c>
      <c r="AS30" s="9">
        <v>2.3959999999999999</v>
      </c>
      <c r="AT30" s="9">
        <v>34.488</v>
      </c>
      <c r="AU30" s="9">
        <v>9.9380000000000006</v>
      </c>
      <c r="AV30" s="9">
        <v>24.548999999999999</v>
      </c>
      <c r="AW30" s="9">
        <v>274.77100000000002</v>
      </c>
      <c r="AX30" s="9">
        <v>139.88</v>
      </c>
      <c r="AY30" s="9">
        <v>134.89099999999999</v>
      </c>
      <c r="AZ30" s="9">
        <v>122.226</v>
      </c>
      <c r="BA30" s="9">
        <v>98.265000000000001</v>
      </c>
      <c r="BB30" s="9">
        <v>23.960999999999999</v>
      </c>
      <c r="BC30" s="9">
        <v>152.54599999999999</v>
      </c>
      <c r="BD30" s="9">
        <v>41.615000000000002</v>
      </c>
      <c r="BE30" s="9">
        <v>110.931</v>
      </c>
      <c r="BF30" s="9">
        <v>144.12</v>
      </c>
      <c r="BG30" s="9">
        <v>114.77200000000001</v>
      </c>
      <c r="BH30" s="9">
        <v>29.347999999999999</v>
      </c>
      <c r="BI30" s="9">
        <v>174.387</v>
      </c>
      <c r="BJ30" s="9">
        <v>48.456000000000003</v>
      </c>
      <c r="BK30" s="9">
        <v>125.931</v>
      </c>
      <c r="BL30" s="9">
        <v>168.35400000000001</v>
      </c>
      <c r="BM30" s="9">
        <v>53.478000000000002</v>
      </c>
      <c r="BN30" s="9">
        <v>114.877</v>
      </c>
      <c r="BO30" s="9">
        <v>2514.5920000000001</v>
      </c>
      <c r="BP30" s="9">
        <v>1312.6559999999999</v>
      </c>
      <c r="BQ30" s="9">
        <v>1201.9359999999999</v>
      </c>
      <c r="BR30" s="9">
        <v>1871.7159999999999</v>
      </c>
      <c r="BS30" s="9">
        <v>1182.33</v>
      </c>
      <c r="BT30" s="9">
        <v>689.38599999999997</v>
      </c>
      <c r="BU30" s="9">
        <v>642.87599999999998</v>
      </c>
      <c r="BV30" s="9">
        <v>130.32599999999999</v>
      </c>
      <c r="BW30" s="9">
        <v>512.54999999999995</v>
      </c>
      <c r="BX30" s="9">
        <v>322.05099999999999</v>
      </c>
      <c r="BY30" s="9">
        <v>150.816</v>
      </c>
      <c r="BZ30" s="9">
        <v>171.23400000000001</v>
      </c>
      <c r="CA30" s="9">
        <v>79.593999999999994</v>
      </c>
      <c r="CB30" s="9">
        <v>42.984999999999999</v>
      </c>
      <c r="CC30" s="9">
        <v>36.609000000000002</v>
      </c>
      <c r="CD30" s="9">
        <v>39.475999999999999</v>
      </c>
      <c r="CE30" s="9">
        <v>28.824000000000002</v>
      </c>
      <c r="CF30" s="9">
        <v>10.651999999999999</v>
      </c>
      <c r="CG30" s="9">
        <v>20.751999999999999</v>
      </c>
      <c r="CH30" s="9">
        <v>15.507999999999999</v>
      </c>
      <c r="CI30" s="9">
        <v>5.2439999999999998</v>
      </c>
      <c r="CJ30" s="9">
        <v>18.724</v>
      </c>
      <c r="CK30" s="9">
        <v>13.316000000000001</v>
      </c>
      <c r="CL30" s="9">
        <v>5.4080000000000004</v>
      </c>
      <c r="CM30" s="9">
        <v>40.118000000000002</v>
      </c>
      <c r="CN30" s="9">
        <v>14.161</v>
      </c>
      <c r="CO30" s="9">
        <v>25.957000000000001</v>
      </c>
      <c r="CP30" s="9">
        <v>270.04599999999999</v>
      </c>
      <c r="CQ30" s="9">
        <v>122.465</v>
      </c>
      <c r="CR30" s="9">
        <v>147.58099999999999</v>
      </c>
      <c r="CS30" s="9">
        <v>107.86199999999999</v>
      </c>
      <c r="CT30" s="9">
        <v>75.66</v>
      </c>
      <c r="CU30" s="9">
        <v>32.201000000000001</v>
      </c>
      <c r="CV30" s="9">
        <v>162.184</v>
      </c>
      <c r="CW30" s="9">
        <v>46.805</v>
      </c>
      <c r="CX30" s="9">
        <v>115.379</v>
      </c>
      <c r="CY30" s="9">
        <v>139.227</v>
      </c>
      <c r="CZ30" s="9">
        <v>99.126999999999995</v>
      </c>
      <c r="DA30" s="9">
        <v>40.1</v>
      </c>
      <c r="DB30" s="9">
        <v>182.82300000000001</v>
      </c>
      <c r="DC30" s="9">
        <v>51.689</v>
      </c>
      <c r="DD30" s="9">
        <v>131.13399999999999</v>
      </c>
      <c r="DE30" s="9">
        <v>182.93600000000001</v>
      </c>
      <c r="DF30" s="9">
        <v>62.311999999999998</v>
      </c>
      <c r="DG30" s="9">
        <v>120.623</v>
      </c>
      <c r="DH30" s="9">
        <v>2187.8829999999998</v>
      </c>
      <c r="DI30" s="9">
        <v>1216.633</v>
      </c>
      <c r="DJ30" s="9">
        <v>971.25</v>
      </c>
      <c r="DK30" s="9">
        <v>1382.22</v>
      </c>
      <c r="DL30" s="9">
        <v>922.76499999999999</v>
      </c>
      <c r="DM30" s="9">
        <v>459.45499999999998</v>
      </c>
      <c r="DN30" s="9">
        <v>805.66300000000001</v>
      </c>
      <c r="DO30" s="9">
        <v>293.86799999999999</v>
      </c>
      <c r="DP30" s="9">
        <v>511.79500000000002</v>
      </c>
      <c r="DQ30" s="9">
        <v>228.81700000000001</v>
      </c>
      <c r="DR30" s="9">
        <v>136.285</v>
      </c>
      <c r="DS30" s="9">
        <v>92.531999999999996</v>
      </c>
      <c r="DT30" s="9">
        <v>70.965999999999994</v>
      </c>
      <c r="DU30" s="9">
        <v>49.927999999999997</v>
      </c>
      <c r="DV30" s="9">
        <v>21.038</v>
      </c>
      <c r="DW30" s="9">
        <v>25.24</v>
      </c>
      <c r="DX30" s="9">
        <v>22.478999999999999</v>
      </c>
      <c r="DY30" s="9">
        <v>2.76</v>
      </c>
      <c r="DZ30" s="9">
        <v>13.433999999999999</v>
      </c>
      <c r="EA30" s="9">
        <v>11.676</v>
      </c>
      <c r="EB30" s="9">
        <v>1.758</v>
      </c>
      <c r="EC30" s="9">
        <v>11.805</v>
      </c>
      <c r="ED30" s="9">
        <v>10.803000000000001</v>
      </c>
      <c r="EE30" s="9">
        <v>1.002</v>
      </c>
      <c r="EF30" s="9">
        <v>45.725999999999999</v>
      </c>
      <c r="EG30" s="9">
        <v>27.449000000000002</v>
      </c>
      <c r="EH30" s="9">
        <v>18.277000000000001</v>
      </c>
      <c r="EI30" s="9">
        <v>179.37100000000001</v>
      </c>
      <c r="EJ30" s="9">
        <v>101.84399999999999</v>
      </c>
      <c r="EK30" s="9">
        <v>77.528000000000006</v>
      </c>
      <c r="EL30" s="9">
        <v>58.28</v>
      </c>
      <c r="EM30" s="9">
        <v>45.063000000000002</v>
      </c>
      <c r="EN30" s="9">
        <v>13.217000000000001</v>
      </c>
      <c r="EO30" s="9">
        <v>121.09099999999999</v>
      </c>
      <c r="EP30" s="9">
        <v>56.780999999999999</v>
      </c>
      <c r="EQ30" s="9">
        <v>64.31</v>
      </c>
      <c r="ER30" s="9">
        <v>78.018000000000001</v>
      </c>
      <c r="ES30" s="9">
        <v>62.923000000000002</v>
      </c>
      <c r="ET30" s="9">
        <v>15.095000000000001</v>
      </c>
      <c r="EU30" s="9">
        <v>150.79900000000001</v>
      </c>
      <c r="EV30" s="9">
        <v>73.361999999999995</v>
      </c>
      <c r="EW30" s="9">
        <v>77.436999999999998</v>
      </c>
      <c r="EX30" s="9">
        <v>134.52500000000001</v>
      </c>
      <c r="EY30" s="9">
        <v>68.456999999999994</v>
      </c>
      <c r="EZ30" s="9">
        <v>66.069000000000003</v>
      </c>
      <c r="FA30" s="9">
        <v>1738.857</v>
      </c>
      <c r="FB30" s="9">
        <v>940.57600000000002</v>
      </c>
      <c r="FC30" s="9">
        <v>798.28099999999995</v>
      </c>
      <c r="FD30" s="9">
        <v>1188.1500000000001</v>
      </c>
      <c r="FE30" s="9">
        <v>779.80200000000002</v>
      </c>
      <c r="FF30" s="9">
        <v>408.34800000000001</v>
      </c>
      <c r="FG30" s="9">
        <v>550.70699999999999</v>
      </c>
      <c r="FH30" s="9">
        <v>160.77500000000001</v>
      </c>
      <c r="FI30" s="9">
        <v>389.93200000000002</v>
      </c>
      <c r="FJ30" s="9">
        <v>192.417</v>
      </c>
      <c r="FK30" s="9">
        <v>109.82899999999999</v>
      </c>
      <c r="FL30" s="9">
        <v>82.587999999999994</v>
      </c>
      <c r="FM30" s="9">
        <v>52.682000000000002</v>
      </c>
      <c r="FN30" s="9">
        <v>35.651000000000003</v>
      </c>
      <c r="FO30" s="9">
        <v>17.030999999999999</v>
      </c>
      <c r="FP30" s="9">
        <v>20.683</v>
      </c>
      <c r="FQ30" s="9">
        <v>18.771999999999998</v>
      </c>
      <c r="FR30" s="9">
        <v>1.911</v>
      </c>
      <c r="FS30" s="9">
        <v>9.9339999999999993</v>
      </c>
      <c r="FT30" s="9">
        <v>9.0250000000000004</v>
      </c>
      <c r="FU30" s="9">
        <v>0.90900000000000003</v>
      </c>
      <c r="FV30" s="9">
        <v>10.749000000000001</v>
      </c>
      <c r="FW30" s="9">
        <v>9.7469999999999999</v>
      </c>
      <c r="FX30" s="9">
        <v>1.002</v>
      </c>
      <c r="FY30" s="9">
        <v>31.998999999999999</v>
      </c>
      <c r="FZ30" s="9">
        <v>16.879000000000001</v>
      </c>
      <c r="GA30" s="9">
        <v>15.12</v>
      </c>
      <c r="GB30" s="9">
        <v>155.505</v>
      </c>
      <c r="GC30" s="9">
        <v>85.349000000000004</v>
      </c>
      <c r="GD30" s="9">
        <v>70.156000000000006</v>
      </c>
      <c r="GE30" s="9">
        <v>54.83</v>
      </c>
      <c r="GF30" s="9">
        <v>42.197000000000003</v>
      </c>
      <c r="GG30" s="9">
        <v>12.632999999999999</v>
      </c>
      <c r="GH30" s="9">
        <v>100.67400000000001</v>
      </c>
      <c r="GI30" s="9">
        <v>43.152000000000001</v>
      </c>
      <c r="GJ30" s="9">
        <v>57.523000000000003</v>
      </c>
      <c r="GK30" s="9">
        <v>71.31</v>
      </c>
      <c r="GL30" s="9">
        <v>57.235999999999997</v>
      </c>
      <c r="GM30" s="9">
        <v>14.074</v>
      </c>
      <c r="GN30" s="9">
        <v>121.107</v>
      </c>
      <c r="GO30" s="9">
        <v>52.593000000000004</v>
      </c>
      <c r="GP30" s="9">
        <v>68.513000000000005</v>
      </c>
      <c r="GQ30" s="9">
        <v>110.60899999999999</v>
      </c>
      <c r="GR30" s="9">
        <v>52.177</v>
      </c>
      <c r="GS30" s="9">
        <v>58.430999999999997</v>
      </c>
      <c r="GT30" s="9">
        <v>449.02600000000001</v>
      </c>
      <c r="GU30" s="9">
        <v>276.05700000000002</v>
      </c>
      <c r="GV30" s="9">
        <v>172.96899999999999</v>
      </c>
      <c r="GW30" s="9">
        <v>194.07</v>
      </c>
      <c r="GX30" s="9">
        <v>142.96299999999999</v>
      </c>
      <c r="GY30" s="9">
        <v>51.106999999999999</v>
      </c>
      <c r="GZ30" s="9">
        <v>254.95599999999999</v>
      </c>
      <c r="HA30" s="9">
        <v>133.09299999999999</v>
      </c>
      <c r="HB30" s="9">
        <v>121.863</v>
      </c>
      <c r="HC30" s="9">
        <v>36.4</v>
      </c>
      <c r="HD30" s="9">
        <v>26.456</v>
      </c>
      <c r="HE30" s="9">
        <v>9.9440000000000008</v>
      </c>
      <c r="HF30" s="9">
        <v>18.283000000000001</v>
      </c>
      <c r="HG30" s="9">
        <v>14.276999999999999</v>
      </c>
      <c r="HH30" s="9">
        <v>4.0069999999999997</v>
      </c>
      <c r="HI30" s="9">
        <v>4.5570000000000004</v>
      </c>
      <c r="HJ30" s="9">
        <v>3.7069999999999999</v>
      </c>
      <c r="HK30" s="9">
        <v>0.85</v>
      </c>
      <c r="HL30" s="9">
        <v>3.5</v>
      </c>
      <c r="HM30" s="9">
        <v>2.6509999999999998</v>
      </c>
      <c r="HN30" s="9">
        <v>0.85</v>
      </c>
      <c r="HO30" s="9">
        <v>1.056</v>
      </c>
      <c r="HP30" s="9">
        <v>1.056</v>
      </c>
      <c r="HQ30" s="9">
        <v>0</v>
      </c>
      <c r="HR30" s="9">
        <v>13.727</v>
      </c>
      <c r="HS30" s="9">
        <v>10.57</v>
      </c>
      <c r="HT30" s="9">
        <v>3.157</v>
      </c>
      <c r="HU30" s="9">
        <v>23.867000000000001</v>
      </c>
      <c r="HV30" s="9">
        <v>16.495000000000001</v>
      </c>
      <c r="HW30" s="9">
        <v>7.3719999999999999</v>
      </c>
      <c r="HX30" s="9">
        <v>3.45</v>
      </c>
      <c r="HY30" s="9">
        <v>2.8660000000000001</v>
      </c>
      <c r="HZ30" s="9">
        <v>0.58399999999999996</v>
      </c>
      <c r="IA30" s="9">
        <v>20.417000000000002</v>
      </c>
      <c r="IB30" s="9">
        <v>13.629</v>
      </c>
      <c r="IC30" s="9">
        <v>6.7880000000000003</v>
      </c>
      <c r="ID30" s="9">
        <v>6.7080000000000002</v>
      </c>
      <c r="IE30" s="9">
        <v>5.6870000000000003</v>
      </c>
      <c r="IF30" s="9">
        <v>1.0209999999999999</v>
      </c>
      <c r="IG30" s="9">
        <v>29.692</v>
      </c>
      <c r="IH30" s="9">
        <v>20.768999999999998</v>
      </c>
      <c r="II30" s="9">
        <v>8.9239999999999995</v>
      </c>
      <c r="IJ30" s="9">
        <v>23.917000000000002</v>
      </c>
      <c r="IK30" s="9">
        <v>16.28</v>
      </c>
      <c r="IL30" s="9">
        <v>7.6369999999999996</v>
      </c>
      <c r="IM30" s="9">
        <v>3801.5819999999999</v>
      </c>
      <c r="IN30" s="9">
        <v>2025.5530000000001</v>
      </c>
      <c r="IO30" s="9">
        <v>1776.029</v>
      </c>
      <c r="IP30" s="9">
        <v>2677.944</v>
      </c>
      <c r="IQ30" s="9">
        <v>1681.4179999999999</v>
      </c>
    </row>
    <row r="31" spans="1:251">
      <c r="A31" s="10">
        <v>42430</v>
      </c>
      <c r="B31" s="9">
        <v>19.036999999999999</v>
      </c>
      <c r="C31" s="9">
        <v>20.8</v>
      </c>
      <c r="D31" s="9">
        <v>367.53800000000001</v>
      </c>
      <c r="E31" s="9">
        <v>220.21</v>
      </c>
      <c r="F31" s="9">
        <v>147.328</v>
      </c>
      <c r="G31" s="9">
        <v>174.136</v>
      </c>
      <c r="H31" s="9">
        <v>138.798</v>
      </c>
      <c r="I31" s="9">
        <v>35.338000000000001</v>
      </c>
      <c r="J31" s="9">
        <v>193.40199999999999</v>
      </c>
      <c r="K31" s="9">
        <v>81.412000000000006</v>
      </c>
      <c r="L31" s="9">
        <v>111.99</v>
      </c>
      <c r="M31" s="9">
        <v>196.97300000000001</v>
      </c>
      <c r="N31" s="9">
        <v>156.584</v>
      </c>
      <c r="O31" s="9">
        <v>40.389000000000003</v>
      </c>
      <c r="P31" s="9">
        <v>206.042</v>
      </c>
      <c r="Q31" s="9">
        <v>85.807000000000002</v>
      </c>
      <c r="R31" s="9">
        <v>120.235</v>
      </c>
      <c r="S31" s="9">
        <v>206.429</v>
      </c>
      <c r="T31" s="9">
        <v>91.950999999999993</v>
      </c>
      <c r="U31" s="9">
        <v>114.47799999999999</v>
      </c>
      <c r="V31" s="9">
        <v>2581.2939999999999</v>
      </c>
      <c r="W31" s="9">
        <v>1398.453</v>
      </c>
      <c r="X31" s="9">
        <v>1182.8399999999999</v>
      </c>
      <c r="Y31" s="9">
        <v>1907.3040000000001</v>
      </c>
      <c r="Z31" s="9">
        <v>1274.3140000000001</v>
      </c>
      <c r="AA31" s="9">
        <v>632.98900000000003</v>
      </c>
      <c r="AB31" s="9">
        <v>673.99</v>
      </c>
      <c r="AC31" s="9">
        <v>124.139</v>
      </c>
      <c r="AD31" s="9">
        <v>549.851</v>
      </c>
      <c r="AE31" s="9">
        <v>332.47300000000001</v>
      </c>
      <c r="AF31" s="9">
        <v>171.17599999999999</v>
      </c>
      <c r="AG31" s="9">
        <v>161.297</v>
      </c>
      <c r="AH31" s="9">
        <v>68.423000000000002</v>
      </c>
      <c r="AI31" s="9">
        <v>39.697000000000003</v>
      </c>
      <c r="AJ31" s="9">
        <v>28.725999999999999</v>
      </c>
      <c r="AK31" s="9">
        <v>34.207000000000001</v>
      </c>
      <c r="AL31" s="9">
        <v>29.244</v>
      </c>
      <c r="AM31" s="9">
        <v>4.9630000000000001</v>
      </c>
      <c r="AN31" s="9">
        <v>20.609000000000002</v>
      </c>
      <c r="AO31" s="9">
        <v>17.858000000000001</v>
      </c>
      <c r="AP31" s="9">
        <v>2.7509999999999999</v>
      </c>
      <c r="AQ31" s="9">
        <v>13.598000000000001</v>
      </c>
      <c r="AR31" s="9">
        <v>11.387</v>
      </c>
      <c r="AS31" s="9">
        <v>2.2120000000000002</v>
      </c>
      <c r="AT31" s="9">
        <v>34.216000000000001</v>
      </c>
      <c r="AU31" s="9">
        <v>10.452999999999999</v>
      </c>
      <c r="AV31" s="9">
        <v>23.763000000000002</v>
      </c>
      <c r="AW31" s="9">
        <v>294.70699999999999</v>
      </c>
      <c r="AX31" s="9">
        <v>148.81</v>
      </c>
      <c r="AY31" s="9">
        <v>145.89699999999999</v>
      </c>
      <c r="AZ31" s="9">
        <v>133.12799999999999</v>
      </c>
      <c r="BA31" s="9">
        <v>101.77500000000001</v>
      </c>
      <c r="BB31" s="9">
        <v>31.352</v>
      </c>
      <c r="BC31" s="9">
        <v>161.58000000000001</v>
      </c>
      <c r="BD31" s="9">
        <v>47.034999999999997</v>
      </c>
      <c r="BE31" s="9">
        <v>114.545</v>
      </c>
      <c r="BF31" s="9">
        <v>157.35499999999999</v>
      </c>
      <c r="BG31" s="9">
        <v>122.246</v>
      </c>
      <c r="BH31" s="9">
        <v>35.109000000000002</v>
      </c>
      <c r="BI31" s="9">
        <v>175.11699999999999</v>
      </c>
      <c r="BJ31" s="9">
        <v>48.93</v>
      </c>
      <c r="BK31" s="9">
        <v>126.188</v>
      </c>
      <c r="BL31" s="9">
        <v>182.18899999999999</v>
      </c>
      <c r="BM31" s="9">
        <v>64.891999999999996</v>
      </c>
      <c r="BN31" s="9">
        <v>117.29600000000001</v>
      </c>
      <c r="BO31" s="9">
        <v>2498.7669999999998</v>
      </c>
      <c r="BP31" s="9">
        <v>1297.0709999999999</v>
      </c>
      <c r="BQ31" s="9">
        <v>1201.6959999999999</v>
      </c>
      <c r="BR31" s="9">
        <v>1855.2619999999999</v>
      </c>
      <c r="BS31" s="9">
        <v>1175.2170000000001</v>
      </c>
      <c r="BT31" s="9">
        <v>680.04499999999996</v>
      </c>
      <c r="BU31" s="9">
        <v>643.50400000000002</v>
      </c>
      <c r="BV31" s="9">
        <v>121.85299999999999</v>
      </c>
      <c r="BW31" s="9">
        <v>521.65099999999995</v>
      </c>
      <c r="BX31" s="9">
        <v>316.31700000000001</v>
      </c>
      <c r="BY31" s="9">
        <v>147.57</v>
      </c>
      <c r="BZ31" s="9">
        <v>168.74799999999999</v>
      </c>
      <c r="CA31" s="9">
        <v>66.001999999999995</v>
      </c>
      <c r="CB31" s="9">
        <v>35.633000000000003</v>
      </c>
      <c r="CC31" s="9">
        <v>30.367999999999999</v>
      </c>
      <c r="CD31" s="9">
        <v>30.167000000000002</v>
      </c>
      <c r="CE31" s="9">
        <v>22.864999999999998</v>
      </c>
      <c r="CF31" s="9">
        <v>7.3019999999999996</v>
      </c>
      <c r="CG31" s="9">
        <v>12.601000000000001</v>
      </c>
      <c r="CH31" s="9">
        <v>9.6750000000000007</v>
      </c>
      <c r="CI31" s="9">
        <v>2.9249999999999998</v>
      </c>
      <c r="CJ31" s="9">
        <v>17.567</v>
      </c>
      <c r="CK31" s="9">
        <v>13.19</v>
      </c>
      <c r="CL31" s="9">
        <v>4.3769999999999998</v>
      </c>
      <c r="CM31" s="9">
        <v>35.834000000000003</v>
      </c>
      <c r="CN31" s="9">
        <v>12.769</v>
      </c>
      <c r="CO31" s="9">
        <v>23.065999999999999</v>
      </c>
      <c r="CP31" s="9">
        <v>276.10199999999998</v>
      </c>
      <c r="CQ31" s="9">
        <v>125.60299999999999</v>
      </c>
      <c r="CR31" s="9">
        <v>150.499</v>
      </c>
      <c r="CS31" s="9">
        <v>106.82</v>
      </c>
      <c r="CT31" s="9">
        <v>77.819999999999993</v>
      </c>
      <c r="CU31" s="9">
        <v>29</v>
      </c>
      <c r="CV31" s="9">
        <v>169.28200000000001</v>
      </c>
      <c r="CW31" s="9">
        <v>47.783999999999999</v>
      </c>
      <c r="CX31" s="9">
        <v>121.498</v>
      </c>
      <c r="CY31" s="9">
        <v>131.673</v>
      </c>
      <c r="CZ31" s="9">
        <v>95.472999999999999</v>
      </c>
      <c r="DA31" s="9">
        <v>36.200000000000003</v>
      </c>
      <c r="DB31" s="9">
        <v>184.64400000000001</v>
      </c>
      <c r="DC31" s="9">
        <v>52.097000000000001</v>
      </c>
      <c r="DD31" s="9">
        <v>132.548</v>
      </c>
      <c r="DE31" s="9">
        <v>181.88300000000001</v>
      </c>
      <c r="DF31" s="9">
        <v>57.459000000000003</v>
      </c>
      <c r="DG31" s="9">
        <v>124.42400000000001</v>
      </c>
      <c r="DH31" s="9">
        <v>2202.09</v>
      </c>
      <c r="DI31" s="9">
        <v>1221.2929999999999</v>
      </c>
      <c r="DJ31" s="9">
        <v>980.79700000000003</v>
      </c>
      <c r="DK31" s="9">
        <v>1380.473</v>
      </c>
      <c r="DL31" s="9">
        <v>921.51</v>
      </c>
      <c r="DM31" s="9">
        <v>458.964</v>
      </c>
      <c r="DN31" s="9">
        <v>821.61599999999999</v>
      </c>
      <c r="DO31" s="9">
        <v>299.78300000000002</v>
      </c>
      <c r="DP31" s="9">
        <v>521.83299999999997</v>
      </c>
      <c r="DQ31" s="9">
        <v>218.21700000000001</v>
      </c>
      <c r="DR31" s="9">
        <v>126.589</v>
      </c>
      <c r="DS31" s="9">
        <v>91.628</v>
      </c>
      <c r="DT31" s="9">
        <v>61.536000000000001</v>
      </c>
      <c r="DU31" s="9">
        <v>38.616</v>
      </c>
      <c r="DV31" s="9">
        <v>22.92</v>
      </c>
      <c r="DW31" s="9">
        <v>21.722000000000001</v>
      </c>
      <c r="DX31" s="9">
        <v>18.68</v>
      </c>
      <c r="DY31" s="9">
        <v>3.0409999999999999</v>
      </c>
      <c r="DZ31" s="9">
        <v>13.18</v>
      </c>
      <c r="EA31" s="9">
        <v>11.081</v>
      </c>
      <c r="EB31" s="9">
        <v>2.0990000000000002</v>
      </c>
      <c r="EC31" s="9">
        <v>8.5419999999999998</v>
      </c>
      <c r="ED31" s="9">
        <v>7.5990000000000002</v>
      </c>
      <c r="EE31" s="9">
        <v>0.94299999999999995</v>
      </c>
      <c r="EF31" s="9">
        <v>39.814</v>
      </c>
      <c r="EG31" s="9">
        <v>19.934999999999999</v>
      </c>
      <c r="EH31" s="9">
        <v>19.879000000000001</v>
      </c>
      <c r="EI31" s="9">
        <v>177.459</v>
      </c>
      <c r="EJ31" s="9">
        <v>102.261</v>
      </c>
      <c r="EK31" s="9">
        <v>75.197999999999993</v>
      </c>
      <c r="EL31" s="9">
        <v>63.347000000000001</v>
      </c>
      <c r="EM31" s="9">
        <v>46.366999999999997</v>
      </c>
      <c r="EN31" s="9">
        <v>16.98</v>
      </c>
      <c r="EO31" s="9">
        <v>114.11199999999999</v>
      </c>
      <c r="EP31" s="9">
        <v>55.893999999999998</v>
      </c>
      <c r="EQ31" s="9">
        <v>58.218000000000004</v>
      </c>
      <c r="ER31" s="9">
        <v>79.372</v>
      </c>
      <c r="ES31" s="9">
        <v>59.350999999999999</v>
      </c>
      <c r="ET31" s="9">
        <v>20.021000000000001</v>
      </c>
      <c r="EU31" s="9">
        <v>138.845</v>
      </c>
      <c r="EV31" s="9">
        <v>67.238</v>
      </c>
      <c r="EW31" s="9">
        <v>71.606999999999999</v>
      </c>
      <c r="EX31" s="9">
        <v>127.292</v>
      </c>
      <c r="EY31" s="9">
        <v>66.974999999999994</v>
      </c>
      <c r="EZ31" s="9">
        <v>60.317</v>
      </c>
      <c r="FA31" s="9">
        <v>1745.067</v>
      </c>
      <c r="FB31" s="9">
        <v>937.54399999999998</v>
      </c>
      <c r="FC31" s="9">
        <v>807.524</v>
      </c>
      <c r="FD31" s="9">
        <v>1184.021</v>
      </c>
      <c r="FE31" s="9">
        <v>772.71799999999996</v>
      </c>
      <c r="FF31" s="9">
        <v>411.303</v>
      </c>
      <c r="FG31" s="9">
        <v>561.04700000000003</v>
      </c>
      <c r="FH31" s="9">
        <v>164.82499999999999</v>
      </c>
      <c r="FI31" s="9">
        <v>396.221</v>
      </c>
      <c r="FJ31" s="9">
        <v>178.55500000000001</v>
      </c>
      <c r="FK31" s="9">
        <v>99.813000000000002</v>
      </c>
      <c r="FL31" s="9">
        <v>78.741</v>
      </c>
      <c r="FM31" s="9">
        <v>42.811999999999998</v>
      </c>
      <c r="FN31" s="9">
        <v>25.890999999999998</v>
      </c>
      <c r="FO31" s="9">
        <v>16.920999999999999</v>
      </c>
      <c r="FP31" s="9">
        <v>18.484000000000002</v>
      </c>
      <c r="FQ31" s="9">
        <v>15.951000000000001</v>
      </c>
      <c r="FR31" s="9">
        <v>2.532</v>
      </c>
      <c r="FS31" s="9">
        <v>10.271000000000001</v>
      </c>
      <c r="FT31" s="9">
        <v>8.6809999999999992</v>
      </c>
      <c r="FU31" s="9">
        <v>1.59</v>
      </c>
      <c r="FV31" s="9">
        <v>8.2119999999999997</v>
      </c>
      <c r="FW31" s="9">
        <v>7.27</v>
      </c>
      <c r="FX31" s="9">
        <v>0.94299999999999995</v>
      </c>
      <c r="FY31" s="9">
        <v>24.329000000000001</v>
      </c>
      <c r="FZ31" s="9">
        <v>9.94</v>
      </c>
      <c r="GA31" s="9">
        <v>14.388999999999999</v>
      </c>
      <c r="GB31" s="9">
        <v>150.113</v>
      </c>
      <c r="GC31" s="9">
        <v>83.632999999999996</v>
      </c>
      <c r="GD31" s="9">
        <v>66.48</v>
      </c>
      <c r="GE31" s="9">
        <v>57.234000000000002</v>
      </c>
      <c r="GF31" s="9">
        <v>40.781999999999996</v>
      </c>
      <c r="GG31" s="9">
        <v>16.452999999999999</v>
      </c>
      <c r="GH31" s="9">
        <v>92.879000000000005</v>
      </c>
      <c r="GI31" s="9">
        <v>42.851999999999997</v>
      </c>
      <c r="GJ31" s="9">
        <v>50.027000000000001</v>
      </c>
      <c r="GK31" s="9">
        <v>70.863</v>
      </c>
      <c r="GL31" s="9">
        <v>51.878</v>
      </c>
      <c r="GM31" s="9">
        <v>18.984999999999999</v>
      </c>
      <c r="GN31" s="9">
        <v>107.691</v>
      </c>
      <c r="GO31" s="9">
        <v>47.935000000000002</v>
      </c>
      <c r="GP31" s="9">
        <v>59.756</v>
      </c>
      <c r="GQ31" s="9">
        <v>103.15</v>
      </c>
      <c r="GR31" s="9">
        <v>51.533000000000001</v>
      </c>
      <c r="GS31" s="9">
        <v>51.616999999999997</v>
      </c>
      <c r="GT31" s="9">
        <v>457.02199999999999</v>
      </c>
      <c r="GU31" s="9">
        <v>283.75</v>
      </c>
      <c r="GV31" s="9">
        <v>173.273</v>
      </c>
      <c r="GW31" s="9">
        <v>196.453</v>
      </c>
      <c r="GX31" s="9">
        <v>148.792</v>
      </c>
      <c r="GY31" s="9">
        <v>47.661000000000001</v>
      </c>
      <c r="GZ31" s="9">
        <v>260.57</v>
      </c>
      <c r="HA31" s="9">
        <v>134.958</v>
      </c>
      <c r="HB31" s="9">
        <v>125.61199999999999</v>
      </c>
      <c r="HC31" s="9">
        <v>39.661999999999999</v>
      </c>
      <c r="HD31" s="9">
        <v>26.776</v>
      </c>
      <c r="HE31" s="9">
        <v>12.887</v>
      </c>
      <c r="HF31" s="9">
        <v>18.722999999999999</v>
      </c>
      <c r="HG31" s="9">
        <v>12.724</v>
      </c>
      <c r="HH31" s="9">
        <v>5.9989999999999997</v>
      </c>
      <c r="HI31" s="9">
        <v>3.238</v>
      </c>
      <c r="HJ31" s="9">
        <v>2.7290000000000001</v>
      </c>
      <c r="HK31" s="9">
        <v>0.50900000000000001</v>
      </c>
      <c r="HL31" s="9">
        <v>2.9089999999999998</v>
      </c>
      <c r="HM31" s="9">
        <v>2.4</v>
      </c>
      <c r="HN31" s="9">
        <v>0.50900000000000001</v>
      </c>
      <c r="HO31" s="9">
        <v>0.32900000000000001</v>
      </c>
      <c r="HP31" s="9">
        <v>0.32900000000000001</v>
      </c>
      <c r="HQ31" s="9">
        <v>0</v>
      </c>
      <c r="HR31" s="9">
        <v>15.484999999999999</v>
      </c>
      <c r="HS31" s="9">
        <v>9.9949999999999992</v>
      </c>
      <c r="HT31" s="9">
        <v>5.49</v>
      </c>
      <c r="HU31" s="9">
        <v>27.346</v>
      </c>
      <c r="HV31" s="9">
        <v>18.628</v>
      </c>
      <c r="HW31" s="9">
        <v>8.718</v>
      </c>
      <c r="HX31" s="9">
        <v>6.1120000000000001</v>
      </c>
      <c r="HY31" s="9">
        <v>5.5860000000000003</v>
      </c>
      <c r="HZ31" s="9">
        <v>0.52700000000000002</v>
      </c>
      <c r="IA31" s="9">
        <v>21.233000000000001</v>
      </c>
      <c r="IB31" s="9">
        <v>13.042</v>
      </c>
      <c r="IC31" s="9">
        <v>8.1910000000000007</v>
      </c>
      <c r="ID31" s="9">
        <v>8.5090000000000003</v>
      </c>
      <c r="IE31" s="9">
        <v>7.4729999999999999</v>
      </c>
      <c r="IF31" s="9">
        <v>1.036</v>
      </c>
      <c r="IG31" s="9">
        <v>31.152999999999999</v>
      </c>
      <c r="IH31" s="9">
        <v>19.303000000000001</v>
      </c>
      <c r="II31" s="9">
        <v>11.851000000000001</v>
      </c>
      <c r="IJ31" s="9">
        <v>24.141999999999999</v>
      </c>
      <c r="IK31" s="9">
        <v>15.442</v>
      </c>
      <c r="IL31" s="9">
        <v>8.6999999999999993</v>
      </c>
      <c r="IM31" s="9">
        <v>3805.596</v>
      </c>
      <c r="IN31" s="9">
        <v>2027.32</v>
      </c>
      <c r="IO31" s="9">
        <v>1778.2750000000001</v>
      </c>
      <c r="IP31" s="9">
        <v>2628.422</v>
      </c>
      <c r="IQ31" s="9">
        <v>1650.018</v>
      </c>
    </row>
    <row r="32" spans="1:251">
      <c r="A32" s="10">
        <v>42461</v>
      </c>
      <c r="B32" s="9">
        <v>22.23</v>
      </c>
      <c r="C32" s="9">
        <v>16.029</v>
      </c>
      <c r="D32" s="9">
        <v>363.34100000000001</v>
      </c>
      <c r="E32" s="9">
        <v>221.215</v>
      </c>
      <c r="F32" s="9">
        <v>142.126</v>
      </c>
      <c r="G32" s="9">
        <v>169.12200000000001</v>
      </c>
      <c r="H32" s="9">
        <v>133.804</v>
      </c>
      <c r="I32" s="9">
        <v>35.317999999999998</v>
      </c>
      <c r="J32" s="9">
        <v>194.21899999999999</v>
      </c>
      <c r="K32" s="9">
        <v>87.412000000000006</v>
      </c>
      <c r="L32" s="9">
        <v>106.80800000000001</v>
      </c>
      <c r="M32" s="9">
        <v>191.304</v>
      </c>
      <c r="N32" s="9">
        <v>149.881</v>
      </c>
      <c r="O32" s="9">
        <v>41.423000000000002</v>
      </c>
      <c r="P32" s="9">
        <v>210.928</v>
      </c>
      <c r="Q32" s="9">
        <v>95.847999999999999</v>
      </c>
      <c r="R32" s="9">
        <v>115.08</v>
      </c>
      <c r="S32" s="9">
        <v>207.96600000000001</v>
      </c>
      <c r="T32" s="9">
        <v>98.59</v>
      </c>
      <c r="U32" s="9">
        <v>109.376</v>
      </c>
      <c r="V32" s="9">
        <v>2587.8119999999999</v>
      </c>
      <c r="W32" s="9">
        <v>1406.9269999999999</v>
      </c>
      <c r="X32" s="9">
        <v>1180.885</v>
      </c>
      <c r="Y32" s="9">
        <v>1894.1110000000001</v>
      </c>
      <c r="Z32" s="9">
        <v>1273.1659999999999</v>
      </c>
      <c r="AA32" s="9">
        <v>620.94500000000005</v>
      </c>
      <c r="AB32" s="9">
        <v>693.70100000000002</v>
      </c>
      <c r="AC32" s="9">
        <v>133.76</v>
      </c>
      <c r="AD32" s="9">
        <v>559.94000000000005</v>
      </c>
      <c r="AE32" s="9">
        <v>353.51299999999998</v>
      </c>
      <c r="AF32" s="9">
        <v>188.559</v>
      </c>
      <c r="AG32" s="9">
        <v>164.95400000000001</v>
      </c>
      <c r="AH32" s="9">
        <v>69.991</v>
      </c>
      <c r="AI32" s="9">
        <v>35.661000000000001</v>
      </c>
      <c r="AJ32" s="9">
        <v>34.33</v>
      </c>
      <c r="AK32" s="9">
        <v>32.186</v>
      </c>
      <c r="AL32" s="9">
        <v>24.541</v>
      </c>
      <c r="AM32" s="9">
        <v>7.6449999999999996</v>
      </c>
      <c r="AN32" s="9">
        <v>16.213000000000001</v>
      </c>
      <c r="AO32" s="9">
        <v>11.013999999999999</v>
      </c>
      <c r="AP32" s="9">
        <v>5.1989999999999998</v>
      </c>
      <c r="AQ32" s="9">
        <v>15.974</v>
      </c>
      <c r="AR32" s="9">
        <v>13.526999999999999</v>
      </c>
      <c r="AS32" s="9">
        <v>2.4460000000000002</v>
      </c>
      <c r="AT32" s="9">
        <v>37.805</v>
      </c>
      <c r="AU32" s="9">
        <v>11.12</v>
      </c>
      <c r="AV32" s="9">
        <v>26.684999999999999</v>
      </c>
      <c r="AW32" s="9">
        <v>315.69299999999998</v>
      </c>
      <c r="AX32" s="9">
        <v>166.85300000000001</v>
      </c>
      <c r="AY32" s="9">
        <v>148.839</v>
      </c>
      <c r="AZ32" s="9">
        <v>141.702</v>
      </c>
      <c r="BA32" s="9">
        <v>111.82899999999999</v>
      </c>
      <c r="BB32" s="9">
        <v>29.873000000000001</v>
      </c>
      <c r="BC32" s="9">
        <v>173.99100000000001</v>
      </c>
      <c r="BD32" s="9">
        <v>55.024000000000001</v>
      </c>
      <c r="BE32" s="9">
        <v>118.96599999999999</v>
      </c>
      <c r="BF32" s="9">
        <v>165.11</v>
      </c>
      <c r="BG32" s="9">
        <v>130.476</v>
      </c>
      <c r="BH32" s="9">
        <v>34.634</v>
      </c>
      <c r="BI32" s="9">
        <v>188.40299999999999</v>
      </c>
      <c r="BJ32" s="9">
        <v>58.082999999999998</v>
      </c>
      <c r="BK32" s="9">
        <v>130.32</v>
      </c>
      <c r="BL32" s="9">
        <v>190.203</v>
      </c>
      <c r="BM32" s="9">
        <v>66.037999999999997</v>
      </c>
      <c r="BN32" s="9">
        <v>124.16500000000001</v>
      </c>
      <c r="BO32" s="9">
        <v>2502.7190000000001</v>
      </c>
      <c r="BP32" s="9">
        <v>1295.7529999999999</v>
      </c>
      <c r="BQ32" s="9">
        <v>1206.9659999999999</v>
      </c>
      <c r="BR32" s="9">
        <v>1849.4639999999999</v>
      </c>
      <c r="BS32" s="9">
        <v>1157.527</v>
      </c>
      <c r="BT32" s="9">
        <v>691.93700000000001</v>
      </c>
      <c r="BU32" s="9">
        <v>653.25599999999997</v>
      </c>
      <c r="BV32" s="9">
        <v>138.226</v>
      </c>
      <c r="BW32" s="9">
        <v>515.03</v>
      </c>
      <c r="BX32" s="9">
        <v>326.74900000000002</v>
      </c>
      <c r="BY32" s="9">
        <v>159.77699999999999</v>
      </c>
      <c r="BZ32" s="9">
        <v>166.97200000000001</v>
      </c>
      <c r="CA32" s="9">
        <v>69.617000000000004</v>
      </c>
      <c r="CB32" s="9">
        <v>43.363999999999997</v>
      </c>
      <c r="CC32" s="9">
        <v>26.253</v>
      </c>
      <c r="CD32" s="9">
        <v>33.453000000000003</v>
      </c>
      <c r="CE32" s="9">
        <v>26.109000000000002</v>
      </c>
      <c r="CF32" s="9">
        <v>7.3440000000000003</v>
      </c>
      <c r="CG32" s="9">
        <v>17.359000000000002</v>
      </c>
      <c r="CH32" s="9">
        <v>13.833</v>
      </c>
      <c r="CI32" s="9">
        <v>3.5259999999999998</v>
      </c>
      <c r="CJ32" s="9">
        <v>16.094000000000001</v>
      </c>
      <c r="CK32" s="9">
        <v>12.276</v>
      </c>
      <c r="CL32" s="9">
        <v>3.8180000000000001</v>
      </c>
      <c r="CM32" s="9">
        <v>36.164000000000001</v>
      </c>
      <c r="CN32" s="9">
        <v>17.254999999999999</v>
      </c>
      <c r="CO32" s="9">
        <v>18.908999999999999</v>
      </c>
      <c r="CP32" s="9">
        <v>289.59399999999999</v>
      </c>
      <c r="CQ32" s="9">
        <v>136.05799999999999</v>
      </c>
      <c r="CR32" s="9">
        <v>153.53700000000001</v>
      </c>
      <c r="CS32" s="9">
        <v>114.441</v>
      </c>
      <c r="CT32" s="9">
        <v>80.674000000000007</v>
      </c>
      <c r="CU32" s="9">
        <v>33.768000000000001</v>
      </c>
      <c r="CV32" s="9">
        <v>175.15299999999999</v>
      </c>
      <c r="CW32" s="9">
        <v>55.384</v>
      </c>
      <c r="CX32" s="9">
        <v>119.76900000000001</v>
      </c>
      <c r="CY32" s="9">
        <v>137.72800000000001</v>
      </c>
      <c r="CZ32" s="9">
        <v>99.438999999999993</v>
      </c>
      <c r="DA32" s="9">
        <v>38.289000000000001</v>
      </c>
      <c r="DB32" s="9">
        <v>189.02099999999999</v>
      </c>
      <c r="DC32" s="9">
        <v>60.338000000000001</v>
      </c>
      <c r="DD32" s="9">
        <v>128.68299999999999</v>
      </c>
      <c r="DE32" s="9">
        <v>192.512</v>
      </c>
      <c r="DF32" s="9">
        <v>69.216999999999999</v>
      </c>
      <c r="DG32" s="9">
        <v>123.295</v>
      </c>
      <c r="DH32" s="9">
        <v>2197.0810000000001</v>
      </c>
      <c r="DI32" s="9">
        <v>1212.8989999999999</v>
      </c>
      <c r="DJ32" s="9">
        <v>984.18200000000002</v>
      </c>
      <c r="DK32" s="9">
        <v>1377.6510000000001</v>
      </c>
      <c r="DL32" s="9">
        <v>914.41300000000001</v>
      </c>
      <c r="DM32" s="9">
        <v>463.238</v>
      </c>
      <c r="DN32" s="9">
        <v>819.43100000000004</v>
      </c>
      <c r="DO32" s="9">
        <v>298.48599999999999</v>
      </c>
      <c r="DP32" s="9">
        <v>520.94500000000005</v>
      </c>
      <c r="DQ32" s="9">
        <v>230.791</v>
      </c>
      <c r="DR32" s="9">
        <v>141.57</v>
      </c>
      <c r="DS32" s="9">
        <v>89.221999999999994</v>
      </c>
      <c r="DT32" s="9">
        <v>77.575999999999993</v>
      </c>
      <c r="DU32" s="9">
        <v>52.203000000000003</v>
      </c>
      <c r="DV32" s="9">
        <v>25.373000000000001</v>
      </c>
      <c r="DW32" s="9">
        <v>28.100999999999999</v>
      </c>
      <c r="DX32" s="9">
        <v>22.536999999999999</v>
      </c>
      <c r="DY32" s="9">
        <v>5.5640000000000001</v>
      </c>
      <c r="DZ32" s="9">
        <v>17.937000000000001</v>
      </c>
      <c r="EA32" s="9">
        <v>13.321999999999999</v>
      </c>
      <c r="EB32" s="9">
        <v>4.6150000000000002</v>
      </c>
      <c r="EC32" s="9">
        <v>10.164</v>
      </c>
      <c r="ED32" s="9">
        <v>9.2149999999999999</v>
      </c>
      <c r="EE32" s="9">
        <v>0.94799999999999995</v>
      </c>
      <c r="EF32" s="9">
        <v>49.475000000000001</v>
      </c>
      <c r="EG32" s="9">
        <v>29.666</v>
      </c>
      <c r="EH32" s="9">
        <v>19.809999999999999</v>
      </c>
      <c r="EI32" s="9">
        <v>177.762</v>
      </c>
      <c r="EJ32" s="9">
        <v>105.623</v>
      </c>
      <c r="EK32" s="9">
        <v>72.138999999999996</v>
      </c>
      <c r="EL32" s="9">
        <v>53.478000000000002</v>
      </c>
      <c r="EM32" s="9">
        <v>41.991999999999997</v>
      </c>
      <c r="EN32" s="9">
        <v>11.484999999999999</v>
      </c>
      <c r="EO32" s="9">
        <v>124.28400000000001</v>
      </c>
      <c r="EP32" s="9">
        <v>63.631</v>
      </c>
      <c r="EQ32" s="9">
        <v>60.654000000000003</v>
      </c>
      <c r="ER32" s="9">
        <v>74.478999999999999</v>
      </c>
      <c r="ES32" s="9">
        <v>59.621000000000002</v>
      </c>
      <c r="ET32" s="9">
        <v>14.858000000000001</v>
      </c>
      <c r="EU32" s="9">
        <v>156.31200000000001</v>
      </c>
      <c r="EV32" s="9">
        <v>81.948999999999998</v>
      </c>
      <c r="EW32" s="9">
        <v>74.363</v>
      </c>
      <c r="EX32" s="9">
        <v>142.221</v>
      </c>
      <c r="EY32" s="9">
        <v>76.951999999999998</v>
      </c>
      <c r="EZ32" s="9">
        <v>65.269000000000005</v>
      </c>
      <c r="FA32" s="9">
        <v>1741.229</v>
      </c>
      <c r="FB32" s="9">
        <v>934.06299999999999</v>
      </c>
      <c r="FC32" s="9">
        <v>807.16499999999996</v>
      </c>
      <c r="FD32" s="9">
        <v>1179.1510000000001</v>
      </c>
      <c r="FE32" s="9">
        <v>767.73299999999995</v>
      </c>
      <c r="FF32" s="9">
        <v>411.41800000000001</v>
      </c>
      <c r="FG32" s="9">
        <v>562.07799999999997</v>
      </c>
      <c r="FH32" s="9">
        <v>166.33</v>
      </c>
      <c r="FI32" s="9">
        <v>395.74700000000001</v>
      </c>
      <c r="FJ32" s="9">
        <v>182.708</v>
      </c>
      <c r="FK32" s="9">
        <v>108.863</v>
      </c>
      <c r="FL32" s="9">
        <v>73.844999999999999</v>
      </c>
      <c r="FM32" s="9">
        <v>56.366</v>
      </c>
      <c r="FN32" s="9">
        <v>36.433</v>
      </c>
      <c r="FO32" s="9">
        <v>19.933</v>
      </c>
      <c r="FP32" s="9">
        <v>24.41</v>
      </c>
      <c r="FQ32" s="9">
        <v>18.847000000000001</v>
      </c>
      <c r="FR32" s="9">
        <v>5.5640000000000001</v>
      </c>
      <c r="FS32" s="9">
        <v>14.773999999999999</v>
      </c>
      <c r="FT32" s="9">
        <v>10.157999999999999</v>
      </c>
      <c r="FU32" s="9">
        <v>4.6150000000000002</v>
      </c>
      <c r="FV32" s="9">
        <v>9.6370000000000005</v>
      </c>
      <c r="FW32" s="9">
        <v>8.6880000000000006</v>
      </c>
      <c r="FX32" s="9">
        <v>0.94799999999999995</v>
      </c>
      <c r="FY32" s="9">
        <v>31.956</v>
      </c>
      <c r="FZ32" s="9">
        <v>17.587</v>
      </c>
      <c r="GA32" s="9">
        <v>14.369</v>
      </c>
      <c r="GB32" s="9">
        <v>147.93299999999999</v>
      </c>
      <c r="GC32" s="9">
        <v>86.162999999999997</v>
      </c>
      <c r="GD32" s="9">
        <v>61.771000000000001</v>
      </c>
      <c r="GE32" s="9">
        <v>46.457000000000001</v>
      </c>
      <c r="GF32" s="9">
        <v>35.972000000000001</v>
      </c>
      <c r="GG32" s="9">
        <v>10.484999999999999</v>
      </c>
      <c r="GH32" s="9">
        <v>101.477</v>
      </c>
      <c r="GI32" s="9">
        <v>50.191000000000003</v>
      </c>
      <c r="GJ32" s="9">
        <v>51.286000000000001</v>
      </c>
      <c r="GK32" s="9">
        <v>64.597999999999999</v>
      </c>
      <c r="GL32" s="9">
        <v>50.741</v>
      </c>
      <c r="GM32" s="9">
        <v>13.858000000000001</v>
      </c>
      <c r="GN32" s="9">
        <v>118.11</v>
      </c>
      <c r="GO32" s="9">
        <v>58.122999999999998</v>
      </c>
      <c r="GP32" s="9">
        <v>59.987000000000002</v>
      </c>
      <c r="GQ32" s="9">
        <v>116.25</v>
      </c>
      <c r="GR32" s="9">
        <v>60.348999999999997</v>
      </c>
      <c r="GS32" s="9">
        <v>55.901000000000003</v>
      </c>
      <c r="GT32" s="9">
        <v>455.85199999999998</v>
      </c>
      <c r="GU32" s="9">
        <v>278.83499999999998</v>
      </c>
      <c r="GV32" s="9">
        <v>177.017</v>
      </c>
      <c r="GW32" s="9">
        <v>198.5</v>
      </c>
      <c r="GX32" s="9">
        <v>146.68</v>
      </c>
      <c r="GY32" s="9">
        <v>51.82</v>
      </c>
      <c r="GZ32" s="9">
        <v>257.35300000000001</v>
      </c>
      <c r="HA32" s="9">
        <v>132.15600000000001</v>
      </c>
      <c r="HB32" s="9">
        <v>125.197</v>
      </c>
      <c r="HC32" s="9">
        <v>48.082999999999998</v>
      </c>
      <c r="HD32" s="9">
        <v>32.706000000000003</v>
      </c>
      <c r="HE32" s="9">
        <v>15.377000000000001</v>
      </c>
      <c r="HF32" s="9">
        <v>21.21</v>
      </c>
      <c r="HG32" s="9">
        <v>15.769</v>
      </c>
      <c r="HH32" s="9">
        <v>5.44</v>
      </c>
      <c r="HI32" s="9">
        <v>3.69</v>
      </c>
      <c r="HJ32" s="9">
        <v>3.69</v>
      </c>
      <c r="HK32" s="9">
        <v>0</v>
      </c>
      <c r="HL32" s="9">
        <v>3.1629999999999998</v>
      </c>
      <c r="HM32" s="9">
        <v>3.1629999999999998</v>
      </c>
      <c r="HN32" s="9">
        <v>0</v>
      </c>
      <c r="HO32" s="9">
        <v>0.52700000000000002</v>
      </c>
      <c r="HP32" s="9">
        <v>0.52700000000000002</v>
      </c>
      <c r="HQ32" s="9">
        <v>0</v>
      </c>
      <c r="HR32" s="9">
        <v>17.518999999999998</v>
      </c>
      <c r="HS32" s="9">
        <v>12.079000000000001</v>
      </c>
      <c r="HT32" s="9">
        <v>5.44</v>
      </c>
      <c r="HU32" s="9">
        <v>29.829000000000001</v>
      </c>
      <c r="HV32" s="9">
        <v>19.46</v>
      </c>
      <c r="HW32" s="9">
        <v>10.369</v>
      </c>
      <c r="HX32" s="9">
        <v>7.0209999999999999</v>
      </c>
      <c r="HY32" s="9">
        <v>6.0209999999999999</v>
      </c>
      <c r="HZ32" s="9">
        <v>1.0009999999999999</v>
      </c>
      <c r="IA32" s="9">
        <v>22.808</v>
      </c>
      <c r="IB32" s="9">
        <v>13.44</v>
      </c>
      <c r="IC32" s="9">
        <v>9.3680000000000003</v>
      </c>
      <c r="ID32" s="9">
        <v>9.8810000000000002</v>
      </c>
      <c r="IE32" s="9">
        <v>8.8800000000000008</v>
      </c>
      <c r="IF32" s="9">
        <v>1.0009999999999999</v>
      </c>
      <c r="IG32" s="9">
        <v>38.201999999999998</v>
      </c>
      <c r="IH32" s="9">
        <v>23.826000000000001</v>
      </c>
      <c r="II32" s="9">
        <v>14.375999999999999</v>
      </c>
      <c r="IJ32" s="9">
        <v>25.971</v>
      </c>
      <c r="IK32" s="9">
        <v>16.603000000000002</v>
      </c>
      <c r="IL32" s="9">
        <v>9.3680000000000003</v>
      </c>
      <c r="IM32" s="9">
        <v>3820.067</v>
      </c>
      <c r="IN32" s="9">
        <v>2031.6130000000001</v>
      </c>
      <c r="IO32" s="9">
        <v>1788.454</v>
      </c>
      <c r="IP32" s="9">
        <v>2645.326</v>
      </c>
      <c r="IQ32" s="9">
        <v>1649.67</v>
      </c>
    </row>
    <row r="33" spans="1:251">
      <c r="A33" s="10">
        <v>42491</v>
      </c>
      <c r="B33" s="9">
        <v>16.841999999999999</v>
      </c>
      <c r="C33" s="9">
        <v>17.177</v>
      </c>
      <c r="D33" s="9">
        <v>370.303</v>
      </c>
      <c r="E33" s="9">
        <v>228.87200000000001</v>
      </c>
      <c r="F33" s="9">
        <v>141.43100000000001</v>
      </c>
      <c r="G33" s="9">
        <v>191.15799999999999</v>
      </c>
      <c r="H33" s="9">
        <v>152.30500000000001</v>
      </c>
      <c r="I33" s="9">
        <v>38.853000000000002</v>
      </c>
      <c r="J33" s="9">
        <v>179.14599999999999</v>
      </c>
      <c r="K33" s="9">
        <v>76.567999999999998</v>
      </c>
      <c r="L33" s="9">
        <v>102.578</v>
      </c>
      <c r="M33" s="9">
        <v>211.92099999999999</v>
      </c>
      <c r="N33" s="9">
        <v>168.65700000000001</v>
      </c>
      <c r="O33" s="9">
        <v>43.264000000000003</v>
      </c>
      <c r="P33" s="9">
        <v>195.69800000000001</v>
      </c>
      <c r="Q33" s="9">
        <v>83.028000000000006</v>
      </c>
      <c r="R33" s="9">
        <v>112.67</v>
      </c>
      <c r="S33" s="9">
        <v>193.33699999999999</v>
      </c>
      <c r="T33" s="9">
        <v>87.596000000000004</v>
      </c>
      <c r="U33" s="9">
        <v>105.741</v>
      </c>
      <c r="V33" s="9">
        <v>2602.3879999999999</v>
      </c>
      <c r="W33" s="9">
        <v>1414.1759999999999</v>
      </c>
      <c r="X33" s="9">
        <v>1188.212</v>
      </c>
      <c r="Y33" s="9">
        <v>1921.694</v>
      </c>
      <c r="Z33" s="9">
        <v>1285.0229999999999</v>
      </c>
      <c r="AA33" s="9">
        <v>636.66999999999996</v>
      </c>
      <c r="AB33" s="9">
        <v>680.69500000000005</v>
      </c>
      <c r="AC33" s="9">
        <v>129.15299999999999</v>
      </c>
      <c r="AD33" s="9">
        <v>551.54200000000003</v>
      </c>
      <c r="AE33" s="9">
        <v>344.9</v>
      </c>
      <c r="AF33" s="9">
        <v>180.827</v>
      </c>
      <c r="AG33" s="9">
        <v>164.07300000000001</v>
      </c>
      <c r="AH33" s="9">
        <v>65.402000000000001</v>
      </c>
      <c r="AI33" s="9">
        <v>36.828000000000003</v>
      </c>
      <c r="AJ33" s="9">
        <v>28.574999999999999</v>
      </c>
      <c r="AK33" s="9">
        <v>31.936</v>
      </c>
      <c r="AL33" s="9">
        <v>25.706</v>
      </c>
      <c r="AM33" s="9">
        <v>6.2309999999999999</v>
      </c>
      <c r="AN33" s="9">
        <v>15.074</v>
      </c>
      <c r="AO33" s="9">
        <v>11.53</v>
      </c>
      <c r="AP33" s="9">
        <v>3.544</v>
      </c>
      <c r="AQ33" s="9">
        <v>16.861999999999998</v>
      </c>
      <c r="AR33" s="9">
        <v>14.176</v>
      </c>
      <c r="AS33" s="9">
        <v>2.6859999999999999</v>
      </c>
      <c r="AT33" s="9">
        <v>33.466000000000001</v>
      </c>
      <c r="AU33" s="9">
        <v>11.122</v>
      </c>
      <c r="AV33" s="9">
        <v>22.344000000000001</v>
      </c>
      <c r="AW33" s="9">
        <v>306.94900000000001</v>
      </c>
      <c r="AX33" s="9">
        <v>157.07900000000001</v>
      </c>
      <c r="AY33" s="9">
        <v>149.87</v>
      </c>
      <c r="AZ33" s="9">
        <v>141.11500000000001</v>
      </c>
      <c r="BA33" s="9">
        <v>108.521</v>
      </c>
      <c r="BB33" s="9">
        <v>32.594000000000001</v>
      </c>
      <c r="BC33" s="9">
        <v>165.834</v>
      </c>
      <c r="BD33" s="9">
        <v>48.558</v>
      </c>
      <c r="BE33" s="9">
        <v>117.276</v>
      </c>
      <c r="BF33" s="9">
        <v>164.602</v>
      </c>
      <c r="BG33" s="9">
        <v>127.303</v>
      </c>
      <c r="BH33" s="9">
        <v>37.298999999999999</v>
      </c>
      <c r="BI33" s="9">
        <v>180.298</v>
      </c>
      <c r="BJ33" s="9">
        <v>53.524000000000001</v>
      </c>
      <c r="BK33" s="9">
        <v>126.773</v>
      </c>
      <c r="BL33" s="9">
        <v>180.90799999999999</v>
      </c>
      <c r="BM33" s="9">
        <v>60.088000000000001</v>
      </c>
      <c r="BN33" s="9">
        <v>120.821</v>
      </c>
      <c r="BO33" s="9">
        <v>2516.8209999999999</v>
      </c>
      <c r="BP33" s="9">
        <v>1298.999</v>
      </c>
      <c r="BQ33" s="9">
        <v>1217.8209999999999</v>
      </c>
      <c r="BR33" s="9">
        <v>1858.6210000000001</v>
      </c>
      <c r="BS33" s="9">
        <v>1164.498</v>
      </c>
      <c r="BT33" s="9">
        <v>694.12300000000005</v>
      </c>
      <c r="BU33" s="9">
        <v>658.2</v>
      </c>
      <c r="BV33" s="9">
        <v>134.50200000000001</v>
      </c>
      <c r="BW33" s="9">
        <v>523.69799999999998</v>
      </c>
      <c r="BX33" s="9">
        <v>329.28</v>
      </c>
      <c r="BY33" s="9">
        <v>157.88399999999999</v>
      </c>
      <c r="BZ33" s="9">
        <v>171.39599999999999</v>
      </c>
      <c r="CA33" s="9">
        <v>65.081999999999994</v>
      </c>
      <c r="CB33" s="9">
        <v>35.728999999999999</v>
      </c>
      <c r="CC33" s="9">
        <v>29.353000000000002</v>
      </c>
      <c r="CD33" s="9">
        <v>29.216000000000001</v>
      </c>
      <c r="CE33" s="9">
        <v>20.794</v>
      </c>
      <c r="CF33" s="9">
        <v>8.4220000000000006</v>
      </c>
      <c r="CG33" s="9">
        <v>15.018000000000001</v>
      </c>
      <c r="CH33" s="9">
        <v>9.5429999999999993</v>
      </c>
      <c r="CI33" s="9">
        <v>5.4749999999999996</v>
      </c>
      <c r="CJ33" s="9">
        <v>14.198</v>
      </c>
      <c r="CK33" s="9">
        <v>11.250999999999999</v>
      </c>
      <c r="CL33" s="9">
        <v>2.9470000000000001</v>
      </c>
      <c r="CM33" s="9">
        <v>35.866</v>
      </c>
      <c r="CN33" s="9">
        <v>14.935</v>
      </c>
      <c r="CO33" s="9">
        <v>20.93</v>
      </c>
      <c r="CP33" s="9">
        <v>290.488</v>
      </c>
      <c r="CQ33" s="9">
        <v>137.11099999999999</v>
      </c>
      <c r="CR33" s="9">
        <v>153.37700000000001</v>
      </c>
      <c r="CS33" s="9">
        <v>115.29300000000001</v>
      </c>
      <c r="CT33" s="9">
        <v>81.966999999999999</v>
      </c>
      <c r="CU33" s="9">
        <v>33.326999999999998</v>
      </c>
      <c r="CV33" s="9">
        <v>175.19499999999999</v>
      </c>
      <c r="CW33" s="9">
        <v>55.145000000000003</v>
      </c>
      <c r="CX33" s="9">
        <v>120.051</v>
      </c>
      <c r="CY33" s="9">
        <v>138.42400000000001</v>
      </c>
      <c r="CZ33" s="9">
        <v>98.257000000000005</v>
      </c>
      <c r="DA33" s="9">
        <v>40.167000000000002</v>
      </c>
      <c r="DB33" s="9">
        <v>190.85499999999999</v>
      </c>
      <c r="DC33" s="9">
        <v>59.627000000000002</v>
      </c>
      <c r="DD33" s="9">
        <v>131.22900000000001</v>
      </c>
      <c r="DE33" s="9">
        <v>190.21299999999999</v>
      </c>
      <c r="DF33" s="9">
        <v>64.686999999999998</v>
      </c>
      <c r="DG33" s="9">
        <v>125.526</v>
      </c>
      <c r="DH33" s="9">
        <v>2203.6379999999999</v>
      </c>
      <c r="DI33" s="9">
        <v>1221.1469999999999</v>
      </c>
      <c r="DJ33" s="9">
        <v>982.49099999999999</v>
      </c>
      <c r="DK33" s="9">
        <v>1372.0820000000001</v>
      </c>
      <c r="DL33" s="9">
        <v>907.80200000000002</v>
      </c>
      <c r="DM33" s="9">
        <v>464.28</v>
      </c>
      <c r="DN33" s="9">
        <v>831.55600000000004</v>
      </c>
      <c r="DO33" s="9">
        <v>313.34500000000003</v>
      </c>
      <c r="DP33" s="9">
        <v>518.21100000000001</v>
      </c>
      <c r="DQ33" s="9">
        <v>238.185</v>
      </c>
      <c r="DR33" s="9">
        <v>144.41</v>
      </c>
      <c r="DS33" s="9">
        <v>93.775000000000006</v>
      </c>
      <c r="DT33" s="9">
        <v>72.042000000000002</v>
      </c>
      <c r="DU33" s="9">
        <v>46.475999999999999</v>
      </c>
      <c r="DV33" s="9">
        <v>25.565999999999999</v>
      </c>
      <c r="DW33" s="9">
        <v>26.369</v>
      </c>
      <c r="DX33" s="9">
        <v>19.882000000000001</v>
      </c>
      <c r="DY33" s="9">
        <v>6.4870000000000001</v>
      </c>
      <c r="DZ33" s="9">
        <v>16.506</v>
      </c>
      <c r="EA33" s="9">
        <v>12.558</v>
      </c>
      <c r="EB33" s="9">
        <v>3.948</v>
      </c>
      <c r="EC33" s="9">
        <v>9.8620000000000001</v>
      </c>
      <c r="ED33" s="9">
        <v>7.3239999999999998</v>
      </c>
      <c r="EE33" s="9">
        <v>2.5379999999999998</v>
      </c>
      <c r="EF33" s="9">
        <v>45.673000000000002</v>
      </c>
      <c r="EG33" s="9">
        <v>26.594000000000001</v>
      </c>
      <c r="EH33" s="9">
        <v>19.079000000000001</v>
      </c>
      <c r="EI33" s="9">
        <v>188.50299999999999</v>
      </c>
      <c r="EJ33" s="9">
        <v>112.676</v>
      </c>
      <c r="EK33" s="9">
        <v>75.826999999999998</v>
      </c>
      <c r="EL33" s="9">
        <v>59.706000000000003</v>
      </c>
      <c r="EM33" s="9">
        <v>46.133000000000003</v>
      </c>
      <c r="EN33" s="9">
        <v>13.573</v>
      </c>
      <c r="EO33" s="9">
        <v>128.79599999999999</v>
      </c>
      <c r="EP33" s="9">
        <v>66.543000000000006</v>
      </c>
      <c r="EQ33" s="9">
        <v>62.253999999999998</v>
      </c>
      <c r="ER33" s="9">
        <v>81.542000000000002</v>
      </c>
      <c r="ES33" s="9">
        <v>63.523000000000003</v>
      </c>
      <c r="ET33" s="9">
        <v>18.018999999999998</v>
      </c>
      <c r="EU33" s="9">
        <v>156.643</v>
      </c>
      <c r="EV33" s="9">
        <v>80.887</v>
      </c>
      <c r="EW33" s="9">
        <v>75.756</v>
      </c>
      <c r="EX33" s="9">
        <v>145.303</v>
      </c>
      <c r="EY33" s="9">
        <v>79.100999999999999</v>
      </c>
      <c r="EZ33" s="9">
        <v>66.201999999999998</v>
      </c>
      <c r="FA33" s="9">
        <v>1744.826</v>
      </c>
      <c r="FB33" s="9">
        <v>938.82100000000003</v>
      </c>
      <c r="FC33" s="9">
        <v>806.005</v>
      </c>
      <c r="FD33" s="9">
        <v>1184.549</v>
      </c>
      <c r="FE33" s="9">
        <v>767.92200000000003</v>
      </c>
      <c r="FF33" s="9">
        <v>416.62700000000001</v>
      </c>
      <c r="FG33" s="9">
        <v>560.27700000000004</v>
      </c>
      <c r="FH33" s="9">
        <v>170.899</v>
      </c>
      <c r="FI33" s="9">
        <v>389.37799999999999</v>
      </c>
      <c r="FJ33" s="9">
        <v>190.57400000000001</v>
      </c>
      <c r="FK33" s="9">
        <v>110.39</v>
      </c>
      <c r="FL33" s="9">
        <v>80.183999999999997</v>
      </c>
      <c r="FM33" s="9">
        <v>51.03</v>
      </c>
      <c r="FN33" s="9">
        <v>31.36</v>
      </c>
      <c r="FO33" s="9">
        <v>19.670000000000002</v>
      </c>
      <c r="FP33" s="9">
        <v>21.597999999999999</v>
      </c>
      <c r="FQ33" s="9">
        <v>15.717000000000001</v>
      </c>
      <c r="FR33" s="9">
        <v>5.8810000000000002</v>
      </c>
      <c r="FS33" s="9">
        <v>12.965</v>
      </c>
      <c r="FT33" s="9">
        <v>9.6229999999999993</v>
      </c>
      <c r="FU33" s="9">
        <v>3.343</v>
      </c>
      <c r="FV33" s="9">
        <v>8.6329999999999991</v>
      </c>
      <c r="FW33" s="9">
        <v>6.0949999999999998</v>
      </c>
      <c r="FX33" s="9">
        <v>2.5379999999999998</v>
      </c>
      <c r="FY33" s="9">
        <v>29.431999999999999</v>
      </c>
      <c r="FZ33" s="9">
        <v>15.643000000000001</v>
      </c>
      <c r="GA33" s="9">
        <v>13.789</v>
      </c>
      <c r="GB33" s="9">
        <v>155.61799999999999</v>
      </c>
      <c r="GC33" s="9">
        <v>88.988</v>
      </c>
      <c r="GD33" s="9">
        <v>66.63</v>
      </c>
      <c r="GE33" s="9">
        <v>51.912999999999997</v>
      </c>
      <c r="GF33" s="9">
        <v>38.683999999999997</v>
      </c>
      <c r="GG33" s="9">
        <v>13.228999999999999</v>
      </c>
      <c r="GH33" s="9">
        <v>103.705</v>
      </c>
      <c r="GI33" s="9">
        <v>50.304000000000002</v>
      </c>
      <c r="GJ33" s="9">
        <v>53.401000000000003</v>
      </c>
      <c r="GK33" s="9">
        <v>69.192999999999998</v>
      </c>
      <c r="GL33" s="9">
        <v>51.908999999999999</v>
      </c>
      <c r="GM33" s="9">
        <v>17.283999999999999</v>
      </c>
      <c r="GN33" s="9">
        <v>121.381</v>
      </c>
      <c r="GO33" s="9">
        <v>58.481000000000002</v>
      </c>
      <c r="GP33" s="9">
        <v>62.9</v>
      </c>
      <c r="GQ33" s="9">
        <v>116.67</v>
      </c>
      <c r="GR33" s="9">
        <v>59.927</v>
      </c>
      <c r="GS33" s="9">
        <v>56.743000000000002</v>
      </c>
      <c r="GT33" s="9">
        <v>458.81299999999999</v>
      </c>
      <c r="GU33" s="9">
        <v>282.32600000000002</v>
      </c>
      <c r="GV33" s="9">
        <v>176.48699999999999</v>
      </c>
      <c r="GW33" s="9">
        <v>187.53299999999999</v>
      </c>
      <c r="GX33" s="9">
        <v>139.88</v>
      </c>
      <c r="GY33" s="9">
        <v>47.652999999999999</v>
      </c>
      <c r="GZ33" s="9">
        <v>271.279</v>
      </c>
      <c r="HA33" s="9">
        <v>142.446</v>
      </c>
      <c r="HB33" s="9">
        <v>128.833</v>
      </c>
      <c r="HC33" s="9">
        <v>47.610999999999997</v>
      </c>
      <c r="HD33" s="9">
        <v>34.020000000000003</v>
      </c>
      <c r="HE33" s="9">
        <v>13.590999999999999</v>
      </c>
      <c r="HF33" s="9">
        <v>21.010999999999999</v>
      </c>
      <c r="HG33" s="9">
        <v>15.116</v>
      </c>
      <c r="HH33" s="9">
        <v>5.8959999999999999</v>
      </c>
      <c r="HI33" s="9">
        <v>4.7709999999999999</v>
      </c>
      <c r="HJ33" s="9">
        <v>4.165</v>
      </c>
      <c r="HK33" s="9">
        <v>0.60599999999999998</v>
      </c>
      <c r="HL33" s="9">
        <v>3.5409999999999999</v>
      </c>
      <c r="HM33" s="9">
        <v>2.9350000000000001</v>
      </c>
      <c r="HN33" s="9">
        <v>0.60599999999999998</v>
      </c>
      <c r="HO33" s="9">
        <v>1.23</v>
      </c>
      <c r="HP33" s="9">
        <v>1.23</v>
      </c>
      <c r="HQ33" s="9">
        <v>0</v>
      </c>
      <c r="HR33" s="9">
        <v>16.241</v>
      </c>
      <c r="HS33" s="9">
        <v>10.951000000000001</v>
      </c>
      <c r="HT33" s="9">
        <v>5.29</v>
      </c>
      <c r="HU33" s="9">
        <v>32.884999999999998</v>
      </c>
      <c r="HV33" s="9">
        <v>23.687999999999999</v>
      </c>
      <c r="HW33" s="9">
        <v>9.1969999999999992</v>
      </c>
      <c r="HX33" s="9">
        <v>7.7930000000000001</v>
      </c>
      <c r="HY33" s="9">
        <v>7.4489999999999998</v>
      </c>
      <c r="HZ33" s="9">
        <v>0.34399999999999997</v>
      </c>
      <c r="IA33" s="9">
        <v>25.091999999999999</v>
      </c>
      <c r="IB33" s="9">
        <v>16.239000000000001</v>
      </c>
      <c r="IC33" s="9">
        <v>8.8529999999999998</v>
      </c>
      <c r="ID33" s="9">
        <v>12.349</v>
      </c>
      <c r="IE33" s="9">
        <v>11.614000000000001</v>
      </c>
      <c r="IF33" s="9">
        <v>0.73499999999999999</v>
      </c>
      <c r="IG33" s="9">
        <v>35.262</v>
      </c>
      <c r="IH33" s="9">
        <v>22.405999999999999</v>
      </c>
      <c r="II33" s="9">
        <v>12.856</v>
      </c>
      <c r="IJ33" s="9">
        <v>28.632999999999999</v>
      </c>
      <c r="IK33" s="9">
        <v>19.173999999999999</v>
      </c>
      <c r="IL33" s="9">
        <v>9.4589999999999996</v>
      </c>
      <c r="IM33" s="9">
        <v>3834.38</v>
      </c>
      <c r="IN33" s="9">
        <v>2048.0210000000002</v>
      </c>
      <c r="IO33" s="9">
        <v>1786.3579999999999</v>
      </c>
      <c r="IP33" s="9">
        <v>2638.3939999999998</v>
      </c>
      <c r="IQ33" s="9">
        <v>1656.596</v>
      </c>
    </row>
    <row r="34" spans="1:251">
      <c r="A34" s="10">
        <v>42522</v>
      </c>
      <c r="B34" s="9">
        <v>19.242000000000001</v>
      </c>
      <c r="C34" s="9">
        <v>14.039</v>
      </c>
      <c r="D34" s="9">
        <v>409.35899999999998</v>
      </c>
      <c r="E34" s="9">
        <v>250.834</v>
      </c>
      <c r="F34" s="9">
        <v>158.52500000000001</v>
      </c>
      <c r="G34" s="9">
        <v>213.12100000000001</v>
      </c>
      <c r="H34" s="9">
        <v>170.864</v>
      </c>
      <c r="I34" s="9">
        <v>42.256999999999998</v>
      </c>
      <c r="J34" s="9">
        <v>196.238</v>
      </c>
      <c r="K34" s="9">
        <v>79.97</v>
      </c>
      <c r="L34" s="9">
        <v>116.268</v>
      </c>
      <c r="M34" s="9">
        <v>237.43199999999999</v>
      </c>
      <c r="N34" s="9">
        <v>187.54400000000001</v>
      </c>
      <c r="O34" s="9">
        <v>49.887999999999998</v>
      </c>
      <c r="P34" s="9">
        <v>209.465</v>
      </c>
      <c r="Q34" s="9">
        <v>85.903000000000006</v>
      </c>
      <c r="R34" s="9">
        <v>123.562</v>
      </c>
      <c r="S34" s="9">
        <v>216.34800000000001</v>
      </c>
      <c r="T34" s="9">
        <v>93.748000000000005</v>
      </c>
      <c r="U34" s="9">
        <v>122.6</v>
      </c>
      <c r="V34" s="9">
        <v>2595.471</v>
      </c>
      <c r="W34" s="9">
        <v>1407.115</v>
      </c>
      <c r="X34" s="9">
        <v>1188.356</v>
      </c>
      <c r="Y34" s="9">
        <v>1899.174</v>
      </c>
      <c r="Z34" s="9">
        <v>1278.7260000000001</v>
      </c>
      <c r="AA34" s="9">
        <v>620.44899999999996</v>
      </c>
      <c r="AB34" s="9">
        <v>696.29700000000003</v>
      </c>
      <c r="AC34" s="9">
        <v>128.38900000000001</v>
      </c>
      <c r="AD34" s="9">
        <v>567.90800000000002</v>
      </c>
      <c r="AE34" s="9">
        <v>358.60399999999998</v>
      </c>
      <c r="AF34" s="9">
        <v>178.047</v>
      </c>
      <c r="AG34" s="9">
        <v>180.55699999999999</v>
      </c>
      <c r="AH34" s="9">
        <v>67.786000000000001</v>
      </c>
      <c r="AI34" s="9">
        <v>31.844000000000001</v>
      </c>
      <c r="AJ34" s="9">
        <v>35.941000000000003</v>
      </c>
      <c r="AK34" s="9">
        <v>34.131</v>
      </c>
      <c r="AL34" s="9">
        <v>22.256</v>
      </c>
      <c r="AM34" s="9">
        <v>11.875</v>
      </c>
      <c r="AN34" s="9">
        <v>14.569000000000001</v>
      </c>
      <c r="AO34" s="9">
        <v>9.2750000000000004</v>
      </c>
      <c r="AP34" s="9">
        <v>5.2930000000000001</v>
      </c>
      <c r="AQ34" s="9">
        <v>19.562000000000001</v>
      </c>
      <c r="AR34" s="9">
        <v>12.98</v>
      </c>
      <c r="AS34" s="9">
        <v>6.5810000000000004</v>
      </c>
      <c r="AT34" s="9">
        <v>33.655000000000001</v>
      </c>
      <c r="AU34" s="9">
        <v>9.5890000000000004</v>
      </c>
      <c r="AV34" s="9">
        <v>24.065999999999999</v>
      </c>
      <c r="AW34" s="9">
        <v>318.34199999999998</v>
      </c>
      <c r="AX34" s="9">
        <v>158.078</v>
      </c>
      <c r="AY34" s="9">
        <v>160.26400000000001</v>
      </c>
      <c r="AZ34" s="9">
        <v>136.69800000000001</v>
      </c>
      <c r="BA34" s="9">
        <v>106.854</v>
      </c>
      <c r="BB34" s="9">
        <v>29.844000000000001</v>
      </c>
      <c r="BC34" s="9">
        <v>181.64400000000001</v>
      </c>
      <c r="BD34" s="9">
        <v>51.223999999999997</v>
      </c>
      <c r="BE34" s="9">
        <v>130.41999999999999</v>
      </c>
      <c r="BF34" s="9">
        <v>162.321</v>
      </c>
      <c r="BG34" s="9">
        <v>123.688</v>
      </c>
      <c r="BH34" s="9">
        <v>38.633000000000003</v>
      </c>
      <c r="BI34" s="9">
        <v>196.28299999999999</v>
      </c>
      <c r="BJ34" s="9">
        <v>54.359000000000002</v>
      </c>
      <c r="BK34" s="9">
        <v>141.92400000000001</v>
      </c>
      <c r="BL34" s="9">
        <v>196.21299999999999</v>
      </c>
      <c r="BM34" s="9">
        <v>60.499000000000002</v>
      </c>
      <c r="BN34" s="9">
        <v>135.71299999999999</v>
      </c>
      <c r="BO34" s="9">
        <v>2509.989</v>
      </c>
      <c r="BP34" s="9">
        <v>1297.037</v>
      </c>
      <c r="BQ34" s="9">
        <v>1212.952</v>
      </c>
      <c r="BR34" s="9">
        <v>1874.184</v>
      </c>
      <c r="BS34" s="9">
        <v>1158.422</v>
      </c>
      <c r="BT34" s="9">
        <v>715.76199999999994</v>
      </c>
      <c r="BU34" s="9">
        <v>635.80499999999995</v>
      </c>
      <c r="BV34" s="9">
        <v>138.61500000000001</v>
      </c>
      <c r="BW34" s="9">
        <v>497.19</v>
      </c>
      <c r="BX34" s="9">
        <v>341.30700000000002</v>
      </c>
      <c r="BY34" s="9">
        <v>167.22800000000001</v>
      </c>
      <c r="BZ34" s="9">
        <v>174.08</v>
      </c>
      <c r="CA34" s="9">
        <v>72.418999999999997</v>
      </c>
      <c r="CB34" s="9">
        <v>44.612000000000002</v>
      </c>
      <c r="CC34" s="9">
        <v>27.806999999999999</v>
      </c>
      <c r="CD34" s="9">
        <v>38.116</v>
      </c>
      <c r="CE34" s="9">
        <v>29.923999999999999</v>
      </c>
      <c r="CF34" s="9">
        <v>8.1920000000000002</v>
      </c>
      <c r="CG34" s="9">
        <v>15.156000000000001</v>
      </c>
      <c r="CH34" s="9">
        <v>11.619</v>
      </c>
      <c r="CI34" s="9">
        <v>3.536</v>
      </c>
      <c r="CJ34" s="9">
        <v>22.96</v>
      </c>
      <c r="CK34" s="9">
        <v>18.305</v>
      </c>
      <c r="CL34" s="9">
        <v>4.6550000000000002</v>
      </c>
      <c r="CM34" s="9">
        <v>34.302999999999997</v>
      </c>
      <c r="CN34" s="9">
        <v>14.688000000000001</v>
      </c>
      <c r="CO34" s="9">
        <v>19.614999999999998</v>
      </c>
      <c r="CP34" s="9">
        <v>297.726</v>
      </c>
      <c r="CQ34" s="9">
        <v>138.11799999999999</v>
      </c>
      <c r="CR34" s="9">
        <v>159.607</v>
      </c>
      <c r="CS34" s="9">
        <v>125.496</v>
      </c>
      <c r="CT34" s="9">
        <v>88.230999999999995</v>
      </c>
      <c r="CU34" s="9">
        <v>37.265000000000001</v>
      </c>
      <c r="CV34" s="9">
        <v>172.23</v>
      </c>
      <c r="CW34" s="9">
        <v>49.887999999999998</v>
      </c>
      <c r="CX34" s="9">
        <v>122.342</v>
      </c>
      <c r="CY34" s="9">
        <v>153.846</v>
      </c>
      <c r="CZ34" s="9">
        <v>111.875</v>
      </c>
      <c r="DA34" s="9">
        <v>41.970999999999997</v>
      </c>
      <c r="DB34" s="9">
        <v>187.46100000000001</v>
      </c>
      <c r="DC34" s="9">
        <v>55.351999999999997</v>
      </c>
      <c r="DD34" s="9">
        <v>132.10900000000001</v>
      </c>
      <c r="DE34" s="9">
        <v>187.386</v>
      </c>
      <c r="DF34" s="9">
        <v>61.506999999999998</v>
      </c>
      <c r="DG34" s="9">
        <v>125.879</v>
      </c>
      <c r="DH34" s="9">
        <v>2203.8719999999998</v>
      </c>
      <c r="DI34" s="9">
        <v>1222.1220000000001</v>
      </c>
      <c r="DJ34" s="9">
        <v>981.74900000000002</v>
      </c>
      <c r="DK34" s="9">
        <v>1372.8130000000001</v>
      </c>
      <c r="DL34" s="9">
        <v>917.13</v>
      </c>
      <c r="DM34" s="9">
        <v>455.68299999999999</v>
      </c>
      <c r="DN34" s="9">
        <v>831.05899999999997</v>
      </c>
      <c r="DO34" s="9">
        <v>304.99299999999999</v>
      </c>
      <c r="DP34" s="9">
        <v>526.06600000000003</v>
      </c>
      <c r="DQ34" s="9">
        <v>249.584</v>
      </c>
      <c r="DR34" s="9">
        <v>146.63999999999999</v>
      </c>
      <c r="DS34" s="9">
        <v>102.944</v>
      </c>
      <c r="DT34" s="9">
        <v>76.834999999999994</v>
      </c>
      <c r="DU34" s="9">
        <v>50.872</v>
      </c>
      <c r="DV34" s="9">
        <v>25.963000000000001</v>
      </c>
      <c r="DW34" s="9">
        <v>26.428999999999998</v>
      </c>
      <c r="DX34" s="9">
        <v>23.585000000000001</v>
      </c>
      <c r="DY34" s="9">
        <v>2.8439999999999999</v>
      </c>
      <c r="DZ34" s="9">
        <v>15.102</v>
      </c>
      <c r="EA34" s="9">
        <v>13.717000000000001</v>
      </c>
      <c r="EB34" s="9">
        <v>1.385</v>
      </c>
      <c r="EC34" s="9">
        <v>11.327</v>
      </c>
      <c r="ED34" s="9">
        <v>9.8689999999999998</v>
      </c>
      <c r="EE34" s="9">
        <v>1.458</v>
      </c>
      <c r="EF34" s="9">
        <v>50.405999999999999</v>
      </c>
      <c r="EG34" s="9">
        <v>27.286999999999999</v>
      </c>
      <c r="EH34" s="9">
        <v>23.119</v>
      </c>
      <c r="EI34" s="9">
        <v>197.952</v>
      </c>
      <c r="EJ34" s="9">
        <v>113.062</v>
      </c>
      <c r="EK34" s="9">
        <v>84.891000000000005</v>
      </c>
      <c r="EL34" s="9">
        <v>57.720999999999997</v>
      </c>
      <c r="EM34" s="9">
        <v>44.837000000000003</v>
      </c>
      <c r="EN34" s="9">
        <v>12.885</v>
      </c>
      <c r="EO34" s="9">
        <v>140.23099999999999</v>
      </c>
      <c r="EP34" s="9">
        <v>68.224999999999994</v>
      </c>
      <c r="EQ34" s="9">
        <v>72.006</v>
      </c>
      <c r="ER34" s="9">
        <v>78.667000000000002</v>
      </c>
      <c r="ES34" s="9">
        <v>63.624000000000002</v>
      </c>
      <c r="ET34" s="9">
        <v>15.042999999999999</v>
      </c>
      <c r="EU34" s="9">
        <v>170.916</v>
      </c>
      <c r="EV34" s="9">
        <v>83.016000000000005</v>
      </c>
      <c r="EW34" s="9">
        <v>87.900999999999996</v>
      </c>
      <c r="EX34" s="9">
        <v>155.333</v>
      </c>
      <c r="EY34" s="9">
        <v>81.941999999999993</v>
      </c>
      <c r="EZ34" s="9">
        <v>73.391999999999996</v>
      </c>
      <c r="FA34" s="9">
        <v>1739.499</v>
      </c>
      <c r="FB34" s="9">
        <v>935.72400000000005</v>
      </c>
      <c r="FC34" s="9">
        <v>803.77499999999998</v>
      </c>
      <c r="FD34" s="9">
        <v>1180.7929999999999</v>
      </c>
      <c r="FE34" s="9">
        <v>767.5</v>
      </c>
      <c r="FF34" s="9">
        <v>413.29300000000001</v>
      </c>
      <c r="FG34" s="9">
        <v>558.70600000000002</v>
      </c>
      <c r="FH34" s="9">
        <v>168.22499999999999</v>
      </c>
      <c r="FI34" s="9">
        <v>390.48200000000003</v>
      </c>
      <c r="FJ34" s="9">
        <v>200.911</v>
      </c>
      <c r="FK34" s="9">
        <v>116.268</v>
      </c>
      <c r="FL34" s="9">
        <v>84.643000000000001</v>
      </c>
      <c r="FM34" s="9">
        <v>58.304000000000002</v>
      </c>
      <c r="FN34" s="9">
        <v>37.941000000000003</v>
      </c>
      <c r="FO34" s="9">
        <v>20.363</v>
      </c>
      <c r="FP34" s="9">
        <v>23.763999999999999</v>
      </c>
      <c r="FQ34" s="9">
        <v>21.28</v>
      </c>
      <c r="FR34" s="9">
        <v>2.484</v>
      </c>
      <c r="FS34" s="9">
        <v>13.211</v>
      </c>
      <c r="FT34" s="9">
        <v>12.047000000000001</v>
      </c>
      <c r="FU34" s="9">
        <v>1.1639999999999999</v>
      </c>
      <c r="FV34" s="9">
        <v>10.553000000000001</v>
      </c>
      <c r="FW34" s="9">
        <v>9.2330000000000005</v>
      </c>
      <c r="FX34" s="9">
        <v>1.32</v>
      </c>
      <c r="FY34" s="9">
        <v>34.54</v>
      </c>
      <c r="FZ34" s="9">
        <v>16.661000000000001</v>
      </c>
      <c r="GA34" s="9">
        <v>17.878</v>
      </c>
      <c r="GB34" s="9">
        <v>164.15100000000001</v>
      </c>
      <c r="GC34" s="9">
        <v>92.546000000000006</v>
      </c>
      <c r="GD34" s="9">
        <v>71.605000000000004</v>
      </c>
      <c r="GE34" s="9">
        <v>52.353000000000002</v>
      </c>
      <c r="GF34" s="9">
        <v>40.073</v>
      </c>
      <c r="GG34" s="9">
        <v>12.28</v>
      </c>
      <c r="GH34" s="9">
        <v>111.798</v>
      </c>
      <c r="GI34" s="9">
        <v>52.472999999999999</v>
      </c>
      <c r="GJ34" s="9">
        <v>59.325000000000003</v>
      </c>
      <c r="GK34" s="9">
        <v>71.387</v>
      </c>
      <c r="GL34" s="9">
        <v>57.087000000000003</v>
      </c>
      <c r="GM34" s="9">
        <v>14.301</v>
      </c>
      <c r="GN34" s="9">
        <v>129.523</v>
      </c>
      <c r="GO34" s="9">
        <v>59.180999999999997</v>
      </c>
      <c r="GP34" s="9">
        <v>70.341999999999999</v>
      </c>
      <c r="GQ34" s="9">
        <v>125.009</v>
      </c>
      <c r="GR34" s="9">
        <v>64.52</v>
      </c>
      <c r="GS34" s="9">
        <v>60.488999999999997</v>
      </c>
      <c r="GT34" s="9">
        <v>464.37299999999999</v>
      </c>
      <c r="GU34" s="9">
        <v>286.39800000000002</v>
      </c>
      <c r="GV34" s="9">
        <v>177.97399999999999</v>
      </c>
      <c r="GW34" s="9">
        <v>192.02</v>
      </c>
      <c r="GX34" s="9">
        <v>149.63</v>
      </c>
      <c r="GY34" s="9">
        <v>42.39</v>
      </c>
      <c r="GZ34" s="9">
        <v>272.35300000000001</v>
      </c>
      <c r="HA34" s="9">
        <v>136.768</v>
      </c>
      <c r="HB34" s="9">
        <v>135.584</v>
      </c>
      <c r="HC34" s="9">
        <v>48.673000000000002</v>
      </c>
      <c r="HD34" s="9">
        <v>30.372</v>
      </c>
      <c r="HE34" s="9">
        <v>18.300999999999998</v>
      </c>
      <c r="HF34" s="9">
        <v>18.530999999999999</v>
      </c>
      <c r="HG34" s="9">
        <v>12.930999999999999</v>
      </c>
      <c r="HH34" s="9">
        <v>5.6</v>
      </c>
      <c r="HI34" s="9">
        <v>2.665</v>
      </c>
      <c r="HJ34" s="9">
        <v>2.3050000000000002</v>
      </c>
      <c r="HK34" s="9">
        <v>0.36</v>
      </c>
      <c r="HL34" s="9">
        <v>1.891</v>
      </c>
      <c r="HM34" s="9">
        <v>1.67</v>
      </c>
      <c r="HN34" s="9">
        <v>0.221</v>
      </c>
      <c r="HO34" s="9">
        <v>0.77400000000000002</v>
      </c>
      <c r="HP34" s="9">
        <v>0.63500000000000001</v>
      </c>
      <c r="HQ34" s="9">
        <v>0.13900000000000001</v>
      </c>
      <c r="HR34" s="9">
        <v>15.866</v>
      </c>
      <c r="HS34" s="9">
        <v>10.625</v>
      </c>
      <c r="HT34" s="9">
        <v>5.2409999999999997</v>
      </c>
      <c r="HU34" s="9">
        <v>33.801000000000002</v>
      </c>
      <c r="HV34" s="9">
        <v>20.515999999999998</v>
      </c>
      <c r="HW34" s="9">
        <v>13.286</v>
      </c>
      <c r="HX34" s="9">
        <v>5.3680000000000003</v>
      </c>
      <c r="HY34" s="9">
        <v>4.7640000000000002</v>
      </c>
      <c r="HZ34" s="9">
        <v>0.60399999999999998</v>
      </c>
      <c r="IA34" s="9">
        <v>28.433</v>
      </c>
      <c r="IB34" s="9">
        <v>15.752000000000001</v>
      </c>
      <c r="IC34" s="9">
        <v>12.680999999999999</v>
      </c>
      <c r="ID34" s="9">
        <v>7.28</v>
      </c>
      <c r="IE34" s="9">
        <v>6.5369999999999999</v>
      </c>
      <c r="IF34" s="9">
        <v>0.74299999999999999</v>
      </c>
      <c r="IG34" s="9">
        <v>41.393000000000001</v>
      </c>
      <c r="IH34" s="9">
        <v>23.835000000000001</v>
      </c>
      <c r="II34" s="9">
        <v>17.558</v>
      </c>
      <c r="IJ34" s="9">
        <v>30.324000000000002</v>
      </c>
      <c r="IK34" s="9">
        <v>17.422000000000001</v>
      </c>
      <c r="IL34" s="9">
        <v>12.901999999999999</v>
      </c>
      <c r="IM34" s="9">
        <v>3822.5149999999999</v>
      </c>
      <c r="IN34" s="9">
        <v>2035.539</v>
      </c>
      <c r="IO34" s="9">
        <v>1786.9760000000001</v>
      </c>
      <c r="IP34" s="9">
        <v>2632.7370000000001</v>
      </c>
      <c r="IQ34" s="9">
        <v>1649.32</v>
      </c>
    </row>
    <row r="35" spans="1:251">
      <c r="A35" s="10">
        <v>42552</v>
      </c>
      <c r="B35" s="9">
        <v>17.558</v>
      </c>
      <c r="C35" s="9">
        <v>16.677</v>
      </c>
      <c r="D35" s="9">
        <v>405.03</v>
      </c>
      <c r="E35" s="9">
        <v>225.32400000000001</v>
      </c>
      <c r="F35" s="9">
        <v>179.70500000000001</v>
      </c>
      <c r="G35" s="9">
        <v>198.66800000000001</v>
      </c>
      <c r="H35" s="9">
        <v>147.136</v>
      </c>
      <c r="I35" s="9">
        <v>51.531999999999996</v>
      </c>
      <c r="J35" s="9">
        <v>206.36199999999999</v>
      </c>
      <c r="K35" s="9">
        <v>78.188999999999993</v>
      </c>
      <c r="L35" s="9">
        <v>128.173</v>
      </c>
      <c r="M35" s="9">
        <v>224.26499999999999</v>
      </c>
      <c r="N35" s="9">
        <v>165.678</v>
      </c>
      <c r="O35" s="9">
        <v>58.587000000000003</v>
      </c>
      <c r="P35" s="9">
        <v>217.99799999999999</v>
      </c>
      <c r="Q35" s="9">
        <v>84.247</v>
      </c>
      <c r="R35" s="9">
        <v>133.75200000000001</v>
      </c>
      <c r="S35" s="9">
        <v>223.79499999999999</v>
      </c>
      <c r="T35" s="9">
        <v>89.945999999999998</v>
      </c>
      <c r="U35" s="9">
        <v>133.84899999999999</v>
      </c>
      <c r="V35" s="9">
        <v>2593.326</v>
      </c>
      <c r="W35" s="9">
        <v>1413.1959999999999</v>
      </c>
      <c r="X35" s="9">
        <v>1180.1300000000001</v>
      </c>
      <c r="Y35" s="9">
        <v>1896.98</v>
      </c>
      <c r="Z35" s="9">
        <v>1275.0260000000001</v>
      </c>
      <c r="AA35" s="9">
        <v>621.95399999999995</v>
      </c>
      <c r="AB35" s="9">
        <v>696.346</v>
      </c>
      <c r="AC35" s="9">
        <v>138.16999999999999</v>
      </c>
      <c r="AD35" s="9">
        <v>558.17600000000004</v>
      </c>
      <c r="AE35" s="9">
        <v>362.84399999999999</v>
      </c>
      <c r="AF35" s="9">
        <v>197.93299999999999</v>
      </c>
      <c r="AG35" s="9">
        <v>164.91200000000001</v>
      </c>
      <c r="AH35" s="9">
        <v>68.647999999999996</v>
      </c>
      <c r="AI35" s="9">
        <v>43.131999999999998</v>
      </c>
      <c r="AJ35" s="9">
        <v>25.515999999999998</v>
      </c>
      <c r="AK35" s="9">
        <v>38.180999999999997</v>
      </c>
      <c r="AL35" s="9">
        <v>29.151</v>
      </c>
      <c r="AM35" s="9">
        <v>9.0299999999999994</v>
      </c>
      <c r="AN35" s="9">
        <v>21.54</v>
      </c>
      <c r="AO35" s="9">
        <v>16.183</v>
      </c>
      <c r="AP35" s="9">
        <v>5.3559999999999999</v>
      </c>
      <c r="AQ35" s="9">
        <v>16.641999999999999</v>
      </c>
      <c r="AR35" s="9">
        <v>12.968</v>
      </c>
      <c r="AS35" s="9">
        <v>3.6739999999999999</v>
      </c>
      <c r="AT35" s="9">
        <v>30.466999999999999</v>
      </c>
      <c r="AU35" s="9">
        <v>13.98</v>
      </c>
      <c r="AV35" s="9">
        <v>16.486999999999998</v>
      </c>
      <c r="AW35" s="9">
        <v>318.79899999999998</v>
      </c>
      <c r="AX35" s="9">
        <v>169.64</v>
      </c>
      <c r="AY35" s="9">
        <v>149.16</v>
      </c>
      <c r="AZ35" s="9">
        <v>145.089</v>
      </c>
      <c r="BA35" s="9">
        <v>115.13800000000001</v>
      </c>
      <c r="BB35" s="9">
        <v>29.951000000000001</v>
      </c>
      <c r="BC35" s="9">
        <v>173.71</v>
      </c>
      <c r="BD35" s="9">
        <v>54.502000000000002</v>
      </c>
      <c r="BE35" s="9">
        <v>119.209</v>
      </c>
      <c r="BF35" s="9">
        <v>174.15799999999999</v>
      </c>
      <c r="BG35" s="9">
        <v>137.614</v>
      </c>
      <c r="BH35" s="9">
        <v>36.545000000000002</v>
      </c>
      <c r="BI35" s="9">
        <v>188.68600000000001</v>
      </c>
      <c r="BJ35" s="9">
        <v>60.319000000000003</v>
      </c>
      <c r="BK35" s="9">
        <v>128.36699999999999</v>
      </c>
      <c r="BL35" s="9">
        <v>195.25</v>
      </c>
      <c r="BM35" s="9">
        <v>70.685000000000002</v>
      </c>
      <c r="BN35" s="9">
        <v>124.565</v>
      </c>
      <c r="BO35" s="9">
        <v>2507.0790000000002</v>
      </c>
      <c r="BP35" s="9">
        <v>1293.1199999999999</v>
      </c>
      <c r="BQ35" s="9">
        <v>1213.9590000000001</v>
      </c>
      <c r="BR35" s="9">
        <v>1852.68</v>
      </c>
      <c r="BS35" s="9">
        <v>1154.5160000000001</v>
      </c>
      <c r="BT35" s="9">
        <v>698.16499999999996</v>
      </c>
      <c r="BU35" s="9">
        <v>654.399</v>
      </c>
      <c r="BV35" s="9">
        <v>138.60400000000001</v>
      </c>
      <c r="BW35" s="9">
        <v>515.79499999999996</v>
      </c>
      <c r="BX35" s="9">
        <v>351.83699999999999</v>
      </c>
      <c r="BY35" s="9">
        <v>168.197</v>
      </c>
      <c r="BZ35" s="9">
        <v>183.64</v>
      </c>
      <c r="CA35" s="9">
        <v>77.311999999999998</v>
      </c>
      <c r="CB35" s="9">
        <v>42.924999999999997</v>
      </c>
      <c r="CC35" s="9">
        <v>34.387</v>
      </c>
      <c r="CD35" s="9">
        <v>39.222999999999999</v>
      </c>
      <c r="CE35" s="9">
        <v>30.524000000000001</v>
      </c>
      <c r="CF35" s="9">
        <v>8.6989999999999998</v>
      </c>
      <c r="CG35" s="9">
        <v>17.370999999999999</v>
      </c>
      <c r="CH35" s="9">
        <v>13.664</v>
      </c>
      <c r="CI35" s="9">
        <v>3.7080000000000002</v>
      </c>
      <c r="CJ35" s="9">
        <v>21.850999999999999</v>
      </c>
      <c r="CK35" s="9">
        <v>16.86</v>
      </c>
      <c r="CL35" s="9">
        <v>4.9909999999999997</v>
      </c>
      <c r="CM35" s="9">
        <v>38.088999999999999</v>
      </c>
      <c r="CN35" s="9">
        <v>12.401</v>
      </c>
      <c r="CO35" s="9">
        <v>25.687999999999999</v>
      </c>
      <c r="CP35" s="9">
        <v>305.23200000000003</v>
      </c>
      <c r="CQ35" s="9">
        <v>140.428</v>
      </c>
      <c r="CR35" s="9">
        <v>164.80500000000001</v>
      </c>
      <c r="CS35" s="9">
        <v>124.444</v>
      </c>
      <c r="CT35" s="9">
        <v>90.21</v>
      </c>
      <c r="CU35" s="9">
        <v>34.234000000000002</v>
      </c>
      <c r="CV35" s="9">
        <v>180.78800000000001</v>
      </c>
      <c r="CW35" s="9">
        <v>50.216999999999999</v>
      </c>
      <c r="CX35" s="9">
        <v>130.571</v>
      </c>
      <c r="CY35" s="9">
        <v>152.607</v>
      </c>
      <c r="CZ35" s="9">
        <v>112.47499999999999</v>
      </c>
      <c r="DA35" s="9">
        <v>40.131999999999998</v>
      </c>
      <c r="DB35" s="9">
        <v>199.23</v>
      </c>
      <c r="DC35" s="9">
        <v>55.722000000000001</v>
      </c>
      <c r="DD35" s="9">
        <v>143.50800000000001</v>
      </c>
      <c r="DE35" s="9">
        <v>198.16</v>
      </c>
      <c r="DF35" s="9">
        <v>63.881</v>
      </c>
      <c r="DG35" s="9">
        <v>134.279</v>
      </c>
      <c r="DH35" s="9">
        <v>2192.9349999999999</v>
      </c>
      <c r="DI35" s="9">
        <v>1209.8900000000001</v>
      </c>
      <c r="DJ35" s="9">
        <v>983.04499999999996</v>
      </c>
      <c r="DK35" s="9">
        <v>1373.67</v>
      </c>
      <c r="DL35" s="9">
        <v>913.44799999999998</v>
      </c>
      <c r="DM35" s="9">
        <v>460.22199999999998</v>
      </c>
      <c r="DN35" s="9">
        <v>819.26499999999999</v>
      </c>
      <c r="DO35" s="9">
        <v>296.44200000000001</v>
      </c>
      <c r="DP35" s="9">
        <v>522.82299999999998</v>
      </c>
      <c r="DQ35" s="9">
        <v>249.892</v>
      </c>
      <c r="DR35" s="9">
        <v>147.56100000000001</v>
      </c>
      <c r="DS35" s="9">
        <v>102.331</v>
      </c>
      <c r="DT35" s="9">
        <v>75.180999999999997</v>
      </c>
      <c r="DU35" s="9">
        <v>47.515000000000001</v>
      </c>
      <c r="DV35" s="9">
        <v>27.664999999999999</v>
      </c>
      <c r="DW35" s="9">
        <v>29.77</v>
      </c>
      <c r="DX35" s="9">
        <v>23.009</v>
      </c>
      <c r="DY35" s="9">
        <v>6.7610000000000001</v>
      </c>
      <c r="DZ35" s="9">
        <v>17.821999999999999</v>
      </c>
      <c r="EA35" s="9">
        <v>13.430999999999999</v>
      </c>
      <c r="EB35" s="9">
        <v>4.391</v>
      </c>
      <c r="EC35" s="9">
        <v>11.948</v>
      </c>
      <c r="ED35" s="9">
        <v>9.5779999999999994</v>
      </c>
      <c r="EE35" s="9">
        <v>2.37</v>
      </c>
      <c r="EF35" s="9">
        <v>45.41</v>
      </c>
      <c r="EG35" s="9">
        <v>24.506</v>
      </c>
      <c r="EH35" s="9">
        <v>20.904</v>
      </c>
      <c r="EI35" s="9">
        <v>200.71</v>
      </c>
      <c r="EJ35" s="9">
        <v>118.148</v>
      </c>
      <c r="EK35" s="9">
        <v>82.561999999999998</v>
      </c>
      <c r="EL35" s="9">
        <v>63.415999999999997</v>
      </c>
      <c r="EM35" s="9">
        <v>46.167999999999999</v>
      </c>
      <c r="EN35" s="9">
        <v>17.248999999999999</v>
      </c>
      <c r="EO35" s="9">
        <v>137.29300000000001</v>
      </c>
      <c r="EP35" s="9">
        <v>71.98</v>
      </c>
      <c r="EQ35" s="9">
        <v>65.313000000000002</v>
      </c>
      <c r="ER35" s="9">
        <v>85.578000000000003</v>
      </c>
      <c r="ES35" s="9">
        <v>63.048000000000002</v>
      </c>
      <c r="ET35" s="9">
        <v>22.529</v>
      </c>
      <c r="EU35" s="9">
        <v>164.315</v>
      </c>
      <c r="EV35" s="9">
        <v>84.513000000000005</v>
      </c>
      <c r="EW35" s="9">
        <v>79.802000000000007</v>
      </c>
      <c r="EX35" s="9">
        <v>155.11500000000001</v>
      </c>
      <c r="EY35" s="9">
        <v>85.411000000000001</v>
      </c>
      <c r="EZ35" s="9">
        <v>69.703999999999994</v>
      </c>
      <c r="FA35" s="9">
        <v>1721.7660000000001</v>
      </c>
      <c r="FB35" s="9">
        <v>922.27800000000002</v>
      </c>
      <c r="FC35" s="9">
        <v>799.48800000000006</v>
      </c>
      <c r="FD35" s="9">
        <v>1174.6500000000001</v>
      </c>
      <c r="FE35" s="9">
        <v>762.17499999999995</v>
      </c>
      <c r="FF35" s="9">
        <v>412.47399999999999</v>
      </c>
      <c r="FG35" s="9">
        <v>547.11699999999996</v>
      </c>
      <c r="FH35" s="9">
        <v>160.10300000000001</v>
      </c>
      <c r="FI35" s="9">
        <v>387.01400000000001</v>
      </c>
      <c r="FJ35" s="9">
        <v>197.19300000000001</v>
      </c>
      <c r="FK35" s="9">
        <v>110.139</v>
      </c>
      <c r="FL35" s="9">
        <v>87.054000000000002</v>
      </c>
      <c r="FM35" s="9">
        <v>51.447000000000003</v>
      </c>
      <c r="FN35" s="9">
        <v>31.861000000000001</v>
      </c>
      <c r="FO35" s="9">
        <v>19.585000000000001</v>
      </c>
      <c r="FP35" s="9">
        <v>23.745000000000001</v>
      </c>
      <c r="FQ35" s="9">
        <v>19.015999999999998</v>
      </c>
      <c r="FR35" s="9">
        <v>4.7290000000000001</v>
      </c>
      <c r="FS35" s="9">
        <v>13.906000000000001</v>
      </c>
      <c r="FT35" s="9">
        <v>10.394</v>
      </c>
      <c r="FU35" s="9">
        <v>3.5129999999999999</v>
      </c>
      <c r="FV35" s="9">
        <v>9.8390000000000004</v>
      </c>
      <c r="FW35" s="9">
        <v>8.6229999999999993</v>
      </c>
      <c r="FX35" s="9">
        <v>1.216</v>
      </c>
      <c r="FY35" s="9">
        <v>27.701000000000001</v>
      </c>
      <c r="FZ35" s="9">
        <v>12.845000000000001</v>
      </c>
      <c r="GA35" s="9">
        <v>14.856</v>
      </c>
      <c r="GB35" s="9">
        <v>165.84299999999999</v>
      </c>
      <c r="GC35" s="9">
        <v>91.850999999999999</v>
      </c>
      <c r="GD35" s="9">
        <v>73.992000000000004</v>
      </c>
      <c r="GE35" s="9">
        <v>55.607999999999997</v>
      </c>
      <c r="GF35" s="9">
        <v>39.018000000000001</v>
      </c>
      <c r="GG35" s="9">
        <v>16.59</v>
      </c>
      <c r="GH35" s="9">
        <v>110.236</v>
      </c>
      <c r="GI35" s="9">
        <v>52.832999999999998</v>
      </c>
      <c r="GJ35" s="9">
        <v>57.402999999999999</v>
      </c>
      <c r="GK35" s="9">
        <v>72.959000000000003</v>
      </c>
      <c r="GL35" s="9">
        <v>53.121000000000002</v>
      </c>
      <c r="GM35" s="9">
        <v>19.838000000000001</v>
      </c>
      <c r="GN35" s="9">
        <v>124.235</v>
      </c>
      <c r="GO35" s="9">
        <v>57.018000000000001</v>
      </c>
      <c r="GP35" s="9">
        <v>67.215999999999994</v>
      </c>
      <c r="GQ35" s="9">
        <v>124.142</v>
      </c>
      <c r="GR35" s="9">
        <v>63.225999999999999</v>
      </c>
      <c r="GS35" s="9">
        <v>60.914999999999999</v>
      </c>
      <c r="GT35" s="9">
        <v>471.16899999999998</v>
      </c>
      <c r="GU35" s="9">
        <v>287.61200000000002</v>
      </c>
      <c r="GV35" s="9">
        <v>183.55699999999999</v>
      </c>
      <c r="GW35" s="9">
        <v>199.02099999999999</v>
      </c>
      <c r="GX35" s="9">
        <v>151.273</v>
      </c>
      <c r="GY35" s="9">
        <v>47.747</v>
      </c>
      <c r="GZ35" s="9">
        <v>272.14800000000002</v>
      </c>
      <c r="HA35" s="9">
        <v>136.339</v>
      </c>
      <c r="HB35" s="9">
        <v>135.809</v>
      </c>
      <c r="HC35" s="9">
        <v>52.698999999999998</v>
      </c>
      <c r="HD35" s="9">
        <v>37.421999999999997</v>
      </c>
      <c r="HE35" s="9">
        <v>15.276999999999999</v>
      </c>
      <c r="HF35" s="9">
        <v>23.734000000000002</v>
      </c>
      <c r="HG35" s="9">
        <v>15.654</v>
      </c>
      <c r="HH35" s="9">
        <v>8.08</v>
      </c>
      <c r="HI35" s="9">
        <v>6.0250000000000004</v>
      </c>
      <c r="HJ35" s="9">
        <v>3.9929999999999999</v>
      </c>
      <c r="HK35" s="9">
        <v>2.032</v>
      </c>
      <c r="HL35" s="9">
        <v>3.9159999999999999</v>
      </c>
      <c r="HM35" s="9">
        <v>3.0369999999999999</v>
      </c>
      <c r="HN35" s="9">
        <v>0.878</v>
      </c>
      <c r="HO35" s="9">
        <v>2.109</v>
      </c>
      <c r="HP35" s="9">
        <v>0.95599999999999996</v>
      </c>
      <c r="HQ35" s="9">
        <v>1.1539999999999999</v>
      </c>
      <c r="HR35" s="9">
        <v>17.709</v>
      </c>
      <c r="HS35" s="9">
        <v>11.661</v>
      </c>
      <c r="HT35" s="9">
        <v>6.048</v>
      </c>
      <c r="HU35" s="9">
        <v>34.866999999999997</v>
      </c>
      <c r="HV35" s="9">
        <v>26.297000000000001</v>
      </c>
      <c r="HW35" s="9">
        <v>8.57</v>
      </c>
      <c r="HX35" s="9">
        <v>7.8090000000000002</v>
      </c>
      <c r="HY35" s="9">
        <v>7.15</v>
      </c>
      <c r="HZ35" s="9">
        <v>0.65900000000000003</v>
      </c>
      <c r="IA35" s="9">
        <v>27.058</v>
      </c>
      <c r="IB35" s="9">
        <v>19.146999999999998</v>
      </c>
      <c r="IC35" s="9">
        <v>7.9109999999999996</v>
      </c>
      <c r="ID35" s="9">
        <v>12.619</v>
      </c>
      <c r="IE35" s="9">
        <v>9.9280000000000008</v>
      </c>
      <c r="IF35" s="9">
        <v>2.6909999999999998</v>
      </c>
      <c r="IG35" s="9">
        <v>40.08</v>
      </c>
      <c r="IH35" s="9">
        <v>27.494</v>
      </c>
      <c r="II35" s="9">
        <v>12.586</v>
      </c>
      <c r="IJ35" s="9">
        <v>30.972999999999999</v>
      </c>
      <c r="IK35" s="9">
        <v>22.184000000000001</v>
      </c>
      <c r="IL35" s="9">
        <v>8.7889999999999997</v>
      </c>
      <c r="IM35" s="9">
        <v>3820.625</v>
      </c>
      <c r="IN35" s="9">
        <v>2040.654</v>
      </c>
      <c r="IO35" s="9">
        <v>1779.971</v>
      </c>
      <c r="IP35" s="9">
        <v>2616.239</v>
      </c>
      <c r="IQ35" s="9">
        <v>1647.2809999999999</v>
      </c>
    </row>
    <row r="36" spans="1:251">
      <c r="A36" s="10">
        <v>42583</v>
      </c>
      <c r="B36" s="9">
        <v>14.122</v>
      </c>
      <c r="C36" s="9">
        <v>20.126000000000001</v>
      </c>
      <c r="D36" s="9">
        <v>405.20600000000002</v>
      </c>
      <c r="E36" s="9">
        <v>235.98400000000001</v>
      </c>
      <c r="F36" s="9">
        <v>169.22200000000001</v>
      </c>
      <c r="G36" s="9">
        <v>207.65899999999999</v>
      </c>
      <c r="H36" s="9">
        <v>158.93</v>
      </c>
      <c r="I36" s="9">
        <v>48.73</v>
      </c>
      <c r="J36" s="9">
        <v>197.547</v>
      </c>
      <c r="K36" s="9">
        <v>77.055000000000007</v>
      </c>
      <c r="L36" s="9">
        <v>120.492</v>
      </c>
      <c r="M36" s="9">
        <v>230.37100000000001</v>
      </c>
      <c r="N36" s="9">
        <v>176.09</v>
      </c>
      <c r="O36" s="9">
        <v>54.281999999999996</v>
      </c>
      <c r="P36" s="9">
        <v>213.161</v>
      </c>
      <c r="Q36" s="9">
        <v>82.668999999999997</v>
      </c>
      <c r="R36" s="9">
        <v>130.49199999999999</v>
      </c>
      <c r="S36" s="9">
        <v>209.75399999999999</v>
      </c>
      <c r="T36" s="9">
        <v>86.941999999999993</v>
      </c>
      <c r="U36" s="9">
        <v>122.813</v>
      </c>
      <c r="V36" s="9">
        <v>2587.8710000000001</v>
      </c>
      <c r="W36" s="9">
        <v>1411.529</v>
      </c>
      <c r="X36" s="9">
        <v>1176.3420000000001</v>
      </c>
      <c r="Y36" s="9">
        <v>1904.8019999999999</v>
      </c>
      <c r="Z36" s="9">
        <v>1276.386</v>
      </c>
      <c r="AA36" s="9">
        <v>628.41600000000005</v>
      </c>
      <c r="AB36" s="9">
        <v>683.06899999999996</v>
      </c>
      <c r="AC36" s="9">
        <v>135.143</v>
      </c>
      <c r="AD36" s="9">
        <v>547.92600000000004</v>
      </c>
      <c r="AE36" s="9">
        <v>341.71300000000002</v>
      </c>
      <c r="AF36" s="9">
        <v>182.09399999999999</v>
      </c>
      <c r="AG36" s="9">
        <v>159.619</v>
      </c>
      <c r="AH36" s="9">
        <v>57.496000000000002</v>
      </c>
      <c r="AI36" s="9">
        <v>31.5</v>
      </c>
      <c r="AJ36" s="9">
        <v>25.995999999999999</v>
      </c>
      <c r="AK36" s="9">
        <v>27.844000000000001</v>
      </c>
      <c r="AL36" s="9">
        <v>18.878</v>
      </c>
      <c r="AM36" s="9">
        <v>8.9659999999999993</v>
      </c>
      <c r="AN36" s="9">
        <v>9.4339999999999993</v>
      </c>
      <c r="AO36" s="9">
        <v>5.04</v>
      </c>
      <c r="AP36" s="9">
        <v>4.3929999999999998</v>
      </c>
      <c r="AQ36" s="9">
        <v>18.41</v>
      </c>
      <c r="AR36" s="9">
        <v>13.837</v>
      </c>
      <c r="AS36" s="9">
        <v>4.5730000000000004</v>
      </c>
      <c r="AT36" s="9">
        <v>29.652000000000001</v>
      </c>
      <c r="AU36" s="9">
        <v>12.622</v>
      </c>
      <c r="AV36" s="9">
        <v>17.03</v>
      </c>
      <c r="AW36" s="9">
        <v>308.19499999999999</v>
      </c>
      <c r="AX36" s="9">
        <v>165.09299999999999</v>
      </c>
      <c r="AY36" s="9">
        <v>143.102</v>
      </c>
      <c r="AZ36" s="9">
        <v>137.83500000000001</v>
      </c>
      <c r="BA36" s="9">
        <v>113.54300000000001</v>
      </c>
      <c r="BB36" s="9">
        <v>24.292000000000002</v>
      </c>
      <c r="BC36" s="9">
        <v>170.36</v>
      </c>
      <c r="BD36" s="9">
        <v>51.548999999999999</v>
      </c>
      <c r="BE36" s="9">
        <v>118.81</v>
      </c>
      <c r="BF36" s="9">
        <v>158.94200000000001</v>
      </c>
      <c r="BG36" s="9">
        <v>127.01600000000001</v>
      </c>
      <c r="BH36" s="9">
        <v>31.927</v>
      </c>
      <c r="BI36" s="9">
        <v>182.77099999999999</v>
      </c>
      <c r="BJ36" s="9">
        <v>55.079000000000001</v>
      </c>
      <c r="BK36" s="9">
        <v>127.69199999999999</v>
      </c>
      <c r="BL36" s="9">
        <v>179.79300000000001</v>
      </c>
      <c r="BM36" s="9">
        <v>56.59</v>
      </c>
      <c r="BN36" s="9">
        <v>123.203</v>
      </c>
      <c r="BO36" s="9">
        <v>2512.0120000000002</v>
      </c>
      <c r="BP36" s="9">
        <v>1294.587</v>
      </c>
      <c r="BQ36" s="9">
        <v>1217.425</v>
      </c>
      <c r="BR36" s="9">
        <v>1847.701</v>
      </c>
      <c r="BS36" s="9">
        <v>1153.174</v>
      </c>
      <c r="BT36" s="9">
        <v>694.52700000000004</v>
      </c>
      <c r="BU36" s="9">
        <v>664.31100000000004</v>
      </c>
      <c r="BV36" s="9">
        <v>141.41300000000001</v>
      </c>
      <c r="BW36" s="9">
        <v>522.899</v>
      </c>
      <c r="BX36" s="9">
        <v>330.16399999999999</v>
      </c>
      <c r="BY36" s="9">
        <v>162.536</v>
      </c>
      <c r="BZ36" s="9">
        <v>167.62899999999999</v>
      </c>
      <c r="CA36" s="9">
        <v>76.195999999999998</v>
      </c>
      <c r="CB36" s="9">
        <v>46.36</v>
      </c>
      <c r="CC36" s="9">
        <v>29.835999999999999</v>
      </c>
      <c r="CD36" s="9">
        <v>37.872999999999998</v>
      </c>
      <c r="CE36" s="9">
        <v>30.684999999999999</v>
      </c>
      <c r="CF36" s="9">
        <v>7.1879999999999997</v>
      </c>
      <c r="CG36" s="9">
        <v>23.725000000000001</v>
      </c>
      <c r="CH36" s="9">
        <v>18.672999999999998</v>
      </c>
      <c r="CI36" s="9">
        <v>5.0519999999999996</v>
      </c>
      <c r="CJ36" s="9">
        <v>14.148</v>
      </c>
      <c r="CK36" s="9">
        <v>12.012</v>
      </c>
      <c r="CL36" s="9">
        <v>2.1360000000000001</v>
      </c>
      <c r="CM36" s="9">
        <v>38.323</v>
      </c>
      <c r="CN36" s="9">
        <v>15.675000000000001</v>
      </c>
      <c r="CO36" s="9">
        <v>22.648</v>
      </c>
      <c r="CP36" s="9">
        <v>287.61500000000001</v>
      </c>
      <c r="CQ36" s="9">
        <v>136.37799999999999</v>
      </c>
      <c r="CR36" s="9">
        <v>151.23699999999999</v>
      </c>
      <c r="CS36" s="9">
        <v>110.34</v>
      </c>
      <c r="CT36" s="9">
        <v>82.506</v>
      </c>
      <c r="CU36" s="9">
        <v>27.834</v>
      </c>
      <c r="CV36" s="9">
        <v>177.27500000000001</v>
      </c>
      <c r="CW36" s="9">
        <v>53.872999999999998</v>
      </c>
      <c r="CX36" s="9">
        <v>123.40300000000001</v>
      </c>
      <c r="CY36" s="9">
        <v>135.27799999999999</v>
      </c>
      <c r="CZ36" s="9">
        <v>102.447</v>
      </c>
      <c r="DA36" s="9">
        <v>32.83</v>
      </c>
      <c r="DB36" s="9">
        <v>194.886</v>
      </c>
      <c r="DC36" s="9">
        <v>60.088000000000001</v>
      </c>
      <c r="DD36" s="9">
        <v>134.798</v>
      </c>
      <c r="DE36" s="9">
        <v>201</v>
      </c>
      <c r="DF36" s="9">
        <v>72.545000000000002</v>
      </c>
      <c r="DG36" s="9">
        <v>128.45500000000001</v>
      </c>
      <c r="DH36" s="9">
        <v>2185.5839999999998</v>
      </c>
      <c r="DI36" s="9">
        <v>1205.2239999999999</v>
      </c>
      <c r="DJ36" s="9">
        <v>980.35900000000004</v>
      </c>
      <c r="DK36" s="9">
        <v>1366.4739999999999</v>
      </c>
      <c r="DL36" s="9">
        <v>905.86699999999996</v>
      </c>
      <c r="DM36" s="9">
        <v>460.60700000000003</v>
      </c>
      <c r="DN36" s="9">
        <v>819.11</v>
      </c>
      <c r="DO36" s="9">
        <v>299.358</v>
      </c>
      <c r="DP36" s="9">
        <v>519.75199999999995</v>
      </c>
      <c r="DQ36" s="9">
        <v>241.04900000000001</v>
      </c>
      <c r="DR36" s="9">
        <v>142.07400000000001</v>
      </c>
      <c r="DS36" s="9">
        <v>98.974999999999994</v>
      </c>
      <c r="DT36" s="9">
        <v>67.846000000000004</v>
      </c>
      <c r="DU36" s="9">
        <v>46.322000000000003</v>
      </c>
      <c r="DV36" s="9">
        <v>21.524000000000001</v>
      </c>
      <c r="DW36" s="9">
        <v>24.57</v>
      </c>
      <c r="DX36" s="9">
        <v>20.94</v>
      </c>
      <c r="DY36" s="9">
        <v>3.63</v>
      </c>
      <c r="DZ36" s="9">
        <v>14.375</v>
      </c>
      <c r="EA36" s="9">
        <v>12.6</v>
      </c>
      <c r="EB36" s="9">
        <v>1.7749999999999999</v>
      </c>
      <c r="EC36" s="9">
        <v>10.195</v>
      </c>
      <c r="ED36" s="9">
        <v>8.34</v>
      </c>
      <c r="EE36" s="9">
        <v>1.855</v>
      </c>
      <c r="EF36" s="9">
        <v>43.277000000000001</v>
      </c>
      <c r="EG36" s="9">
        <v>25.382000000000001</v>
      </c>
      <c r="EH36" s="9">
        <v>17.895</v>
      </c>
      <c r="EI36" s="9">
        <v>195.48099999999999</v>
      </c>
      <c r="EJ36" s="9">
        <v>112.06399999999999</v>
      </c>
      <c r="EK36" s="9">
        <v>83.417000000000002</v>
      </c>
      <c r="EL36" s="9">
        <v>60.375</v>
      </c>
      <c r="EM36" s="9">
        <v>46.003</v>
      </c>
      <c r="EN36" s="9">
        <v>14.371</v>
      </c>
      <c r="EO36" s="9">
        <v>135.10599999999999</v>
      </c>
      <c r="EP36" s="9">
        <v>66.06</v>
      </c>
      <c r="EQ36" s="9">
        <v>69.046000000000006</v>
      </c>
      <c r="ER36" s="9">
        <v>80.887</v>
      </c>
      <c r="ES36" s="9">
        <v>63.383000000000003</v>
      </c>
      <c r="ET36" s="9">
        <v>17.504000000000001</v>
      </c>
      <c r="EU36" s="9">
        <v>160.16200000000001</v>
      </c>
      <c r="EV36" s="9">
        <v>78.691000000000003</v>
      </c>
      <c r="EW36" s="9">
        <v>81.471000000000004</v>
      </c>
      <c r="EX36" s="9">
        <v>149.48099999999999</v>
      </c>
      <c r="EY36" s="9">
        <v>78.66</v>
      </c>
      <c r="EZ36" s="9">
        <v>70.820999999999998</v>
      </c>
      <c r="FA36" s="9">
        <v>1728.704</v>
      </c>
      <c r="FB36" s="9">
        <v>924.00400000000002</v>
      </c>
      <c r="FC36" s="9">
        <v>804.7</v>
      </c>
      <c r="FD36" s="9">
        <v>1168.326</v>
      </c>
      <c r="FE36" s="9">
        <v>754.35900000000004</v>
      </c>
      <c r="FF36" s="9">
        <v>413.96699999999998</v>
      </c>
      <c r="FG36" s="9">
        <v>560.37800000000004</v>
      </c>
      <c r="FH36" s="9">
        <v>169.64500000000001</v>
      </c>
      <c r="FI36" s="9">
        <v>390.733</v>
      </c>
      <c r="FJ36" s="9">
        <v>200.94499999999999</v>
      </c>
      <c r="FK36" s="9">
        <v>117.08199999999999</v>
      </c>
      <c r="FL36" s="9">
        <v>83.863</v>
      </c>
      <c r="FM36" s="9">
        <v>49.914999999999999</v>
      </c>
      <c r="FN36" s="9">
        <v>33.338999999999999</v>
      </c>
      <c r="FO36" s="9">
        <v>16.574999999999999</v>
      </c>
      <c r="FP36" s="9">
        <v>20.838000000000001</v>
      </c>
      <c r="FQ36" s="9">
        <v>17.358000000000001</v>
      </c>
      <c r="FR36" s="9">
        <v>3.4809999999999999</v>
      </c>
      <c r="FS36" s="9">
        <v>12.054</v>
      </c>
      <c r="FT36" s="9">
        <v>10.425000000000001</v>
      </c>
      <c r="FU36" s="9">
        <v>1.6279999999999999</v>
      </c>
      <c r="FV36" s="9">
        <v>8.7850000000000001</v>
      </c>
      <c r="FW36" s="9">
        <v>6.9320000000000004</v>
      </c>
      <c r="FX36" s="9">
        <v>1.853</v>
      </c>
      <c r="FY36" s="9">
        <v>29.076000000000001</v>
      </c>
      <c r="FZ36" s="9">
        <v>15.981999999999999</v>
      </c>
      <c r="GA36" s="9">
        <v>13.095000000000001</v>
      </c>
      <c r="GB36" s="9">
        <v>167.26</v>
      </c>
      <c r="GC36" s="9">
        <v>95.027000000000001</v>
      </c>
      <c r="GD36" s="9">
        <v>72.233000000000004</v>
      </c>
      <c r="GE36" s="9">
        <v>54.286999999999999</v>
      </c>
      <c r="GF36" s="9">
        <v>41.008000000000003</v>
      </c>
      <c r="GG36" s="9">
        <v>13.279</v>
      </c>
      <c r="GH36" s="9">
        <v>112.973</v>
      </c>
      <c r="GI36" s="9">
        <v>54.02</v>
      </c>
      <c r="GJ36" s="9">
        <v>58.954000000000001</v>
      </c>
      <c r="GK36" s="9">
        <v>71.882999999999996</v>
      </c>
      <c r="GL36" s="9">
        <v>55.62</v>
      </c>
      <c r="GM36" s="9">
        <v>16.263000000000002</v>
      </c>
      <c r="GN36" s="9">
        <v>129.06200000000001</v>
      </c>
      <c r="GO36" s="9">
        <v>61.462000000000003</v>
      </c>
      <c r="GP36" s="9">
        <v>67.599999999999994</v>
      </c>
      <c r="GQ36" s="9">
        <v>125.027</v>
      </c>
      <c r="GR36" s="9">
        <v>64.444999999999993</v>
      </c>
      <c r="GS36" s="9">
        <v>60.582000000000001</v>
      </c>
      <c r="GT36" s="9">
        <v>456.88</v>
      </c>
      <c r="GU36" s="9">
        <v>281.221</v>
      </c>
      <c r="GV36" s="9">
        <v>175.65899999999999</v>
      </c>
      <c r="GW36" s="9">
        <v>198.148</v>
      </c>
      <c r="GX36" s="9">
        <v>151.50800000000001</v>
      </c>
      <c r="GY36" s="9">
        <v>46.64</v>
      </c>
      <c r="GZ36" s="9">
        <v>258.73099999999999</v>
      </c>
      <c r="HA36" s="9">
        <v>129.71299999999999</v>
      </c>
      <c r="HB36" s="9">
        <v>129.01900000000001</v>
      </c>
      <c r="HC36" s="9">
        <v>40.103000000000002</v>
      </c>
      <c r="HD36" s="9">
        <v>24.992000000000001</v>
      </c>
      <c r="HE36" s="9">
        <v>15.111000000000001</v>
      </c>
      <c r="HF36" s="9">
        <v>17.931999999999999</v>
      </c>
      <c r="HG36" s="9">
        <v>12.983000000000001</v>
      </c>
      <c r="HH36" s="9">
        <v>4.9489999999999998</v>
      </c>
      <c r="HI36" s="9">
        <v>3.7309999999999999</v>
      </c>
      <c r="HJ36" s="9">
        <v>3.5819999999999999</v>
      </c>
      <c r="HK36" s="9">
        <v>0.14899999999999999</v>
      </c>
      <c r="HL36" s="9">
        <v>2.3210000000000002</v>
      </c>
      <c r="HM36" s="9">
        <v>2.1739999999999999</v>
      </c>
      <c r="HN36" s="9">
        <v>0.14699999999999999</v>
      </c>
      <c r="HO36" s="9">
        <v>1.41</v>
      </c>
      <c r="HP36" s="9">
        <v>1.4079999999999999</v>
      </c>
      <c r="HQ36" s="9">
        <v>2E-3</v>
      </c>
      <c r="HR36" s="9">
        <v>14.2</v>
      </c>
      <c r="HS36" s="9">
        <v>9.4</v>
      </c>
      <c r="HT36" s="9">
        <v>4.8</v>
      </c>
      <c r="HU36" s="9">
        <v>28.222000000000001</v>
      </c>
      <c r="HV36" s="9">
        <v>17.036999999999999</v>
      </c>
      <c r="HW36" s="9">
        <v>11.185</v>
      </c>
      <c r="HX36" s="9">
        <v>6.0880000000000001</v>
      </c>
      <c r="HY36" s="9">
        <v>4.9960000000000004</v>
      </c>
      <c r="HZ36" s="9">
        <v>1.0920000000000001</v>
      </c>
      <c r="IA36" s="9">
        <v>22.132999999999999</v>
      </c>
      <c r="IB36" s="9">
        <v>12.041</v>
      </c>
      <c r="IC36" s="9">
        <v>10.092000000000001</v>
      </c>
      <c r="ID36" s="9">
        <v>9.0030000000000001</v>
      </c>
      <c r="IE36" s="9">
        <v>7.7619999999999996</v>
      </c>
      <c r="IF36" s="9">
        <v>1.2410000000000001</v>
      </c>
      <c r="IG36" s="9">
        <v>31.1</v>
      </c>
      <c r="IH36" s="9">
        <v>17.23</v>
      </c>
      <c r="II36" s="9">
        <v>13.87</v>
      </c>
      <c r="IJ36" s="9">
        <v>24.454999999999998</v>
      </c>
      <c r="IK36" s="9">
        <v>14.215</v>
      </c>
      <c r="IL36" s="9">
        <v>10.239000000000001</v>
      </c>
      <c r="IM36" s="9">
        <v>3778.386</v>
      </c>
      <c r="IN36" s="9">
        <v>2018.71</v>
      </c>
      <c r="IO36" s="9">
        <v>1759.6759999999999</v>
      </c>
      <c r="IP36" s="9">
        <v>2585.1709999999998</v>
      </c>
      <c r="IQ36" s="9">
        <v>1628.5719999999999</v>
      </c>
    </row>
    <row r="37" spans="1:251">
      <c r="A37" s="10">
        <v>42614</v>
      </c>
      <c r="B37" s="9">
        <v>16.21</v>
      </c>
      <c r="C37" s="9">
        <v>23.081</v>
      </c>
      <c r="D37" s="9">
        <v>377.05700000000002</v>
      </c>
      <c r="E37" s="9">
        <v>215.55600000000001</v>
      </c>
      <c r="F37" s="9">
        <v>161.5</v>
      </c>
      <c r="G37" s="9">
        <v>184.08799999999999</v>
      </c>
      <c r="H37" s="9">
        <v>139.19300000000001</v>
      </c>
      <c r="I37" s="9">
        <v>44.895000000000003</v>
      </c>
      <c r="J37" s="9">
        <v>192.96799999999999</v>
      </c>
      <c r="K37" s="9">
        <v>76.363</v>
      </c>
      <c r="L37" s="9">
        <v>116.605</v>
      </c>
      <c r="M37" s="9">
        <v>207.952</v>
      </c>
      <c r="N37" s="9">
        <v>159.02000000000001</v>
      </c>
      <c r="O37" s="9">
        <v>48.932000000000002</v>
      </c>
      <c r="P37" s="9">
        <v>205.99700000000001</v>
      </c>
      <c r="Q37" s="9">
        <v>79.722999999999999</v>
      </c>
      <c r="R37" s="9">
        <v>126.273</v>
      </c>
      <c r="S37" s="9">
        <v>205.63200000000001</v>
      </c>
      <c r="T37" s="9">
        <v>87.384</v>
      </c>
      <c r="U37" s="9">
        <v>118.248</v>
      </c>
      <c r="V37" s="9">
        <v>2598.6779999999999</v>
      </c>
      <c r="W37" s="9">
        <v>1407.51</v>
      </c>
      <c r="X37" s="9">
        <v>1191.1690000000001</v>
      </c>
      <c r="Y37" s="9">
        <v>1906.683</v>
      </c>
      <c r="Z37" s="9">
        <v>1271.558</v>
      </c>
      <c r="AA37" s="9">
        <v>635.12400000000002</v>
      </c>
      <c r="AB37" s="9">
        <v>691.99599999999998</v>
      </c>
      <c r="AC37" s="9">
        <v>135.95099999999999</v>
      </c>
      <c r="AD37" s="9">
        <v>556.04399999999998</v>
      </c>
      <c r="AE37" s="9">
        <v>324.08600000000001</v>
      </c>
      <c r="AF37" s="9">
        <v>171.02</v>
      </c>
      <c r="AG37" s="9">
        <v>153.066</v>
      </c>
      <c r="AH37" s="9">
        <v>65.421000000000006</v>
      </c>
      <c r="AI37" s="9">
        <v>37.18</v>
      </c>
      <c r="AJ37" s="9">
        <v>28.24</v>
      </c>
      <c r="AK37" s="9">
        <v>34.749000000000002</v>
      </c>
      <c r="AL37" s="9">
        <v>25.879000000000001</v>
      </c>
      <c r="AM37" s="9">
        <v>8.8699999999999992</v>
      </c>
      <c r="AN37" s="9">
        <v>14.532</v>
      </c>
      <c r="AO37" s="9">
        <v>10.579000000000001</v>
      </c>
      <c r="AP37" s="9">
        <v>3.9529999999999998</v>
      </c>
      <c r="AQ37" s="9">
        <v>20.216999999999999</v>
      </c>
      <c r="AR37" s="9">
        <v>15.3</v>
      </c>
      <c r="AS37" s="9">
        <v>4.9169999999999998</v>
      </c>
      <c r="AT37" s="9">
        <v>30.670999999999999</v>
      </c>
      <c r="AU37" s="9">
        <v>11.302</v>
      </c>
      <c r="AV37" s="9">
        <v>19.37</v>
      </c>
      <c r="AW37" s="9">
        <v>287.02600000000001</v>
      </c>
      <c r="AX37" s="9">
        <v>150.262</v>
      </c>
      <c r="AY37" s="9">
        <v>136.76400000000001</v>
      </c>
      <c r="AZ37" s="9">
        <v>128.92500000000001</v>
      </c>
      <c r="BA37" s="9">
        <v>104.187</v>
      </c>
      <c r="BB37" s="9">
        <v>24.738</v>
      </c>
      <c r="BC37" s="9">
        <v>158.1</v>
      </c>
      <c r="BD37" s="9">
        <v>46.075000000000003</v>
      </c>
      <c r="BE37" s="9">
        <v>112.02500000000001</v>
      </c>
      <c r="BF37" s="9">
        <v>151.97399999999999</v>
      </c>
      <c r="BG37" s="9">
        <v>121.22199999999999</v>
      </c>
      <c r="BH37" s="9">
        <v>30.751999999999999</v>
      </c>
      <c r="BI37" s="9">
        <v>172.11199999999999</v>
      </c>
      <c r="BJ37" s="9">
        <v>49.796999999999997</v>
      </c>
      <c r="BK37" s="9">
        <v>122.31399999999999</v>
      </c>
      <c r="BL37" s="9">
        <v>172.63200000000001</v>
      </c>
      <c r="BM37" s="9">
        <v>56.654000000000003</v>
      </c>
      <c r="BN37" s="9">
        <v>115.979</v>
      </c>
      <c r="BO37" s="9">
        <v>2523.8719999999998</v>
      </c>
      <c r="BP37" s="9">
        <v>1301.0440000000001</v>
      </c>
      <c r="BQ37" s="9">
        <v>1222.828</v>
      </c>
      <c r="BR37" s="9">
        <v>1857.3520000000001</v>
      </c>
      <c r="BS37" s="9">
        <v>1157.963</v>
      </c>
      <c r="BT37" s="9">
        <v>699.38800000000003</v>
      </c>
      <c r="BU37" s="9">
        <v>666.52</v>
      </c>
      <c r="BV37" s="9">
        <v>143.08000000000001</v>
      </c>
      <c r="BW37" s="9">
        <v>523.44000000000005</v>
      </c>
      <c r="BX37" s="9">
        <v>332.58</v>
      </c>
      <c r="BY37" s="9">
        <v>166.983</v>
      </c>
      <c r="BZ37" s="9">
        <v>165.59700000000001</v>
      </c>
      <c r="CA37" s="9">
        <v>74.972999999999999</v>
      </c>
      <c r="CB37" s="9">
        <v>46.265000000000001</v>
      </c>
      <c r="CC37" s="9">
        <v>28.707999999999998</v>
      </c>
      <c r="CD37" s="9">
        <v>36.359000000000002</v>
      </c>
      <c r="CE37" s="9">
        <v>28.709</v>
      </c>
      <c r="CF37" s="9">
        <v>7.65</v>
      </c>
      <c r="CG37" s="9">
        <v>18.913</v>
      </c>
      <c r="CH37" s="9">
        <v>15.085000000000001</v>
      </c>
      <c r="CI37" s="9">
        <v>3.8279999999999998</v>
      </c>
      <c r="CJ37" s="9">
        <v>17.446000000000002</v>
      </c>
      <c r="CK37" s="9">
        <v>13.624000000000001</v>
      </c>
      <c r="CL37" s="9">
        <v>3.8220000000000001</v>
      </c>
      <c r="CM37" s="9">
        <v>38.613999999999997</v>
      </c>
      <c r="CN37" s="9">
        <v>17.556000000000001</v>
      </c>
      <c r="CO37" s="9">
        <v>21.056999999999999</v>
      </c>
      <c r="CP37" s="9">
        <v>289.93200000000002</v>
      </c>
      <c r="CQ37" s="9">
        <v>140.87899999999999</v>
      </c>
      <c r="CR37" s="9">
        <v>149.053</v>
      </c>
      <c r="CS37" s="9">
        <v>116.84699999999999</v>
      </c>
      <c r="CT37" s="9">
        <v>84.480999999999995</v>
      </c>
      <c r="CU37" s="9">
        <v>32.366</v>
      </c>
      <c r="CV37" s="9">
        <v>173.08500000000001</v>
      </c>
      <c r="CW37" s="9">
        <v>56.398000000000003</v>
      </c>
      <c r="CX37" s="9">
        <v>116.687</v>
      </c>
      <c r="CY37" s="9">
        <v>142.45699999999999</v>
      </c>
      <c r="CZ37" s="9">
        <v>104.533</v>
      </c>
      <c r="DA37" s="9">
        <v>37.923999999999999</v>
      </c>
      <c r="DB37" s="9">
        <v>190.12299999999999</v>
      </c>
      <c r="DC37" s="9">
        <v>62.45</v>
      </c>
      <c r="DD37" s="9">
        <v>127.673</v>
      </c>
      <c r="DE37" s="9">
        <v>191.99799999999999</v>
      </c>
      <c r="DF37" s="9">
        <v>71.483000000000004</v>
      </c>
      <c r="DG37" s="9">
        <v>120.515</v>
      </c>
      <c r="DH37" s="9">
        <v>2170.4110000000001</v>
      </c>
      <c r="DI37" s="9">
        <v>1193.809</v>
      </c>
      <c r="DJ37" s="9">
        <v>976.601</v>
      </c>
      <c r="DK37" s="9">
        <v>1336.848</v>
      </c>
      <c r="DL37" s="9">
        <v>887.30799999999999</v>
      </c>
      <c r="DM37" s="9">
        <v>449.54</v>
      </c>
      <c r="DN37" s="9">
        <v>833.56200000000001</v>
      </c>
      <c r="DO37" s="9">
        <v>306.50099999999998</v>
      </c>
      <c r="DP37" s="9">
        <v>527.06100000000004</v>
      </c>
      <c r="DQ37" s="9">
        <v>237.554</v>
      </c>
      <c r="DR37" s="9">
        <v>134.24700000000001</v>
      </c>
      <c r="DS37" s="9">
        <v>103.307</v>
      </c>
      <c r="DT37" s="9">
        <v>67.728999999999999</v>
      </c>
      <c r="DU37" s="9">
        <v>42.512</v>
      </c>
      <c r="DV37" s="9">
        <v>25.216999999999999</v>
      </c>
      <c r="DW37" s="9">
        <v>24.100999999999999</v>
      </c>
      <c r="DX37" s="9">
        <v>19.71</v>
      </c>
      <c r="DY37" s="9">
        <v>4.3899999999999997</v>
      </c>
      <c r="DZ37" s="9">
        <v>14.446</v>
      </c>
      <c r="EA37" s="9">
        <v>12.739000000000001</v>
      </c>
      <c r="EB37" s="9">
        <v>1.7070000000000001</v>
      </c>
      <c r="EC37" s="9">
        <v>9.6539999999999999</v>
      </c>
      <c r="ED37" s="9">
        <v>6.9710000000000001</v>
      </c>
      <c r="EE37" s="9">
        <v>2.6829999999999998</v>
      </c>
      <c r="EF37" s="9">
        <v>43.628</v>
      </c>
      <c r="EG37" s="9">
        <v>22.802</v>
      </c>
      <c r="EH37" s="9">
        <v>20.826000000000001</v>
      </c>
      <c r="EI37" s="9">
        <v>192.57499999999999</v>
      </c>
      <c r="EJ37" s="9">
        <v>105.47799999999999</v>
      </c>
      <c r="EK37" s="9">
        <v>87.096999999999994</v>
      </c>
      <c r="EL37" s="9">
        <v>61.006999999999998</v>
      </c>
      <c r="EM37" s="9">
        <v>45.353000000000002</v>
      </c>
      <c r="EN37" s="9">
        <v>15.654</v>
      </c>
      <c r="EO37" s="9">
        <v>131.56700000000001</v>
      </c>
      <c r="EP37" s="9">
        <v>60.125</v>
      </c>
      <c r="EQ37" s="9">
        <v>71.442999999999998</v>
      </c>
      <c r="ER37" s="9">
        <v>80.272999999999996</v>
      </c>
      <c r="ES37" s="9">
        <v>61.484000000000002</v>
      </c>
      <c r="ET37" s="9">
        <v>18.789000000000001</v>
      </c>
      <c r="EU37" s="9">
        <v>157.28100000000001</v>
      </c>
      <c r="EV37" s="9">
        <v>72.763000000000005</v>
      </c>
      <c r="EW37" s="9">
        <v>84.518000000000001</v>
      </c>
      <c r="EX37" s="9">
        <v>146.01400000000001</v>
      </c>
      <c r="EY37" s="9">
        <v>72.864000000000004</v>
      </c>
      <c r="EZ37" s="9">
        <v>73.150000000000006</v>
      </c>
      <c r="FA37" s="9">
        <v>1722.7470000000001</v>
      </c>
      <c r="FB37" s="9">
        <v>915.53399999999999</v>
      </c>
      <c r="FC37" s="9">
        <v>807.21400000000006</v>
      </c>
      <c r="FD37" s="9">
        <v>1148.818</v>
      </c>
      <c r="FE37" s="9">
        <v>741.81200000000001</v>
      </c>
      <c r="FF37" s="9">
        <v>407.00599999999997</v>
      </c>
      <c r="FG37" s="9">
        <v>573.92999999999995</v>
      </c>
      <c r="FH37" s="9">
        <v>173.72200000000001</v>
      </c>
      <c r="FI37" s="9">
        <v>400.20699999999999</v>
      </c>
      <c r="FJ37" s="9">
        <v>195.226</v>
      </c>
      <c r="FK37" s="9">
        <v>108.89400000000001</v>
      </c>
      <c r="FL37" s="9">
        <v>86.331999999999994</v>
      </c>
      <c r="FM37" s="9">
        <v>51.271000000000001</v>
      </c>
      <c r="FN37" s="9">
        <v>32.438000000000002</v>
      </c>
      <c r="FO37" s="9">
        <v>18.832999999999998</v>
      </c>
      <c r="FP37" s="9">
        <v>21.516999999999999</v>
      </c>
      <c r="FQ37" s="9">
        <v>17.132000000000001</v>
      </c>
      <c r="FR37" s="9">
        <v>4.3849999999999998</v>
      </c>
      <c r="FS37" s="9">
        <v>12.159000000000001</v>
      </c>
      <c r="FT37" s="9">
        <v>10.454000000000001</v>
      </c>
      <c r="FU37" s="9">
        <v>1.706</v>
      </c>
      <c r="FV37" s="9">
        <v>9.3569999999999993</v>
      </c>
      <c r="FW37" s="9">
        <v>6.6779999999999999</v>
      </c>
      <c r="FX37" s="9">
        <v>2.6789999999999998</v>
      </c>
      <c r="FY37" s="9">
        <v>29.754000000000001</v>
      </c>
      <c r="FZ37" s="9">
        <v>15.305999999999999</v>
      </c>
      <c r="GA37" s="9">
        <v>14.448</v>
      </c>
      <c r="GB37" s="9">
        <v>162.32400000000001</v>
      </c>
      <c r="GC37" s="9">
        <v>86.968000000000004</v>
      </c>
      <c r="GD37" s="9">
        <v>75.355999999999995</v>
      </c>
      <c r="GE37" s="9">
        <v>55.424999999999997</v>
      </c>
      <c r="GF37" s="9">
        <v>40.929000000000002</v>
      </c>
      <c r="GG37" s="9">
        <v>14.496</v>
      </c>
      <c r="GH37" s="9">
        <v>106.899</v>
      </c>
      <c r="GI37" s="9">
        <v>46.039000000000001</v>
      </c>
      <c r="GJ37" s="9">
        <v>60.86</v>
      </c>
      <c r="GK37" s="9">
        <v>72.218999999999994</v>
      </c>
      <c r="GL37" s="9">
        <v>54.593000000000004</v>
      </c>
      <c r="GM37" s="9">
        <v>17.626000000000001</v>
      </c>
      <c r="GN37" s="9">
        <v>123.00700000000001</v>
      </c>
      <c r="GO37" s="9">
        <v>54.301000000000002</v>
      </c>
      <c r="GP37" s="9">
        <v>68.706000000000003</v>
      </c>
      <c r="GQ37" s="9">
        <v>119.05800000000001</v>
      </c>
      <c r="GR37" s="9">
        <v>56.493000000000002</v>
      </c>
      <c r="GS37" s="9">
        <v>62.566000000000003</v>
      </c>
      <c r="GT37" s="9">
        <v>447.66300000000001</v>
      </c>
      <c r="GU37" s="9">
        <v>278.27600000000001</v>
      </c>
      <c r="GV37" s="9">
        <v>169.38800000000001</v>
      </c>
      <c r="GW37" s="9">
        <v>188.03100000000001</v>
      </c>
      <c r="GX37" s="9">
        <v>145.49700000000001</v>
      </c>
      <c r="GY37" s="9">
        <v>42.533999999999999</v>
      </c>
      <c r="GZ37" s="9">
        <v>259.63200000000001</v>
      </c>
      <c r="HA37" s="9">
        <v>132.779</v>
      </c>
      <c r="HB37" s="9">
        <v>126.85299999999999</v>
      </c>
      <c r="HC37" s="9">
        <v>42.328000000000003</v>
      </c>
      <c r="HD37" s="9">
        <v>25.353000000000002</v>
      </c>
      <c r="HE37" s="9">
        <v>16.975000000000001</v>
      </c>
      <c r="HF37" s="9">
        <v>16.457999999999998</v>
      </c>
      <c r="HG37" s="9">
        <v>10.074</v>
      </c>
      <c r="HH37" s="9">
        <v>6.383</v>
      </c>
      <c r="HI37" s="9">
        <v>2.5840000000000001</v>
      </c>
      <c r="HJ37" s="9">
        <v>2.5790000000000002</v>
      </c>
      <c r="HK37" s="9">
        <v>5.0000000000000001E-3</v>
      </c>
      <c r="HL37" s="9">
        <v>2.2869999999999999</v>
      </c>
      <c r="HM37" s="9">
        <v>2.286</v>
      </c>
      <c r="HN37" s="9">
        <v>1E-3</v>
      </c>
      <c r="HO37" s="9">
        <v>0.29699999999999999</v>
      </c>
      <c r="HP37" s="9">
        <v>0.29299999999999998</v>
      </c>
      <c r="HQ37" s="9">
        <v>4.0000000000000001E-3</v>
      </c>
      <c r="HR37" s="9">
        <v>13.874000000000001</v>
      </c>
      <c r="HS37" s="9">
        <v>7.4960000000000004</v>
      </c>
      <c r="HT37" s="9">
        <v>6.3780000000000001</v>
      </c>
      <c r="HU37" s="9">
        <v>30.251000000000001</v>
      </c>
      <c r="HV37" s="9">
        <v>18.510000000000002</v>
      </c>
      <c r="HW37" s="9">
        <v>11.74</v>
      </c>
      <c r="HX37" s="9">
        <v>5.5830000000000002</v>
      </c>
      <c r="HY37" s="9">
        <v>4.4249999999999998</v>
      </c>
      <c r="HZ37" s="9">
        <v>1.1579999999999999</v>
      </c>
      <c r="IA37" s="9">
        <v>24.667999999999999</v>
      </c>
      <c r="IB37" s="9">
        <v>14.086</v>
      </c>
      <c r="IC37" s="9">
        <v>10.583</v>
      </c>
      <c r="ID37" s="9">
        <v>8.0540000000000003</v>
      </c>
      <c r="IE37" s="9">
        <v>6.8920000000000003</v>
      </c>
      <c r="IF37" s="9">
        <v>1.163</v>
      </c>
      <c r="IG37" s="9">
        <v>34.274000000000001</v>
      </c>
      <c r="IH37" s="9">
        <v>18.462</v>
      </c>
      <c r="II37" s="9">
        <v>15.811999999999999</v>
      </c>
      <c r="IJ37" s="9">
        <v>26.954999999999998</v>
      </c>
      <c r="IK37" s="9">
        <v>16.370999999999999</v>
      </c>
      <c r="IL37" s="9">
        <v>10.584</v>
      </c>
      <c r="IM37" s="9">
        <v>3812.1680000000001</v>
      </c>
      <c r="IN37" s="9">
        <v>2033.5219999999999</v>
      </c>
      <c r="IO37" s="9">
        <v>1778.646</v>
      </c>
      <c r="IP37" s="9">
        <v>2600.6979999999999</v>
      </c>
      <c r="IQ37" s="9">
        <v>1625.711</v>
      </c>
    </row>
    <row r="38" spans="1:251">
      <c r="A38" s="10">
        <v>42644</v>
      </c>
      <c r="B38" s="9">
        <v>13.523999999999999</v>
      </c>
      <c r="C38" s="9">
        <v>17.757999999999999</v>
      </c>
      <c r="D38" s="9">
        <v>377.49</v>
      </c>
      <c r="E38" s="9">
        <v>214.31100000000001</v>
      </c>
      <c r="F38" s="9">
        <v>163.179</v>
      </c>
      <c r="G38" s="9">
        <v>183.68600000000001</v>
      </c>
      <c r="H38" s="9">
        <v>143.852</v>
      </c>
      <c r="I38" s="9">
        <v>39.834000000000003</v>
      </c>
      <c r="J38" s="9">
        <v>193.804</v>
      </c>
      <c r="K38" s="9">
        <v>70.459000000000003</v>
      </c>
      <c r="L38" s="9">
        <v>123.345</v>
      </c>
      <c r="M38" s="9">
        <v>203.26400000000001</v>
      </c>
      <c r="N38" s="9">
        <v>159.59299999999999</v>
      </c>
      <c r="O38" s="9">
        <v>43.67</v>
      </c>
      <c r="P38" s="9">
        <v>205.149</v>
      </c>
      <c r="Q38" s="9">
        <v>75.570999999999998</v>
      </c>
      <c r="R38" s="9">
        <v>129.578</v>
      </c>
      <c r="S38" s="9">
        <v>205.06399999999999</v>
      </c>
      <c r="T38" s="9">
        <v>79.691999999999993</v>
      </c>
      <c r="U38" s="9">
        <v>125.372</v>
      </c>
      <c r="V38" s="9">
        <v>2603.9949999999999</v>
      </c>
      <c r="W38" s="9">
        <v>1423.1949999999999</v>
      </c>
      <c r="X38" s="9">
        <v>1180.8009999999999</v>
      </c>
      <c r="Y38" s="9">
        <v>1925.7170000000001</v>
      </c>
      <c r="Z38" s="9">
        <v>1289.316</v>
      </c>
      <c r="AA38" s="9">
        <v>636.40099999999995</v>
      </c>
      <c r="AB38" s="9">
        <v>678.27800000000002</v>
      </c>
      <c r="AC38" s="9">
        <v>133.87799999999999</v>
      </c>
      <c r="AD38" s="9">
        <v>544.4</v>
      </c>
      <c r="AE38" s="9">
        <v>309.786</v>
      </c>
      <c r="AF38" s="9">
        <v>163.148</v>
      </c>
      <c r="AG38" s="9">
        <v>146.63800000000001</v>
      </c>
      <c r="AH38" s="9">
        <v>58.683</v>
      </c>
      <c r="AI38" s="9">
        <v>34.643000000000001</v>
      </c>
      <c r="AJ38" s="9">
        <v>24.04</v>
      </c>
      <c r="AK38" s="9">
        <v>30.161000000000001</v>
      </c>
      <c r="AL38" s="9">
        <v>24.253</v>
      </c>
      <c r="AM38" s="9">
        <v>5.907</v>
      </c>
      <c r="AN38" s="9">
        <v>14.651999999999999</v>
      </c>
      <c r="AO38" s="9">
        <v>11.692</v>
      </c>
      <c r="AP38" s="9">
        <v>2.96</v>
      </c>
      <c r="AQ38" s="9">
        <v>15.509</v>
      </c>
      <c r="AR38" s="9">
        <v>12.561</v>
      </c>
      <c r="AS38" s="9">
        <v>2.9470000000000001</v>
      </c>
      <c r="AT38" s="9">
        <v>28.521999999999998</v>
      </c>
      <c r="AU38" s="9">
        <v>10.39</v>
      </c>
      <c r="AV38" s="9">
        <v>18.132999999999999</v>
      </c>
      <c r="AW38" s="9">
        <v>274.39</v>
      </c>
      <c r="AX38" s="9">
        <v>139.88499999999999</v>
      </c>
      <c r="AY38" s="9">
        <v>134.505</v>
      </c>
      <c r="AZ38" s="9">
        <v>124.35</v>
      </c>
      <c r="BA38" s="9">
        <v>95.581000000000003</v>
      </c>
      <c r="BB38" s="9">
        <v>28.768999999999998</v>
      </c>
      <c r="BC38" s="9">
        <v>150.04</v>
      </c>
      <c r="BD38" s="9">
        <v>44.304000000000002</v>
      </c>
      <c r="BE38" s="9">
        <v>105.736</v>
      </c>
      <c r="BF38" s="9">
        <v>146.71899999999999</v>
      </c>
      <c r="BG38" s="9">
        <v>113.45399999999999</v>
      </c>
      <c r="BH38" s="9">
        <v>33.265000000000001</v>
      </c>
      <c r="BI38" s="9">
        <v>163.06700000000001</v>
      </c>
      <c r="BJ38" s="9">
        <v>49.694000000000003</v>
      </c>
      <c r="BK38" s="9">
        <v>113.373</v>
      </c>
      <c r="BL38" s="9">
        <v>164.69200000000001</v>
      </c>
      <c r="BM38" s="9">
        <v>55.996000000000002</v>
      </c>
      <c r="BN38" s="9">
        <v>108.696</v>
      </c>
      <c r="BO38" s="9">
        <v>2520.4949999999999</v>
      </c>
      <c r="BP38" s="9">
        <v>1303.5340000000001</v>
      </c>
      <c r="BQ38" s="9">
        <v>1216.96</v>
      </c>
      <c r="BR38" s="9">
        <v>1851.0150000000001</v>
      </c>
      <c r="BS38" s="9">
        <v>1159.491</v>
      </c>
      <c r="BT38" s="9">
        <v>691.52300000000002</v>
      </c>
      <c r="BU38" s="9">
        <v>669.48</v>
      </c>
      <c r="BV38" s="9">
        <v>144.04300000000001</v>
      </c>
      <c r="BW38" s="9">
        <v>525.43700000000001</v>
      </c>
      <c r="BX38" s="9">
        <v>314.99799999999999</v>
      </c>
      <c r="BY38" s="9">
        <v>163.27000000000001</v>
      </c>
      <c r="BZ38" s="9">
        <v>151.72800000000001</v>
      </c>
      <c r="CA38" s="9">
        <v>55.323</v>
      </c>
      <c r="CB38" s="9">
        <v>32.655999999999999</v>
      </c>
      <c r="CC38" s="9">
        <v>22.667000000000002</v>
      </c>
      <c r="CD38" s="9">
        <v>24.17</v>
      </c>
      <c r="CE38" s="9">
        <v>18.811</v>
      </c>
      <c r="CF38" s="9">
        <v>5.3579999999999997</v>
      </c>
      <c r="CG38" s="9">
        <v>12.521000000000001</v>
      </c>
      <c r="CH38" s="9">
        <v>9.98</v>
      </c>
      <c r="CI38" s="9">
        <v>2.5409999999999999</v>
      </c>
      <c r="CJ38" s="9">
        <v>11.648999999999999</v>
      </c>
      <c r="CK38" s="9">
        <v>8.8309999999999995</v>
      </c>
      <c r="CL38" s="9">
        <v>2.8170000000000002</v>
      </c>
      <c r="CM38" s="9">
        <v>31.152999999999999</v>
      </c>
      <c r="CN38" s="9">
        <v>13.845000000000001</v>
      </c>
      <c r="CO38" s="9">
        <v>17.309000000000001</v>
      </c>
      <c r="CP38" s="9">
        <v>286.36799999999999</v>
      </c>
      <c r="CQ38" s="9">
        <v>147.74</v>
      </c>
      <c r="CR38" s="9">
        <v>138.62799999999999</v>
      </c>
      <c r="CS38" s="9">
        <v>112.937</v>
      </c>
      <c r="CT38" s="9">
        <v>86.453999999999994</v>
      </c>
      <c r="CU38" s="9">
        <v>26.483000000000001</v>
      </c>
      <c r="CV38" s="9">
        <v>173.43100000000001</v>
      </c>
      <c r="CW38" s="9">
        <v>61.286000000000001</v>
      </c>
      <c r="CX38" s="9">
        <v>112.145</v>
      </c>
      <c r="CY38" s="9">
        <v>130.053</v>
      </c>
      <c r="CZ38" s="9">
        <v>99.581999999999994</v>
      </c>
      <c r="DA38" s="9">
        <v>30.471</v>
      </c>
      <c r="DB38" s="9">
        <v>184.94499999999999</v>
      </c>
      <c r="DC38" s="9">
        <v>63.688000000000002</v>
      </c>
      <c r="DD38" s="9">
        <v>121.25700000000001</v>
      </c>
      <c r="DE38" s="9">
        <v>185.952</v>
      </c>
      <c r="DF38" s="9">
        <v>71.266999999999996</v>
      </c>
      <c r="DG38" s="9">
        <v>114.685</v>
      </c>
      <c r="DH38" s="9">
        <v>2195.7660000000001</v>
      </c>
      <c r="DI38" s="9">
        <v>1212.434</v>
      </c>
      <c r="DJ38" s="9">
        <v>983.33199999999999</v>
      </c>
      <c r="DK38" s="9">
        <v>1350.673</v>
      </c>
      <c r="DL38" s="9">
        <v>904.476</v>
      </c>
      <c r="DM38" s="9">
        <v>446.197</v>
      </c>
      <c r="DN38" s="9">
        <v>845.09299999999996</v>
      </c>
      <c r="DO38" s="9">
        <v>307.95800000000003</v>
      </c>
      <c r="DP38" s="9">
        <v>537.13499999999999</v>
      </c>
      <c r="DQ38" s="9">
        <v>244.93299999999999</v>
      </c>
      <c r="DR38" s="9">
        <v>141.11099999999999</v>
      </c>
      <c r="DS38" s="9">
        <v>103.822</v>
      </c>
      <c r="DT38" s="9">
        <v>71.554000000000002</v>
      </c>
      <c r="DU38" s="9">
        <v>43.268000000000001</v>
      </c>
      <c r="DV38" s="9">
        <v>28.286000000000001</v>
      </c>
      <c r="DW38" s="9">
        <v>21.762</v>
      </c>
      <c r="DX38" s="9">
        <v>16.981999999999999</v>
      </c>
      <c r="DY38" s="9">
        <v>4.78</v>
      </c>
      <c r="DZ38" s="9">
        <v>13.516999999999999</v>
      </c>
      <c r="EA38" s="9">
        <v>9.9749999999999996</v>
      </c>
      <c r="EB38" s="9">
        <v>3.5419999999999998</v>
      </c>
      <c r="EC38" s="9">
        <v>8.2439999999999998</v>
      </c>
      <c r="ED38" s="9">
        <v>7.0069999999999997</v>
      </c>
      <c r="EE38" s="9">
        <v>1.2370000000000001</v>
      </c>
      <c r="EF38" s="9">
        <v>49.792999999999999</v>
      </c>
      <c r="EG38" s="9">
        <v>26.286999999999999</v>
      </c>
      <c r="EH38" s="9">
        <v>23.506</v>
      </c>
      <c r="EI38" s="9">
        <v>199.52500000000001</v>
      </c>
      <c r="EJ38" s="9">
        <v>115.55500000000001</v>
      </c>
      <c r="EK38" s="9">
        <v>83.971000000000004</v>
      </c>
      <c r="EL38" s="9">
        <v>61.131999999999998</v>
      </c>
      <c r="EM38" s="9">
        <v>45.357999999999997</v>
      </c>
      <c r="EN38" s="9">
        <v>15.773999999999999</v>
      </c>
      <c r="EO38" s="9">
        <v>138.393</v>
      </c>
      <c r="EP38" s="9">
        <v>70.197000000000003</v>
      </c>
      <c r="EQ38" s="9">
        <v>68.195999999999998</v>
      </c>
      <c r="ER38" s="9">
        <v>79.126000000000005</v>
      </c>
      <c r="ES38" s="9">
        <v>59.369</v>
      </c>
      <c r="ET38" s="9">
        <v>19.757000000000001</v>
      </c>
      <c r="EU38" s="9">
        <v>165.80699999999999</v>
      </c>
      <c r="EV38" s="9">
        <v>81.742000000000004</v>
      </c>
      <c r="EW38" s="9">
        <v>84.064999999999998</v>
      </c>
      <c r="EX38" s="9">
        <v>151.911</v>
      </c>
      <c r="EY38" s="9">
        <v>80.171999999999997</v>
      </c>
      <c r="EZ38" s="9">
        <v>71.739000000000004</v>
      </c>
      <c r="FA38" s="9">
        <v>1738.4870000000001</v>
      </c>
      <c r="FB38" s="9">
        <v>929.87199999999996</v>
      </c>
      <c r="FC38" s="9">
        <v>808.61500000000001</v>
      </c>
      <c r="FD38" s="9">
        <v>1149.49</v>
      </c>
      <c r="FE38" s="9">
        <v>749.50400000000002</v>
      </c>
      <c r="FF38" s="9">
        <v>399.98599999999999</v>
      </c>
      <c r="FG38" s="9">
        <v>588.99699999999996</v>
      </c>
      <c r="FH38" s="9">
        <v>180.36799999999999</v>
      </c>
      <c r="FI38" s="9">
        <v>408.62900000000002</v>
      </c>
      <c r="FJ38" s="9">
        <v>198.60900000000001</v>
      </c>
      <c r="FK38" s="9">
        <v>109.97799999999999</v>
      </c>
      <c r="FL38" s="9">
        <v>88.631</v>
      </c>
      <c r="FM38" s="9">
        <v>47.825000000000003</v>
      </c>
      <c r="FN38" s="9">
        <v>27.291</v>
      </c>
      <c r="FO38" s="9">
        <v>20.533999999999999</v>
      </c>
      <c r="FP38" s="9">
        <v>15.368</v>
      </c>
      <c r="FQ38" s="9">
        <v>12.093</v>
      </c>
      <c r="FR38" s="9">
        <v>3.2759999999999998</v>
      </c>
      <c r="FS38" s="9">
        <v>9.4529999999999994</v>
      </c>
      <c r="FT38" s="9">
        <v>7.0170000000000003</v>
      </c>
      <c r="FU38" s="9">
        <v>2.4359999999999999</v>
      </c>
      <c r="FV38" s="9">
        <v>5.915</v>
      </c>
      <c r="FW38" s="9">
        <v>5.0759999999999996</v>
      </c>
      <c r="FX38" s="9">
        <v>0.83899999999999997</v>
      </c>
      <c r="FY38" s="9">
        <v>32.456000000000003</v>
      </c>
      <c r="FZ38" s="9">
        <v>15.198</v>
      </c>
      <c r="GA38" s="9">
        <v>17.257999999999999</v>
      </c>
      <c r="GB38" s="9">
        <v>169.096</v>
      </c>
      <c r="GC38" s="9">
        <v>93.77</v>
      </c>
      <c r="GD38" s="9">
        <v>75.326999999999998</v>
      </c>
      <c r="GE38" s="9">
        <v>53.392000000000003</v>
      </c>
      <c r="GF38" s="9">
        <v>39.343000000000004</v>
      </c>
      <c r="GG38" s="9">
        <v>14.048999999999999</v>
      </c>
      <c r="GH38" s="9">
        <v>115.70399999999999</v>
      </c>
      <c r="GI38" s="9">
        <v>54.427</v>
      </c>
      <c r="GJ38" s="9">
        <v>61.277000000000001</v>
      </c>
      <c r="GK38" s="9">
        <v>66.081999999999994</v>
      </c>
      <c r="GL38" s="9">
        <v>49.552999999999997</v>
      </c>
      <c r="GM38" s="9">
        <v>16.529</v>
      </c>
      <c r="GN38" s="9">
        <v>132.52699999999999</v>
      </c>
      <c r="GO38" s="9">
        <v>60.423999999999999</v>
      </c>
      <c r="GP38" s="9">
        <v>72.102000000000004</v>
      </c>
      <c r="GQ38" s="9">
        <v>125.158</v>
      </c>
      <c r="GR38" s="9">
        <v>61.444000000000003</v>
      </c>
      <c r="GS38" s="9">
        <v>63.713999999999999</v>
      </c>
      <c r="GT38" s="9">
        <v>457.28</v>
      </c>
      <c r="GU38" s="9">
        <v>282.56200000000001</v>
      </c>
      <c r="GV38" s="9">
        <v>174.71700000000001</v>
      </c>
      <c r="GW38" s="9">
        <v>201.18299999999999</v>
      </c>
      <c r="GX38" s="9">
        <v>154.97200000000001</v>
      </c>
      <c r="GY38" s="9">
        <v>46.210999999999999</v>
      </c>
      <c r="GZ38" s="9">
        <v>256.096</v>
      </c>
      <c r="HA38" s="9">
        <v>127.59</v>
      </c>
      <c r="HB38" s="9">
        <v>128.506</v>
      </c>
      <c r="HC38" s="9">
        <v>46.323999999999998</v>
      </c>
      <c r="HD38" s="9">
        <v>31.132999999999999</v>
      </c>
      <c r="HE38" s="9">
        <v>15.191000000000001</v>
      </c>
      <c r="HF38" s="9">
        <v>23.728999999999999</v>
      </c>
      <c r="HG38" s="9">
        <v>15.977</v>
      </c>
      <c r="HH38" s="9">
        <v>7.7519999999999998</v>
      </c>
      <c r="HI38" s="9">
        <v>6.3929999999999998</v>
      </c>
      <c r="HJ38" s="9">
        <v>4.8890000000000002</v>
      </c>
      <c r="HK38" s="9">
        <v>1.504</v>
      </c>
      <c r="HL38" s="9">
        <v>4.0640000000000001</v>
      </c>
      <c r="HM38" s="9">
        <v>2.9580000000000002</v>
      </c>
      <c r="HN38" s="9">
        <v>1.1060000000000001</v>
      </c>
      <c r="HO38" s="9">
        <v>2.3290000000000002</v>
      </c>
      <c r="HP38" s="9">
        <v>1.931</v>
      </c>
      <c r="HQ38" s="9">
        <v>0.39800000000000002</v>
      </c>
      <c r="HR38" s="9">
        <v>17.335999999999999</v>
      </c>
      <c r="HS38" s="9">
        <v>11.087999999999999</v>
      </c>
      <c r="HT38" s="9">
        <v>6.2480000000000002</v>
      </c>
      <c r="HU38" s="9">
        <v>30.428999999999998</v>
      </c>
      <c r="HV38" s="9">
        <v>21.785</v>
      </c>
      <c r="HW38" s="9">
        <v>8.6440000000000001</v>
      </c>
      <c r="HX38" s="9">
        <v>7.74</v>
      </c>
      <c r="HY38" s="9">
        <v>6.0149999999999997</v>
      </c>
      <c r="HZ38" s="9">
        <v>1.7250000000000001</v>
      </c>
      <c r="IA38" s="9">
        <v>22.689</v>
      </c>
      <c r="IB38" s="9">
        <v>15.77</v>
      </c>
      <c r="IC38" s="9">
        <v>6.9189999999999996</v>
      </c>
      <c r="ID38" s="9">
        <v>13.044</v>
      </c>
      <c r="IE38" s="9">
        <v>9.8160000000000007</v>
      </c>
      <c r="IF38" s="9">
        <v>3.2280000000000002</v>
      </c>
      <c r="IG38" s="9">
        <v>33.28</v>
      </c>
      <c r="IH38" s="9">
        <v>21.318000000000001</v>
      </c>
      <c r="II38" s="9">
        <v>11.962999999999999</v>
      </c>
      <c r="IJ38" s="9">
        <v>26.753</v>
      </c>
      <c r="IK38" s="9">
        <v>18.728000000000002</v>
      </c>
      <c r="IL38" s="9">
        <v>8.0250000000000004</v>
      </c>
      <c r="IM38" s="9">
        <v>3803.7809999999999</v>
      </c>
      <c r="IN38" s="9">
        <v>2037.6179999999999</v>
      </c>
      <c r="IO38" s="9">
        <v>1766.162</v>
      </c>
      <c r="IP38" s="9">
        <v>2624.9839999999999</v>
      </c>
      <c r="IQ38" s="9">
        <v>1648.367</v>
      </c>
    </row>
    <row r="39" spans="1:251">
      <c r="A39" s="10">
        <v>42675</v>
      </c>
      <c r="B39" s="9">
        <v>12.331</v>
      </c>
      <c r="C39" s="9">
        <v>18.919</v>
      </c>
      <c r="D39" s="9">
        <v>374.89100000000002</v>
      </c>
      <c r="E39" s="9">
        <v>215.29</v>
      </c>
      <c r="F39" s="9">
        <v>159.601</v>
      </c>
      <c r="G39" s="9">
        <v>177.846</v>
      </c>
      <c r="H39" s="9">
        <v>137.78299999999999</v>
      </c>
      <c r="I39" s="9">
        <v>40.064</v>
      </c>
      <c r="J39" s="9">
        <v>197.04499999999999</v>
      </c>
      <c r="K39" s="9">
        <v>77.507000000000005</v>
      </c>
      <c r="L39" s="9">
        <v>119.538</v>
      </c>
      <c r="M39" s="9">
        <v>196.67599999999999</v>
      </c>
      <c r="N39" s="9">
        <v>153.44</v>
      </c>
      <c r="O39" s="9">
        <v>43.235999999999997</v>
      </c>
      <c r="P39" s="9">
        <v>209.511</v>
      </c>
      <c r="Q39" s="9">
        <v>82.185000000000002</v>
      </c>
      <c r="R39" s="9">
        <v>127.32599999999999</v>
      </c>
      <c r="S39" s="9">
        <v>208.56100000000001</v>
      </c>
      <c r="T39" s="9">
        <v>86.373000000000005</v>
      </c>
      <c r="U39" s="9">
        <v>122.188</v>
      </c>
      <c r="V39" s="9">
        <v>2611.306</v>
      </c>
      <c r="W39" s="9">
        <v>1418.9390000000001</v>
      </c>
      <c r="X39" s="9">
        <v>1192.367</v>
      </c>
      <c r="Y39" s="9">
        <v>1941.2349999999999</v>
      </c>
      <c r="Z39" s="9">
        <v>1299.5820000000001</v>
      </c>
      <c r="AA39" s="9">
        <v>641.65300000000002</v>
      </c>
      <c r="AB39" s="9">
        <v>670.072</v>
      </c>
      <c r="AC39" s="9">
        <v>119.357</v>
      </c>
      <c r="AD39" s="9">
        <v>550.71400000000006</v>
      </c>
      <c r="AE39" s="9">
        <v>306.04599999999999</v>
      </c>
      <c r="AF39" s="9">
        <v>157.88399999999999</v>
      </c>
      <c r="AG39" s="9">
        <v>148.16200000000001</v>
      </c>
      <c r="AH39" s="9">
        <v>48.119</v>
      </c>
      <c r="AI39" s="9">
        <v>24.17</v>
      </c>
      <c r="AJ39" s="9">
        <v>23.949000000000002</v>
      </c>
      <c r="AK39" s="9">
        <v>24.093</v>
      </c>
      <c r="AL39" s="9">
        <v>17.654</v>
      </c>
      <c r="AM39" s="9">
        <v>6.4390000000000001</v>
      </c>
      <c r="AN39" s="9">
        <v>11.112</v>
      </c>
      <c r="AO39" s="9">
        <v>6.59</v>
      </c>
      <c r="AP39" s="9">
        <v>4.5209999999999999</v>
      </c>
      <c r="AQ39" s="9">
        <v>12.981</v>
      </c>
      <c r="AR39" s="9">
        <v>11.064</v>
      </c>
      <c r="AS39" s="9">
        <v>1.917</v>
      </c>
      <c r="AT39" s="9">
        <v>24.026</v>
      </c>
      <c r="AU39" s="9">
        <v>6.516</v>
      </c>
      <c r="AV39" s="9">
        <v>17.510000000000002</v>
      </c>
      <c r="AW39" s="9">
        <v>276.09199999999998</v>
      </c>
      <c r="AX39" s="9">
        <v>141.42599999999999</v>
      </c>
      <c r="AY39" s="9">
        <v>134.66499999999999</v>
      </c>
      <c r="AZ39" s="9">
        <v>133.15</v>
      </c>
      <c r="BA39" s="9">
        <v>103.31</v>
      </c>
      <c r="BB39" s="9">
        <v>29.84</v>
      </c>
      <c r="BC39" s="9">
        <v>142.94200000000001</v>
      </c>
      <c r="BD39" s="9">
        <v>38.116999999999997</v>
      </c>
      <c r="BE39" s="9">
        <v>104.825</v>
      </c>
      <c r="BF39" s="9">
        <v>151.55600000000001</v>
      </c>
      <c r="BG39" s="9">
        <v>116.441</v>
      </c>
      <c r="BH39" s="9">
        <v>35.115000000000002</v>
      </c>
      <c r="BI39" s="9">
        <v>154.49</v>
      </c>
      <c r="BJ39" s="9">
        <v>41.442999999999998</v>
      </c>
      <c r="BK39" s="9">
        <v>113.047</v>
      </c>
      <c r="BL39" s="9">
        <v>154.053</v>
      </c>
      <c r="BM39" s="9">
        <v>44.707000000000001</v>
      </c>
      <c r="BN39" s="9">
        <v>109.34699999999999</v>
      </c>
      <c r="BO39" s="9">
        <v>2526.576</v>
      </c>
      <c r="BP39" s="9">
        <v>1301.125</v>
      </c>
      <c r="BQ39" s="9">
        <v>1225.451</v>
      </c>
      <c r="BR39" s="9">
        <v>1872.6279999999999</v>
      </c>
      <c r="BS39" s="9">
        <v>1165.297</v>
      </c>
      <c r="BT39" s="9">
        <v>707.33100000000002</v>
      </c>
      <c r="BU39" s="9">
        <v>653.94899999999996</v>
      </c>
      <c r="BV39" s="9">
        <v>135.828</v>
      </c>
      <c r="BW39" s="9">
        <v>518.12099999999998</v>
      </c>
      <c r="BX39" s="9">
        <v>325.98500000000001</v>
      </c>
      <c r="BY39" s="9">
        <v>165.24299999999999</v>
      </c>
      <c r="BZ39" s="9">
        <v>160.74199999999999</v>
      </c>
      <c r="CA39" s="9">
        <v>61.77</v>
      </c>
      <c r="CB39" s="9">
        <v>35.350999999999999</v>
      </c>
      <c r="CC39" s="9">
        <v>26.419</v>
      </c>
      <c r="CD39" s="9">
        <v>33.033000000000001</v>
      </c>
      <c r="CE39" s="9">
        <v>24.789000000000001</v>
      </c>
      <c r="CF39" s="9">
        <v>8.2439999999999998</v>
      </c>
      <c r="CG39" s="9">
        <v>20.221</v>
      </c>
      <c r="CH39" s="9">
        <v>15.381</v>
      </c>
      <c r="CI39" s="9">
        <v>4.84</v>
      </c>
      <c r="CJ39" s="9">
        <v>12.811999999999999</v>
      </c>
      <c r="CK39" s="9">
        <v>9.4079999999999995</v>
      </c>
      <c r="CL39" s="9">
        <v>3.4039999999999999</v>
      </c>
      <c r="CM39" s="9">
        <v>28.736999999999998</v>
      </c>
      <c r="CN39" s="9">
        <v>10.561</v>
      </c>
      <c r="CO39" s="9">
        <v>18.175000000000001</v>
      </c>
      <c r="CP39" s="9">
        <v>287.642</v>
      </c>
      <c r="CQ39" s="9">
        <v>142.85900000000001</v>
      </c>
      <c r="CR39" s="9">
        <v>144.78299999999999</v>
      </c>
      <c r="CS39" s="9">
        <v>116.791</v>
      </c>
      <c r="CT39" s="9">
        <v>84.23</v>
      </c>
      <c r="CU39" s="9">
        <v>32.561</v>
      </c>
      <c r="CV39" s="9">
        <v>170.851</v>
      </c>
      <c r="CW39" s="9">
        <v>58.628999999999998</v>
      </c>
      <c r="CX39" s="9">
        <v>112.22199999999999</v>
      </c>
      <c r="CY39" s="9">
        <v>143.315</v>
      </c>
      <c r="CZ39" s="9">
        <v>103.971</v>
      </c>
      <c r="DA39" s="9">
        <v>39.344000000000001</v>
      </c>
      <c r="DB39" s="9">
        <v>182.67</v>
      </c>
      <c r="DC39" s="9">
        <v>61.271999999999998</v>
      </c>
      <c r="DD39" s="9">
        <v>121.398</v>
      </c>
      <c r="DE39" s="9">
        <v>191.072</v>
      </c>
      <c r="DF39" s="9">
        <v>74.010000000000005</v>
      </c>
      <c r="DG39" s="9">
        <v>117.062</v>
      </c>
      <c r="DH39" s="9">
        <v>2228.1410000000001</v>
      </c>
      <c r="DI39" s="9">
        <v>1225.56</v>
      </c>
      <c r="DJ39" s="9">
        <v>1002.581</v>
      </c>
      <c r="DK39" s="9">
        <v>1378.1120000000001</v>
      </c>
      <c r="DL39" s="9">
        <v>923.16300000000001</v>
      </c>
      <c r="DM39" s="9">
        <v>454.94900000000001</v>
      </c>
      <c r="DN39" s="9">
        <v>850.029</v>
      </c>
      <c r="DO39" s="9">
        <v>302.39800000000002</v>
      </c>
      <c r="DP39" s="9">
        <v>547.63199999999995</v>
      </c>
      <c r="DQ39" s="9">
        <v>245.14500000000001</v>
      </c>
      <c r="DR39" s="9">
        <v>139.69</v>
      </c>
      <c r="DS39" s="9">
        <v>105.45399999999999</v>
      </c>
      <c r="DT39" s="9">
        <v>73.507000000000005</v>
      </c>
      <c r="DU39" s="9">
        <v>49.661000000000001</v>
      </c>
      <c r="DV39" s="9">
        <v>23.844999999999999</v>
      </c>
      <c r="DW39" s="9">
        <v>25.852</v>
      </c>
      <c r="DX39" s="9">
        <v>23.257999999999999</v>
      </c>
      <c r="DY39" s="9">
        <v>2.5939999999999999</v>
      </c>
      <c r="DZ39" s="9">
        <v>14.352</v>
      </c>
      <c r="EA39" s="9">
        <v>12.722</v>
      </c>
      <c r="EB39" s="9">
        <v>1.63</v>
      </c>
      <c r="EC39" s="9">
        <v>11.5</v>
      </c>
      <c r="ED39" s="9">
        <v>10.536</v>
      </c>
      <c r="EE39" s="9">
        <v>0.96399999999999997</v>
      </c>
      <c r="EF39" s="9">
        <v>47.655000000000001</v>
      </c>
      <c r="EG39" s="9">
        <v>26.402999999999999</v>
      </c>
      <c r="EH39" s="9">
        <v>21.251000000000001</v>
      </c>
      <c r="EI39" s="9">
        <v>198.17699999999999</v>
      </c>
      <c r="EJ39" s="9">
        <v>107.761</v>
      </c>
      <c r="EK39" s="9">
        <v>90.415999999999997</v>
      </c>
      <c r="EL39" s="9">
        <v>63.887999999999998</v>
      </c>
      <c r="EM39" s="9">
        <v>46.173000000000002</v>
      </c>
      <c r="EN39" s="9">
        <v>17.716000000000001</v>
      </c>
      <c r="EO39" s="9">
        <v>134.28899999999999</v>
      </c>
      <c r="EP39" s="9">
        <v>61.588000000000001</v>
      </c>
      <c r="EQ39" s="9">
        <v>72.7</v>
      </c>
      <c r="ER39" s="9">
        <v>85.274000000000001</v>
      </c>
      <c r="ES39" s="9">
        <v>65.343999999999994</v>
      </c>
      <c r="ET39" s="9">
        <v>19.93</v>
      </c>
      <c r="EU39" s="9">
        <v>159.87100000000001</v>
      </c>
      <c r="EV39" s="9">
        <v>74.346000000000004</v>
      </c>
      <c r="EW39" s="9">
        <v>85.525000000000006</v>
      </c>
      <c r="EX39" s="9">
        <v>148.64099999999999</v>
      </c>
      <c r="EY39" s="9">
        <v>74.31</v>
      </c>
      <c r="EZ39" s="9">
        <v>74.331000000000003</v>
      </c>
      <c r="FA39" s="9">
        <v>1761.232</v>
      </c>
      <c r="FB39" s="9">
        <v>938.53599999999994</v>
      </c>
      <c r="FC39" s="9">
        <v>822.69600000000003</v>
      </c>
      <c r="FD39" s="9">
        <v>1177.8869999999999</v>
      </c>
      <c r="FE39" s="9">
        <v>769.06500000000005</v>
      </c>
      <c r="FF39" s="9">
        <v>408.822</v>
      </c>
      <c r="FG39" s="9">
        <v>583.34500000000003</v>
      </c>
      <c r="FH39" s="9">
        <v>169.471</v>
      </c>
      <c r="FI39" s="9">
        <v>413.875</v>
      </c>
      <c r="FJ39" s="9">
        <v>198.554</v>
      </c>
      <c r="FK39" s="9">
        <v>107.80500000000001</v>
      </c>
      <c r="FL39" s="9">
        <v>90.748999999999995</v>
      </c>
      <c r="FM39" s="9">
        <v>52.104999999999997</v>
      </c>
      <c r="FN39" s="9">
        <v>33.363</v>
      </c>
      <c r="FO39" s="9">
        <v>18.741</v>
      </c>
      <c r="FP39" s="9">
        <v>19.542999999999999</v>
      </c>
      <c r="FQ39" s="9">
        <v>17.376999999999999</v>
      </c>
      <c r="FR39" s="9">
        <v>2.1659999999999999</v>
      </c>
      <c r="FS39" s="9">
        <v>11.374000000000001</v>
      </c>
      <c r="FT39" s="9">
        <v>10.164</v>
      </c>
      <c r="FU39" s="9">
        <v>1.21</v>
      </c>
      <c r="FV39" s="9">
        <v>8.1690000000000005</v>
      </c>
      <c r="FW39" s="9">
        <v>7.2130000000000001</v>
      </c>
      <c r="FX39" s="9">
        <v>0.95499999999999996</v>
      </c>
      <c r="FY39" s="9">
        <v>32.561999999999998</v>
      </c>
      <c r="FZ39" s="9">
        <v>15.986000000000001</v>
      </c>
      <c r="GA39" s="9">
        <v>16.576000000000001</v>
      </c>
      <c r="GB39" s="9">
        <v>168.232</v>
      </c>
      <c r="GC39" s="9">
        <v>87.551000000000002</v>
      </c>
      <c r="GD39" s="9">
        <v>80.680999999999997</v>
      </c>
      <c r="GE39" s="9">
        <v>60.122999999999998</v>
      </c>
      <c r="GF39" s="9">
        <v>42.915999999999997</v>
      </c>
      <c r="GG39" s="9">
        <v>17.206</v>
      </c>
      <c r="GH39" s="9">
        <v>108.10899999999999</v>
      </c>
      <c r="GI39" s="9">
        <v>44.634</v>
      </c>
      <c r="GJ39" s="9">
        <v>63.473999999999997</v>
      </c>
      <c r="GK39" s="9">
        <v>75.453999999999994</v>
      </c>
      <c r="GL39" s="9">
        <v>56.46</v>
      </c>
      <c r="GM39" s="9">
        <v>18.994</v>
      </c>
      <c r="GN39" s="9">
        <v>123.1</v>
      </c>
      <c r="GO39" s="9">
        <v>51.344999999999999</v>
      </c>
      <c r="GP39" s="9">
        <v>71.754999999999995</v>
      </c>
      <c r="GQ39" s="9">
        <v>119.483</v>
      </c>
      <c r="GR39" s="9">
        <v>54.798000000000002</v>
      </c>
      <c r="GS39" s="9">
        <v>64.685000000000002</v>
      </c>
      <c r="GT39" s="9">
        <v>466.90899999999999</v>
      </c>
      <c r="GU39" s="9">
        <v>287.024</v>
      </c>
      <c r="GV39" s="9">
        <v>179.88499999999999</v>
      </c>
      <c r="GW39" s="9">
        <v>200.22499999999999</v>
      </c>
      <c r="GX39" s="9">
        <v>154.09800000000001</v>
      </c>
      <c r="GY39" s="9">
        <v>46.127000000000002</v>
      </c>
      <c r="GZ39" s="9">
        <v>266.68400000000003</v>
      </c>
      <c r="HA39" s="9">
        <v>132.92699999999999</v>
      </c>
      <c r="HB39" s="9">
        <v>133.75700000000001</v>
      </c>
      <c r="HC39" s="9">
        <v>46.591000000000001</v>
      </c>
      <c r="HD39" s="9">
        <v>31.885999999999999</v>
      </c>
      <c r="HE39" s="9">
        <v>14.706</v>
      </c>
      <c r="HF39" s="9">
        <v>21.402000000000001</v>
      </c>
      <c r="HG39" s="9">
        <v>16.297999999999998</v>
      </c>
      <c r="HH39" s="9">
        <v>5.1040000000000001</v>
      </c>
      <c r="HI39" s="9">
        <v>6.3090000000000002</v>
      </c>
      <c r="HJ39" s="9">
        <v>5.8810000000000002</v>
      </c>
      <c r="HK39" s="9">
        <v>0.42799999999999999</v>
      </c>
      <c r="HL39" s="9">
        <v>2.9780000000000002</v>
      </c>
      <c r="HM39" s="9">
        <v>2.5579999999999998</v>
      </c>
      <c r="HN39" s="9">
        <v>0.42</v>
      </c>
      <c r="HO39" s="9">
        <v>3.331</v>
      </c>
      <c r="HP39" s="9">
        <v>3.323</v>
      </c>
      <c r="HQ39" s="9">
        <v>8.0000000000000002E-3</v>
      </c>
      <c r="HR39" s="9">
        <v>15.093</v>
      </c>
      <c r="HS39" s="9">
        <v>10.417</v>
      </c>
      <c r="HT39" s="9">
        <v>4.6760000000000002</v>
      </c>
      <c r="HU39" s="9">
        <v>29.945</v>
      </c>
      <c r="HV39" s="9">
        <v>20.21</v>
      </c>
      <c r="HW39" s="9">
        <v>9.7349999999999994</v>
      </c>
      <c r="HX39" s="9">
        <v>3.766</v>
      </c>
      <c r="HY39" s="9">
        <v>3.2559999999999998</v>
      </c>
      <c r="HZ39" s="9">
        <v>0.50900000000000001</v>
      </c>
      <c r="IA39" s="9">
        <v>26.18</v>
      </c>
      <c r="IB39" s="9">
        <v>16.954000000000001</v>
      </c>
      <c r="IC39" s="9">
        <v>9.2260000000000009</v>
      </c>
      <c r="ID39" s="9">
        <v>9.82</v>
      </c>
      <c r="IE39" s="9">
        <v>8.8840000000000003</v>
      </c>
      <c r="IF39" s="9">
        <v>0.93600000000000005</v>
      </c>
      <c r="IG39" s="9">
        <v>36.771000000000001</v>
      </c>
      <c r="IH39" s="9">
        <v>23.001999999999999</v>
      </c>
      <c r="II39" s="9">
        <v>13.769</v>
      </c>
      <c r="IJ39" s="9">
        <v>29.158000000000001</v>
      </c>
      <c r="IK39" s="9">
        <v>19.512</v>
      </c>
      <c r="IL39" s="9">
        <v>9.6460000000000008</v>
      </c>
      <c r="IM39" s="9">
        <v>3807.819</v>
      </c>
      <c r="IN39" s="9">
        <v>2038.8209999999999</v>
      </c>
      <c r="IO39" s="9">
        <v>1768.998</v>
      </c>
      <c r="IP39" s="9">
        <v>2624.3110000000001</v>
      </c>
      <c r="IQ39" s="9">
        <v>1650.8489999999999</v>
      </c>
    </row>
    <row r="40" spans="1:251">
      <c r="A40" s="10">
        <v>42705</v>
      </c>
      <c r="B40" s="9">
        <v>12.345000000000001</v>
      </c>
      <c r="C40" s="9">
        <v>24.27</v>
      </c>
      <c r="D40" s="9">
        <v>404.83300000000003</v>
      </c>
      <c r="E40" s="9">
        <v>226.834</v>
      </c>
      <c r="F40" s="9">
        <v>177.999</v>
      </c>
      <c r="G40" s="9">
        <v>195.327</v>
      </c>
      <c r="H40" s="9">
        <v>144.24199999999999</v>
      </c>
      <c r="I40" s="9">
        <v>51.085000000000001</v>
      </c>
      <c r="J40" s="9">
        <v>209.50700000000001</v>
      </c>
      <c r="K40" s="9">
        <v>82.591999999999999</v>
      </c>
      <c r="L40" s="9">
        <v>126.91500000000001</v>
      </c>
      <c r="M40" s="9">
        <v>213.79400000000001</v>
      </c>
      <c r="N40" s="9">
        <v>159.477</v>
      </c>
      <c r="O40" s="9">
        <v>54.317</v>
      </c>
      <c r="P40" s="9">
        <v>222.739</v>
      </c>
      <c r="Q40" s="9">
        <v>87.453000000000003</v>
      </c>
      <c r="R40" s="9">
        <v>135.286</v>
      </c>
      <c r="S40" s="9">
        <v>223.221</v>
      </c>
      <c r="T40" s="9">
        <v>93.093000000000004</v>
      </c>
      <c r="U40" s="9">
        <v>130.12700000000001</v>
      </c>
      <c r="V40" s="9">
        <v>2606.4250000000002</v>
      </c>
      <c r="W40" s="9">
        <v>1419.403</v>
      </c>
      <c r="X40" s="9">
        <v>1187.0229999999999</v>
      </c>
      <c r="Y40" s="9">
        <v>1947.2</v>
      </c>
      <c r="Z40" s="9">
        <v>1300.4580000000001</v>
      </c>
      <c r="AA40" s="9">
        <v>646.74199999999996</v>
      </c>
      <c r="AB40" s="9">
        <v>659.22500000000002</v>
      </c>
      <c r="AC40" s="9">
        <v>118.94499999999999</v>
      </c>
      <c r="AD40" s="9">
        <v>540.28</v>
      </c>
      <c r="AE40" s="9">
        <v>308.76600000000002</v>
      </c>
      <c r="AF40" s="9">
        <v>151.709</v>
      </c>
      <c r="AG40" s="9">
        <v>157.05699999999999</v>
      </c>
      <c r="AH40" s="9">
        <v>50.704999999999998</v>
      </c>
      <c r="AI40" s="9">
        <v>22.154</v>
      </c>
      <c r="AJ40" s="9">
        <v>28.550999999999998</v>
      </c>
      <c r="AK40" s="9">
        <v>23.373999999999999</v>
      </c>
      <c r="AL40" s="9">
        <v>17.062999999999999</v>
      </c>
      <c r="AM40" s="9">
        <v>6.3109999999999999</v>
      </c>
      <c r="AN40" s="9">
        <v>11.994999999999999</v>
      </c>
      <c r="AO40" s="9">
        <v>8.6129999999999995</v>
      </c>
      <c r="AP40" s="9">
        <v>3.383</v>
      </c>
      <c r="AQ40" s="9">
        <v>11.379</v>
      </c>
      <c r="AR40" s="9">
        <v>8.4499999999999993</v>
      </c>
      <c r="AS40" s="9">
        <v>2.9289999999999998</v>
      </c>
      <c r="AT40" s="9">
        <v>27.331</v>
      </c>
      <c r="AU40" s="9">
        <v>5.0919999999999996</v>
      </c>
      <c r="AV40" s="9">
        <v>22.239000000000001</v>
      </c>
      <c r="AW40" s="9">
        <v>279.702</v>
      </c>
      <c r="AX40" s="9">
        <v>137.81800000000001</v>
      </c>
      <c r="AY40" s="9">
        <v>141.88399999999999</v>
      </c>
      <c r="AZ40" s="9">
        <v>126.625</v>
      </c>
      <c r="BA40" s="9">
        <v>97.370999999999995</v>
      </c>
      <c r="BB40" s="9">
        <v>29.254000000000001</v>
      </c>
      <c r="BC40" s="9">
        <v>153.077</v>
      </c>
      <c r="BD40" s="9">
        <v>40.445999999999998</v>
      </c>
      <c r="BE40" s="9">
        <v>112.631</v>
      </c>
      <c r="BF40" s="9">
        <v>144.11199999999999</v>
      </c>
      <c r="BG40" s="9">
        <v>110.05500000000001</v>
      </c>
      <c r="BH40" s="9">
        <v>34.057000000000002</v>
      </c>
      <c r="BI40" s="9">
        <v>164.654</v>
      </c>
      <c r="BJ40" s="9">
        <v>41.654000000000003</v>
      </c>
      <c r="BK40" s="9">
        <v>123</v>
      </c>
      <c r="BL40" s="9">
        <v>165.072</v>
      </c>
      <c r="BM40" s="9">
        <v>49.058999999999997</v>
      </c>
      <c r="BN40" s="9">
        <v>116.01300000000001</v>
      </c>
      <c r="BO40" s="9">
        <v>2528.2510000000002</v>
      </c>
      <c r="BP40" s="9">
        <v>1302.73</v>
      </c>
      <c r="BQ40" s="9">
        <v>1225.5219999999999</v>
      </c>
      <c r="BR40" s="9">
        <v>1886.204</v>
      </c>
      <c r="BS40" s="9">
        <v>1175.498</v>
      </c>
      <c r="BT40" s="9">
        <v>710.70600000000002</v>
      </c>
      <c r="BU40" s="9">
        <v>642.04700000000003</v>
      </c>
      <c r="BV40" s="9">
        <v>127.232</v>
      </c>
      <c r="BW40" s="9">
        <v>514.81500000000005</v>
      </c>
      <c r="BX40" s="9">
        <v>316.04300000000001</v>
      </c>
      <c r="BY40" s="9">
        <v>156.84899999999999</v>
      </c>
      <c r="BZ40" s="9">
        <v>159.19399999999999</v>
      </c>
      <c r="CA40" s="9">
        <v>65.777000000000001</v>
      </c>
      <c r="CB40" s="9">
        <v>36.966999999999999</v>
      </c>
      <c r="CC40" s="9">
        <v>28.81</v>
      </c>
      <c r="CD40" s="9">
        <v>31.957999999999998</v>
      </c>
      <c r="CE40" s="9">
        <v>22.428999999999998</v>
      </c>
      <c r="CF40" s="9">
        <v>9.5289999999999999</v>
      </c>
      <c r="CG40" s="9">
        <v>16.917999999999999</v>
      </c>
      <c r="CH40" s="9">
        <v>12.003</v>
      </c>
      <c r="CI40" s="9">
        <v>4.915</v>
      </c>
      <c r="CJ40" s="9">
        <v>15.04</v>
      </c>
      <c r="CK40" s="9">
        <v>10.426</v>
      </c>
      <c r="CL40" s="9">
        <v>4.6139999999999999</v>
      </c>
      <c r="CM40" s="9">
        <v>33.82</v>
      </c>
      <c r="CN40" s="9">
        <v>14.538</v>
      </c>
      <c r="CO40" s="9">
        <v>19.280999999999999</v>
      </c>
      <c r="CP40" s="9">
        <v>273.54700000000003</v>
      </c>
      <c r="CQ40" s="9">
        <v>134.87</v>
      </c>
      <c r="CR40" s="9">
        <v>138.67699999999999</v>
      </c>
      <c r="CS40" s="9">
        <v>117.94199999999999</v>
      </c>
      <c r="CT40" s="9">
        <v>86.602999999999994</v>
      </c>
      <c r="CU40" s="9">
        <v>31.338999999999999</v>
      </c>
      <c r="CV40" s="9">
        <v>155.60499999999999</v>
      </c>
      <c r="CW40" s="9">
        <v>48.267000000000003</v>
      </c>
      <c r="CX40" s="9">
        <v>107.33799999999999</v>
      </c>
      <c r="CY40" s="9">
        <v>142.88</v>
      </c>
      <c r="CZ40" s="9">
        <v>103.562</v>
      </c>
      <c r="DA40" s="9">
        <v>39.319000000000003</v>
      </c>
      <c r="DB40" s="9">
        <v>173.16200000000001</v>
      </c>
      <c r="DC40" s="9">
        <v>53.287999999999997</v>
      </c>
      <c r="DD40" s="9">
        <v>119.875</v>
      </c>
      <c r="DE40" s="9">
        <v>172.523</v>
      </c>
      <c r="DF40" s="9">
        <v>60.27</v>
      </c>
      <c r="DG40" s="9">
        <v>112.253</v>
      </c>
      <c r="DH40" s="9">
        <v>2229.9720000000002</v>
      </c>
      <c r="DI40" s="9">
        <v>1231.2149999999999</v>
      </c>
      <c r="DJ40" s="9">
        <v>998.75699999999995</v>
      </c>
      <c r="DK40" s="9">
        <v>1400.8340000000001</v>
      </c>
      <c r="DL40" s="9">
        <v>938.00599999999997</v>
      </c>
      <c r="DM40" s="9">
        <v>462.82799999999997</v>
      </c>
      <c r="DN40" s="9">
        <v>829.13900000000001</v>
      </c>
      <c r="DO40" s="9">
        <v>293.209</v>
      </c>
      <c r="DP40" s="9">
        <v>535.92899999999997</v>
      </c>
      <c r="DQ40" s="9">
        <v>242.80600000000001</v>
      </c>
      <c r="DR40" s="9">
        <v>140.81800000000001</v>
      </c>
      <c r="DS40" s="9">
        <v>101.988</v>
      </c>
      <c r="DT40" s="9">
        <v>68.459999999999994</v>
      </c>
      <c r="DU40" s="9">
        <v>42.582000000000001</v>
      </c>
      <c r="DV40" s="9">
        <v>25.878</v>
      </c>
      <c r="DW40" s="9">
        <v>24.373000000000001</v>
      </c>
      <c r="DX40" s="9">
        <v>20.03</v>
      </c>
      <c r="DY40" s="9">
        <v>4.343</v>
      </c>
      <c r="DZ40" s="9">
        <v>15.391999999999999</v>
      </c>
      <c r="EA40" s="9">
        <v>13.022</v>
      </c>
      <c r="EB40" s="9">
        <v>2.37</v>
      </c>
      <c r="EC40" s="9">
        <v>8.9809999999999999</v>
      </c>
      <c r="ED40" s="9">
        <v>7.008</v>
      </c>
      <c r="EE40" s="9">
        <v>1.9730000000000001</v>
      </c>
      <c r="EF40" s="9">
        <v>44.085999999999999</v>
      </c>
      <c r="EG40" s="9">
        <v>22.552</v>
      </c>
      <c r="EH40" s="9">
        <v>21.533999999999999</v>
      </c>
      <c r="EI40" s="9">
        <v>198.71799999999999</v>
      </c>
      <c r="EJ40" s="9">
        <v>115.008</v>
      </c>
      <c r="EK40" s="9">
        <v>83.71</v>
      </c>
      <c r="EL40" s="9">
        <v>67.953000000000003</v>
      </c>
      <c r="EM40" s="9">
        <v>51.787999999999997</v>
      </c>
      <c r="EN40" s="9">
        <v>16.164999999999999</v>
      </c>
      <c r="EO40" s="9">
        <v>130.76400000000001</v>
      </c>
      <c r="EP40" s="9">
        <v>63.22</v>
      </c>
      <c r="EQ40" s="9">
        <v>67.545000000000002</v>
      </c>
      <c r="ER40" s="9">
        <v>88.411000000000001</v>
      </c>
      <c r="ES40" s="9">
        <v>67.924999999999997</v>
      </c>
      <c r="ET40" s="9">
        <v>20.486999999999998</v>
      </c>
      <c r="EU40" s="9">
        <v>154.39500000000001</v>
      </c>
      <c r="EV40" s="9">
        <v>72.893000000000001</v>
      </c>
      <c r="EW40" s="9">
        <v>81.501000000000005</v>
      </c>
      <c r="EX40" s="9">
        <v>146.15700000000001</v>
      </c>
      <c r="EY40" s="9">
        <v>76.242000000000004</v>
      </c>
      <c r="EZ40" s="9">
        <v>69.915000000000006</v>
      </c>
      <c r="FA40" s="9">
        <v>1763.45</v>
      </c>
      <c r="FB40" s="9">
        <v>942.40499999999997</v>
      </c>
      <c r="FC40" s="9">
        <v>821.04499999999996</v>
      </c>
      <c r="FD40" s="9">
        <v>1191.3579999999999</v>
      </c>
      <c r="FE40" s="9">
        <v>780.1</v>
      </c>
      <c r="FF40" s="9">
        <v>411.25799999999998</v>
      </c>
      <c r="FG40" s="9">
        <v>572.09199999999998</v>
      </c>
      <c r="FH40" s="9">
        <v>162.30600000000001</v>
      </c>
      <c r="FI40" s="9">
        <v>409.786</v>
      </c>
      <c r="FJ40" s="9">
        <v>199.34700000000001</v>
      </c>
      <c r="FK40" s="9">
        <v>111.467</v>
      </c>
      <c r="FL40" s="9">
        <v>87.881</v>
      </c>
      <c r="FM40" s="9">
        <v>51.725999999999999</v>
      </c>
      <c r="FN40" s="9">
        <v>31.43</v>
      </c>
      <c r="FO40" s="9">
        <v>20.295999999999999</v>
      </c>
      <c r="FP40" s="9">
        <v>20.684000000000001</v>
      </c>
      <c r="FQ40" s="9">
        <v>16.757000000000001</v>
      </c>
      <c r="FR40" s="9">
        <v>3.9279999999999999</v>
      </c>
      <c r="FS40" s="9">
        <v>13.518000000000001</v>
      </c>
      <c r="FT40" s="9">
        <v>11.151</v>
      </c>
      <c r="FU40" s="9">
        <v>2.367</v>
      </c>
      <c r="FV40" s="9">
        <v>7.1660000000000004</v>
      </c>
      <c r="FW40" s="9">
        <v>5.6050000000000004</v>
      </c>
      <c r="FX40" s="9">
        <v>1.5609999999999999</v>
      </c>
      <c r="FY40" s="9">
        <v>31.041</v>
      </c>
      <c r="FZ40" s="9">
        <v>14.673</v>
      </c>
      <c r="GA40" s="9">
        <v>16.367999999999999</v>
      </c>
      <c r="GB40" s="9">
        <v>166.911</v>
      </c>
      <c r="GC40" s="9">
        <v>93.12</v>
      </c>
      <c r="GD40" s="9">
        <v>73.790999999999997</v>
      </c>
      <c r="GE40" s="9">
        <v>62.389000000000003</v>
      </c>
      <c r="GF40" s="9">
        <v>47.228000000000002</v>
      </c>
      <c r="GG40" s="9">
        <v>15.161</v>
      </c>
      <c r="GH40" s="9">
        <v>104.52200000000001</v>
      </c>
      <c r="GI40" s="9">
        <v>45.892000000000003</v>
      </c>
      <c r="GJ40" s="9">
        <v>58.63</v>
      </c>
      <c r="GK40" s="9">
        <v>79.998999999999995</v>
      </c>
      <c r="GL40" s="9">
        <v>60.93</v>
      </c>
      <c r="GM40" s="9">
        <v>19.068999999999999</v>
      </c>
      <c r="GN40" s="9">
        <v>119.349</v>
      </c>
      <c r="GO40" s="9">
        <v>50.536999999999999</v>
      </c>
      <c r="GP40" s="9">
        <v>68.811999999999998</v>
      </c>
      <c r="GQ40" s="9">
        <v>118.04</v>
      </c>
      <c r="GR40" s="9">
        <v>57.043999999999997</v>
      </c>
      <c r="GS40" s="9">
        <v>60.997</v>
      </c>
      <c r="GT40" s="9">
        <v>466.52199999999999</v>
      </c>
      <c r="GU40" s="9">
        <v>288.81</v>
      </c>
      <c r="GV40" s="9">
        <v>177.71299999999999</v>
      </c>
      <c r="GW40" s="9">
        <v>209.476</v>
      </c>
      <c r="GX40" s="9">
        <v>157.90600000000001</v>
      </c>
      <c r="GY40" s="9">
        <v>51.57</v>
      </c>
      <c r="GZ40" s="9">
        <v>257.04700000000003</v>
      </c>
      <c r="HA40" s="9">
        <v>130.904</v>
      </c>
      <c r="HB40" s="9">
        <v>126.143</v>
      </c>
      <c r="HC40" s="9">
        <v>43.459000000000003</v>
      </c>
      <c r="HD40" s="9">
        <v>29.350999999999999</v>
      </c>
      <c r="HE40" s="9">
        <v>14.106999999999999</v>
      </c>
      <c r="HF40" s="9">
        <v>16.734000000000002</v>
      </c>
      <c r="HG40" s="9">
        <v>11.151999999999999</v>
      </c>
      <c r="HH40" s="9">
        <v>5.5819999999999999</v>
      </c>
      <c r="HI40" s="9">
        <v>3.6890000000000001</v>
      </c>
      <c r="HJ40" s="9">
        <v>3.274</v>
      </c>
      <c r="HK40" s="9">
        <v>0.41599999999999998</v>
      </c>
      <c r="HL40" s="9">
        <v>1.8740000000000001</v>
      </c>
      <c r="HM40" s="9">
        <v>1.871</v>
      </c>
      <c r="HN40" s="9">
        <v>3.0000000000000001E-3</v>
      </c>
      <c r="HO40" s="9">
        <v>1.8149999999999999</v>
      </c>
      <c r="HP40" s="9">
        <v>1.403</v>
      </c>
      <c r="HQ40" s="9">
        <v>0.41199999999999998</v>
      </c>
      <c r="HR40" s="9">
        <v>13.045</v>
      </c>
      <c r="HS40" s="9">
        <v>7.8789999999999996</v>
      </c>
      <c r="HT40" s="9">
        <v>5.1660000000000004</v>
      </c>
      <c r="HU40" s="9">
        <v>31.806999999999999</v>
      </c>
      <c r="HV40" s="9">
        <v>21.887</v>
      </c>
      <c r="HW40" s="9">
        <v>9.92</v>
      </c>
      <c r="HX40" s="9">
        <v>5.5650000000000004</v>
      </c>
      <c r="HY40" s="9">
        <v>4.5599999999999996</v>
      </c>
      <c r="HZ40" s="9">
        <v>1.0049999999999999</v>
      </c>
      <c r="IA40" s="9">
        <v>26.242000000000001</v>
      </c>
      <c r="IB40" s="9">
        <v>17.327000000000002</v>
      </c>
      <c r="IC40" s="9">
        <v>8.9149999999999991</v>
      </c>
      <c r="ID40" s="9">
        <v>8.4130000000000003</v>
      </c>
      <c r="IE40" s="9">
        <v>6.9939999999999998</v>
      </c>
      <c r="IF40" s="9">
        <v>1.4179999999999999</v>
      </c>
      <c r="IG40" s="9">
        <v>35.045999999999999</v>
      </c>
      <c r="IH40" s="9">
        <v>22.356999999999999</v>
      </c>
      <c r="II40" s="9">
        <v>12.689</v>
      </c>
      <c r="IJ40" s="9">
        <v>28.116</v>
      </c>
      <c r="IK40" s="9">
        <v>19.198</v>
      </c>
      <c r="IL40" s="9">
        <v>8.9179999999999993</v>
      </c>
      <c r="IM40" s="9">
        <v>3834.8449999999998</v>
      </c>
      <c r="IN40" s="9">
        <v>2046.1469999999999</v>
      </c>
      <c r="IO40" s="9">
        <v>1788.6980000000001</v>
      </c>
      <c r="IP40" s="9">
        <v>2657.49</v>
      </c>
      <c r="IQ40" s="9">
        <v>1667.722</v>
      </c>
    </row>
    <row r="41" spans="1:251">
      <c r="A41" s="10">
        <v>42736</v>
      </c>
      <c r="B41" s="9">
        <v>12.422000000000001</v>
      </c>
      <c r="C41" s="9">
        <v>21.16</v>
      </c>
      <c r="D41" s="9">
        <v>380.67200000000003</v>
      </c>
      <c r="E41" s="9">
        <v>210.453</v>
      </c>
      <c r="F41" s="9">
        <v>170.21899999999999</v>
      </c>
      <c r="G41" s="9">
        <v>175.666</v>
      </c>
      <c r="H41" s="9">
        <v>132.83000000000001</v>
      </c>
      <c r="I41" s="9">
        <v>42.835999999999999</v>
      </c>
      <c r="J41" s="9">
        <v>205.006</v>
      </c>
      <c r="K41" s="9">
        <v>77.623000000000005</v>
      </c>
      <c r="L41" s="9">
        <v>127.383</v>
      </c>
      <c r="M41" s="9">
        <v>204.64099999999999</v>
      </c>
      <c r="N41" s="9">
        <v>154.54499999999999</v>
      </c>
      <c r="O41" s="9">
        <v>50.095999999999997</v>
      </c>
      <c r="P41" s="9">
        <v>217.291</v>
      </c>
      <c r="Q41" s="9">
        <v>82.486999999999995</v>
      </c>
      <c r="R41" s="9">
        <v>134.804</v>
      </c>
      <c r="S41" s="9">
        <v>225.142</v>
      </c>
      <c r="T41" s="9">
        <v>92.221999999999994</v>
      </c>
      <c r="U41" s="9">
        <v>132.91999999999999</v>
      </c>
      <c r="V41" s="9">
        <v>2547.7150000000001</v>
      </c>
      <c r="W41" s="9">
        <v>1397.6559999999999</v>
      </c>
      <c r="X41" s="9">
        <v>1150.059</v>
      </c>
      <c r="Y41" s="9">
        <v>1892.3109999999999</v>
      </c>
      <c r="Z41" s="9">
        <v>1270.502</v>
      </c>
      <c r="AA41" s="9">
        <v>621.80799999999999</v>
      </c>
      <c r="AB41" s="9">
        <v>655.40499999999997</v>
      </c>
      <c r="AC41" s="9">
        <v>127.154</v>
      </c>
      <c r="AD41" s="9">
        <v>528.25099999999998</v>
      </c>
      <c r="AE41" s="9">
        <v>328.46800000000002</v>
      </c>
      <c r="AF41" s="9">
        <v>172.71700000000001</v>
      </c>
      <c r="AG41" s="9">
        <v>155.75200000000001</v>
      </c>
      <c r="AH41" s="9">
        <v>58.850999999999999</v>
      </c>
      <c r="AI41" s="9">
        <v>34.232999999999997</v>
      </c>
      <c r="AJ41" s="9">
        <v>24.617999999999999</v>
      </c>
      <c r="AK41" s="9">
        <v>33.939</v>
      </c>
      <c r="AL41" s="9">
        <v>25.75</v>
      </c>
      <c r="AM41" s="9">
        <v>8.19</v>
      </c>
      <c r="AN41" s="9">
        <v>17.722999999999999</v>
      </c>
      <c r="AO41" s="9">
        <v>13.583</v>
      </c>
      <c r="AP41" s="9">
        <v>4.1390000000000002</v>
      </c>
      <c r="AQ41" s="9">
        <v>16.216999999999999</v>
      </c>
      <c r="AR41" s="9">
        <v>12.166</v>
      </c>
      <c r="AS41" s="9">
        <v>4.05</v>
      </c>
      <c r="AT41" s="9">
        <v>24.911999999999999</v>
      </c>
      <c r="AU41" s="9">
        <v>8.484</v>
      </c>
      <c r="AV41" s="9">
        <v>16.428000000000001</v>
      </c>
      <c r="AW41" s="9">
        <v>290.51400000000001</v>
      </c>
      <c r="AX41" s="9">
        <v>149.678</v>
      </c>
      <c r="AY41" s="9">
        <v>140.83600000000001</v>
      </c>
      <c r="AZ41" s="9">
        <v>131.649</v>
      </c>
      <c r="BA41" s="9">
        <v>100.944</v>
      </c>
      <c r="BB41" s="9">
        <v>30.704999999999998</v>
      </c>
      <c r="BC41" s="9">
        <v>158.86500000000001</v>
      </c>
      <c r="BD41" s="9">
        <v>48.734000000000002</v>
      </c>
      <c r="BE41" s="9">
        <v>110.13200000000001</v>
      </c>
      <c r="BF41" s="9">
        <v>158.815</v>
      </c>
      <c r="BG41" s="9">
        <v>120.404</v>
      </c>
      <c r="BH41" s="9">
        <v>38.411000000000001</v>
      </c>
      <c r="BI41" s="9">
        <v>169.65299999999999</v>
      </c>
      <c r="BJ41" s="9">
        <v>52.313000000000002</v>
      </c>
      <c r="BK41" s="9">
        <v>117.34</v>
      </c>
      <c r="BL41" s="9">
        <v>176.58799999999999</v>
      </c>
      <c r="BM41" s="9">
        <v>62.317</v>
      </c>
      <c r="BN41" s="9">
        <v>114.271</v>
      </c>
      <c r="BO41" s="9">
        <v>2474.1260000000002</v>
      </c>
      <c r="BP41" s="9">
        <v>1282.7059999999999</v>
      </c>
      <c r="BQ41" s="9">
        <v>1191.42</v>
      </c>
      <c r="BR41" s="9">
        <v>1819.5709999999999</v>
      </c>
      <c r="BS41" s="9">
        <v>1146.9390000000001</v>
      </c>
      <c r="BT41" s="9">
        <v>672.63199999999995</v>
      </c>
      <c r="BU41" s="9">
        <v>654.55499999999995</v>
      </c>
      <c r="BV41" s="9">
        <v>135.76599999999999</v>
      </c>
      <c r="BW41" s="9">
        <v>518.78899999999999</v>
      </c>
      <c r="BX41" s="9">
        <v>307.52199999999999</v>
      </c>
      <c r="BY41" s="9">
        <v>151.60599999999999</v>
      </c>
      <c r="BZ41" s="9">
        <v>155.916</v>
      </c>
      <c r="CA41" s="9">
        <v>61.295999999999999</v>
      </c>
      <c r="CB41" s="9">
        <v>35.265000000000001</v>
      </c>
      <c r="CC41" s="9">
        <v>26.03</v>
      </c>
      <c r="CD41" s="9">
        <v>32.448999999999998</v>
      </c>
      <c r="CE41" s="9">
        <v>23.35</v>
      </c>
      <c r="CF41" s="9">
        <v>9.0990000000000002</v>
      </c>
      <c r="CG41" s="9">
        <v>16.542999999999999</v>
      </c>
      <c r="CH41" s="9">
        <v>9.9809999999999999</v>
      </c>
      <c r="CI41" s="9">
        <v>6.5620000000000003</v>
      </c>
      <c r="CJ41" s="9">
        <v>15.906000000000001</v>
      </c>
      <c r="CK41" s="9">
        <v>13.369</v>
      </c>
      <c r="CL41" s="9">
        <v>2.5379999999999998</v>
      </c>
      <c r="CM41" s="9">
        <v>28.847000000000001</v>
      </c>
      <c r="CN41" s="9">
        <v>11.914999999999999</v>
      </c>
      <c r="CO41" s="9">
        <v>16.931000000000001</v>
      </c>
      <c r="CP41" s="9">
        <v>270.17899999999997</v>
      </c>
      <c r="CQ41" s="9">
        <v>127.783</v>
      </c>
      <c r="CR41" s="9">
        <v>142.39599999999999</v>
      </c>
      <c r="CS41" s="9">
        <v>100.706</v>
      </c>
      <c r="CT41" s="9">
        <v>71.545000000000002</v>
      </c>
      <c r="CU41" s="9">
        <v>29.161000000000001</v>
      </c>
      <c r="CV41" s="9">
        <v>169.47300000000001</v>
      </c>
      <c r="CW41" s="9">
        <v>56.238</v>
      </c>
      <c r="CX41" s="9">
        <v>113.235</v>
      </c>
      <c r="CY41" s="9">
        <v>127.31</v>
      </c>
      <c r="CZ41" s="9">
        <v>91.24</v>
      </c>
      <c r="DA41" s="9">
        <v>36.07</v>
      </c>
      <c r="DB41" s="9">
        <v>180.21199999999999</v>
      </c>
      <c r="DC41" s="9">
        <v>60.366</v>
      </c>
      <c r="DD41" s="9">
        <v>119.84699999999999</v>
      </c>
      <c r="DE41" s="9">
        <v>186.01599999999999</v>
      </c>
      <c r="DF41" s="9">
        <v>66.218999999999994</v>
      </c>
      <c r="DG41" s="9">
        <v>119.797</v>
      </c>
      <c r="DH41" s="9">
        <v>2174.9009999999998</v>
      </c>
      <c r="DI41" s="9">
        <v>1198.463</v>
      </c>
      <c r="DJ41" s="9">
        <v>976.43799999999999</v>
      </c>
      <c r="DK41" s="9">
        <v>1361.1089999999999</v>
      </c>
      <c r="DL41" s="9">
        <v>916.97</v>
      </c>
      <c r="DM41" s="9">
        <v>444.13900000000001</v>
      </c>
      <c r="DN41" s="9">
        <v>813.79200000000003</v>
      </c>
      <c r="DO41" s="9">
        <v>281.49400000000003</v>
      </c>
      <c r="DP41" s="9">
        <v>532.298</v>
      </c>
      <c r="DQ41" s="9">
        <v>235.417</v>
      </c>
      <c r="DR41" s="9">
        <v>136.24299999999999</v>
      </c>
      <c r="DS41" s="9">
        <v>99.174000000000007</v>
      </c>
      <c r="DT41" s="9">
        <v>75.968000000000004</v>
      </c>
      <c r="DU41" s="9">
        <v>48.107999999999997</v>
      </c>
      <c r="DV41" s="9">
        <v>27.86</v>
      </c>
      <c r="DW41" s="9">
        <v>25.896000000000001</v>
      </c>
      <c r="DX41" s="9">
        <v>20.638999999999999</v>
      </c>
      <c r="DY41" s="9">
        <v>5.258</v>
      </c>
      <c r="DZ41" s="9">
        <v>18.521999999999998</v>
      </c>
      <c r="EA41" s="9">
        <v>15.077999999999999</v>
      </c>
      <c r="EB41" s="9">
        <v>3.444</v>
      </c>
      <c r="EC41" s="9">
        <v>7.3739999999999997</v>
      </c>
      <c r="ED41" s="9">
        <v>5.5609999999999999</v>
      </c>
      <c r="EE41" s="9">
        <v>1.8129999999999999</v>
      </c>
      <c r="EF41" s="9">
        <v>50.072000000000003</v>
      </c>
      <c r="EG41" s="9">
        <v>27.469000000000001</v>
      </c>
      <c r="EH41" s="9">
        <v>22.603000000000002</v>
      </c>
      <c r="EI41" s="9">
        <v>186.08799999999999</v>
      </c>
      <c r="EJ41" s="9">
        <v>105.85599999999999</v>
      </c>
      <c r="EK41" s="9">
        <v>80.230999999999995</v>
      </c>
      <c r="EL41" s="9">
        <v>56.314999999999998</v>
      </c>
      <c r="EM41" s="9">
        <v>42.551000000000002</v>
      </c>
      <c r="EN41" s="9">
        <v>13.763999999999999</v>
      </c>
      <c r="EO41" s="9">
        <v>129.773</v>
      </c>
      <c r="EP41" s="9">
        <v>63.305999999999997</v>
      </c>
      <c r="EQ41" s="9">
        <v>66.466999999999999</v>
      </c>
      <c r="ER41" s="9">
        <v>78.501000000000005</v>
      </c>
      <c r="ES41" s="9">
        <v>60.954999999999998</v>
      </c>
      <c r="ET41" s="9">
        <v>17.545999999999999</v>
      </c>
      <c r="EU41" s="9">
        <v>156.916</v>
      </c>
      <c r="EV41" s="9">
        <v>75.287999999999997</v>
      </c>
      <c r="EW41" s="9">
        <v>81.628</v>
      </c>
      <c r="EX41" s="9">
        <v>148.29499999999999</v>
      </c>
      <c r="EY41" s="9">
        <v>78.384</v>
      </c>
      <c r="EZ41" s="9">
        <v>69.911000000000001</v>
      </c>
      <c r="FA41" s="9">
        <v>1731.146</v>
      </c>
      <c r="FB41" s="9">
        <v>925.19500000000005</v>
      </c>
      <c r="FC41" s="9">
        <v>805.95100000000002</v>
      </c>
      <c r="FD41" s="9">
        <v>1160.884</v>
      </c>
      <c r="FE41" s="9">
        <v>767.93</v>
      </c>
      <c r="FF41" s="9">
        <v>392.95499999999998</v>
      </c>
      <c r="FG41" s="9">
        <v>570.26199999999994</v>
      </c>
      <c r="FH41" s="9">
        <v>157.26499999999999</v>
      </c>
      <c r="FI41" s="9">
        <v>412.99700000000001</v>
      </c>
      <c r="FJ41" s="9">
        <v>194.78700000000001</v>
      </c>
      <c r="FK41" s="9">
        <v>104.611</v>
      </c>
      <c r="FL41" s="9">
        <v>90.176000000000002</v>
      </c>
      <c r="FM41" s="9">
        <v>55.356000000000002</v>
      </c>
      <c r="FN41" s="9">
        <v>30.838999999999999</v>
      </c>
      <c r="FO41" s="9">
        <v>24.515999999999998</v>
      </c>
      <c r="FP41" s="9">
        <v>20.071999999999999</v>
      </c>
      <c r="FQ41" s="9">
        <v>14.831</v>
      </c>
      <c r="FR41" s="9">
        <v>5.2409999999999997</v>
      </c>
      <c r="FS41" s="9">
        <v>14.374000000000001</v>
      </c>
      <c r="FT41" s="9">
        <v>10.933</v>
      </c>
      <c r="FU41" s="9">
        <v>3.44</v>
      </c>
      <c r="FV41" s="9">
        <v>5.6989999999999998</v>
      </c>
      <c r="FW41" s="9">
        <v>3.8980000000000001</v>
      </c>
      <c r="FX41" s="9">
        <v>1.8009999999999999</v>
      </c>
      <c r="FY41" s="9">
        <v>35.283000000000001</v>
      </c>
      <c r="FZ41" s="9">
        <v>16.007999999999999</v>
      </c>
      <c r="GA41" s="9">
        <v>19.274999999999999</v>
      </c>
      <c r="GB41" s="9">
        <v>158.839</v>
      </c>
      <c r="GC41" s="9">
        <v>85.198999999999998</v>
      </c>
      <c r="GD41" s="9">
        <v>73.638999999999996</v>
      </c>
      <c r="GE41" s="9">
        <v>54.448</v>
      </c>
      <c r="GF41" s="9">
        <v>40.814</v>
      </c>
      <c r="GG41" s="9">
        <v>13.634</v>
      </c>
      <c r="GH41" s="9">
        <v>104.39100000000001</v>
      </c>
      <c r="GI41" s="9">
        <v>44.386000000000003</v>
      </c>
      <c r="GJ41" s="9">
        <v>60.005000000000003</v>
      </c>
      <c r="GK41" s="9">
        <v>71.406999999999996</v>
      </c>
      <c r="GL41" s="9">
        <v>54.005000000000003</v>
      </c>
      <c r="GM41" s="9">
        <v>17.402000000000001</v>
      </c>
      <c r="GN41" s="9">
        <v>123.38</v>
      </c>
      <c r="GO41" s="9">
        <v>50.606000000000002</v>
      </c>
      <c r="GP41" s="9">
        <v>72.774000000000001</v>
      </c>
      <c r="GQ41" s="9">
        <v>118.764</v>
      </c>
      <c r="GR41" s="9">
        <v>55.319000000000003</v>
      </c>
      <c r="GS41" s="9">
        <v>63.445</v>
      </c>
      <c r="GT41" s="9">
        <v>443.755</v>
      </c>
      <c r="GU41" s="9">
        <v>273.26900000000001</v>
      </c>
      <c r="GV41" s="9">
        <v>170.48699999999999</v>
      </c>
      <c r="GW41" s="9">
        <v>200.22499999999999</v>
      </c>
      <c r="GX41" s="9">
        <v>149.04</v>
      </c>
      <c r="GY41" s="9">
        <v>51.185000000000002</v>
      </c>
      <c r="GZ41" s="9">
        <v>243.53</v>
      </c>
      <c r="HA41" s="9">
        <v>124.229</v>
      </c>
      <c r="HB41" s="9">
        <v>119.30200000000001</v>
      </c>
      <c r="HC41" s="9">
        <v>40.630000000000003</v>
      </c>
      <c r="HD41" s="9">
        <v>31.632000000000001</v>
      </c>
      <c r="HE41" s="9">
        <v>8.9979999999999993</v>
      </c>
      <c r="HF41" s="9">
        <v>20.613</v>
      </c>
      <c r="HG41" s="9">
        <v>17.268000000000001</v>
      </c>
      <c r="HH41" s="9">
        <v>3.3439999999999999</v>
      </c>
      <c r="HI41" s="9">
        <v>5.8239999999999998</v>
      </c>
      <c r="HJ41" s="9">
        <v>5.8079999999999998</v>
      </c>
      <c r="HK41" s="9">
        <v>1.6E-2</v>
      </c>
      <c r="HL41" s="9">
        <v>4.149</v>
      </c>
      <c r="HM41" s="9">
        <v>4.1449999999999996</v>
      </c>
      <c r="HN41" s="9">
        <v>4.0000000000000001E-3</v>
      </c>
      <c r="HO41" s="9">
        <v>1.675</v>
      </c>
      <c r="HP41" s="9">
        <v>1.663</v>
      </c>
      <c r="HQ41" s="9">
        <v>1.2E-2</v>
      </c>
      <c r="HR41" s="9">
        <v>14.788</v>
      </c>
      <c r="HS41" s="9">
        <v>11.461</v>
      </c>
      <c r="HT41" s="9">
        <v>3.3279999999999998</v>
      </c>
      <c r="HU41" s="9">
        <v>27.248999999999999</v>
      </c>
      <c r="HV41" s="9">
        <v>20.657</v>
      </c>
      <c r="HW41" s="9">
        <v>6.5919999999999996</v>
      </c>
      <c r="HX41" s="9">
        <v>1.867</v>
      </c>
      <c r="HY41" s="9">
        <v>1.7370000000000001</v>
      </c>
      <c r="HZ41" s="9">
        <v>0.13</v>
      </c>
      <c r="IA41" s="9">
        <v>25.382000000000001</v>
      </c>
      <c r="IB41" s="9">
        <v>18.920000000000002</v>
      </c>
      <c r="IC41" s="9">
        <v>6.4619999999999997</v>
      </c>
      <c r="ID41" s="9">
        <v>7.0940000000000003</v>
      </c>
      <c r="IE41" s="9">
        <v>6.95</v>
      </c>
      <c r="IF41" s="9">
        <v>0.14399999999999999</v>
      </c>
      <c r="IG41" s="9">
        <v>33.536000000000001</v>
      </c>
      <c r="IH41" s="9">
        <v>24.681999999999999</v>
      </c>
      <c r="II41" s="9">
        <v>8.8550000000000004</v>
      </c>
      <c r="IJ41" s="9">
        <v>29.530999999999999</v>
      </c>
      <c r="IK41" s="9">
        <v>23.065000000000001</v>
      </c>
      <c r="IL41" s="9">
        <v>6.4660000000000002</v>
      </c>
      <c r="IM41" s="9">
        <v>3728.8150000000001</v>
      </c>
      <c r="IN41" s="9">
        <v>1996.9670000000001</v>
      </c>
      <c r="IO41" s="9">
        <v>1731.8489999999999</v>
      </c>
      <c r="IP41" s="9">
        <v>2592.5439999999999</v>
      </c>
      <c r="IQ41" s="9">
        <v>1641.367</v>
      </c>
    </row>
    <row r="42" spans="1:251">
      <c r="A42" s="10">
        <v>42767</v>
      </c>
      <c r="B42" s="9">
        <v>12.252000000000001</v>
      </c>
      <c r="C42" s="9">
        <v>19.209</v>
      </c>
      <c r="D42" s="9">
        <v>384.94799999999998</v>
      </c>
      <c r="E42" s="9">
        <v>220.928</v>
      </c>
      <c r="F42" s="9">
        <v>164.02099999999999</v>
      </c>
      <c r="G42" s="9">
        <v>182.22</v>
      </c>
      <c r="H42" s="9">
        <v>137.87299999999999</v>
      </c>
      <c r="I42" s="9">
        <v>44.347999999999999</v>
      </c>
      <c r="J42" s="9">
        <v>202.72800000000001</v>
      </c>
      <c r="K42" s="9">
        <v>83.055000000000007</v>
      </c>
      <c r="L42" s="9">
        <v>119.673</v>
      </c>
      <c r="M42" s="9">
        <v>214.416</v>
      </c>
      <c r="N42" s="9">
        <v>157.96899999999999</v>
      </c>
      <c r="O42" s="9">
        <v>56.447000000000003</v>
      </c>
      <c r="P42" s="9">
        <v>210.166</v>
      </c>
      <c r="Q42" s="9">
        <v>85.257999999999996</v>
      </c>
      <c r="R42" s="9">
        <v>124.908</v>
      </c>
      <c r="S42" s="9">
        <v>222.39599999999999</v>
      </c>
      <c r="T42" s="9">
        <v>96.349000000000004</v>
      </c>
      <c r="U42" s="9">
        <v>126.047</v>
      </c>
      <c r="V42" s="9">
        <v>2604.8159999999998</v>
      </c>
      <c r="W42" s="9">
        <v>1417.557</v>
      </c>
      <c r="X42" s="9">
        <v>1187.259</v>
      </c>
      <c r="Y42" s="9">
        <v>1931.4949999999999</v>
      </c>
      <c r="Z42" s="9">
        <v>1291.6880000000001</v>
      </c>
      <c r="AA42" s="9">
        <v>639.80799999999999</v>
      </c>
      <c r="AB42" s="9">
        <v>673.32100000000003</v>
      </c>
      <c r="AC42" s="9">
        <v>125.87</v>
      </c>
      <c r="AD42" s="9">
        <v>547.45100000000002</v>
      </c>
      <c r="AE42" s="9">
        <v>348.61799999999999</v>
      </c>
      <c r="AF42" s="9">
        <v>179.042</v>
      </c>
      <c r="AG42" s="9">
        <v>169.57599999999999</v>
      </c>
      <c r="AH42" s="9">
        <v>62.21</v>
      </c>
      <c r="AI42" s="9">
        <v>32.506</v>
      </c>
      <c r="AJ42" s="9">
        <v>29.704000000000001</v>
      </c>
      <c r="AK42" s="9">
        <v>31.651</v>
      </c>
      <c r="AL42" s="9">
        <v>23.167000000000002</v>
      </c>
      <c r="AM42" s="9">
        <v>8.484</v>
      </c>
      <c r="AN42" s="9">
        <v>14.237</v>
      </c>
      <c r="AO42" s="9">
        <v>9.8640000000000008</v>
      </c>
      <c r="AP42" s="9">
        <v>4.3730000000000002</v>
      </c>
      <c r="AQ42" s="9">
        <v>17.414000000000001</v>
      </c>
      <c r="AR42" s="9">
        <v>13.303000000000001</v>
      </c>
      <c r="AS42" s="9">
        <v>4.1109999999999998</v>
      </c>
      <c r="AT42" s="9">
        <v>30.559000000000001</v>
      </c>
      <c r="AU42" s="9">
        <v>9.3390000000000004</v>
      </c>
      <c r="AV42" s="9">
        <v>21.22</v>
      </c>
      <c r="AW42" s="9">
        <v>313.36399999999998</v>
      </c>
      <c r="AX42" s="9">
        <v>159.036</v>
      </c>
      <c r="AY42" s="9">
        <v>154.327</v>
      </c>
      <c r="AZ42" s="9">
        <v>143.74600000000001</v>
      </c>
      <c r="BA42" s="9">
        <v>107.251</v>
      </c>
      <c r="BB42" s="9">
        <v>36.494999999999997</v>
      </c>
      <c r="BC42" s="9">
        <v>169.61799999999999</v>
      </c>
      <c r="BD42" s="9">
        <v>51.786000000000001</v>
      </c>
      <c r="BE42" s="9">
        <v>117.83199999999999</v>
      </c>
      <c r="BF42" s="9">
        <v>166.864</v>
      </c>
      <c r="BG42" s="9">
        <v>124.265</v>
      </c>
      <c r="BH42" s="9">
        <v>42.598999999999997</v>
      </c>
      <c r="BI42" s="9">
        <v>181.75399999999999</v>
      </c>
      <c r="BJ42" s="9">
        <v>54.777000000000001</v>
      </c>
      <c r="BK42" s="9">
        <v>126.977</v>
      </c>
      <c r="BL42" s="9">
        <v>183.85499999999999</v>
      </c>
      <c r="BM42" s="9">
        <v>61.65</v>
      </c>
      <c r="BN42" s="9">
        <v>122.205</v>
      </c>
      <c r="BO42" s="9">
        <v>2537.2719999999999</v>
      </c>
      <c r="BP42" s="9">
        <v>1319.4169999999999</v>
      </c>
      <c r="BQ42" s="9">
        <v>1217.855</v>
      </c>
      <c r="BR42" s="9">
        <v>1876.213</v>
      </c>
      <c r="BS42" s="9">
        <v>1185.7170000000001</v>
      </c>
      <c r="BT42" s="9">
        <v>690.49599999999998</v>
      </c>
      <c r="BU42" s="9">
        <v>661.05899999999997</v>
      </c>
      <c r="BV42" s="9">
        <v>133.69999999999999</v>
      </c>
      <c r="BW42" s="9">
        <v>527.35900000000004</v>
      </c>
      <c r="BX42" s="9">
        <v>318.83300000000003</v>
      </c>
      <c r="BY42" s="9">
        <v>157.965</v>
      </c>
      <c r="BZ42" s="9">
        <v>160.86799999999999</v>
      </c>
      <c r="CA42" s="9">
        <v>74.489999999999995</v>
      </c>
      <c r="CB42" s="9">
        <v>43.484000000000002</v>
      </c>
      <c r="CC42" s="9">
        <v>31.006</v>
      </c>
      <c r="CD42" s="9">
        <v>37.823</v>
      </c>
      <c r="CE42" s="9">
        <v>27.402999999999999</v>
      </c>
      <c r="CF42" s="9">
        <v>10.42</v>
      </c>
      <c r="CG42" s="9">
        <v>20.318999999999999</v>
      </c>
      <c r="CH42" s="9">
        <v>14.109</v>
      </c>
      <c r="CI42" s="9">
        <v>6.21</v>
      </c>
      <c r="CJ42" s="9">
        <v>17.503</v>
      </c>
      <c r="CK42" s="9">
        <v>13.292999999999999</v>
      </c>
      <c r="CL42" s="9">
        <v>4.21</v>
      </c>
      <c r="CM42" s="9">
        <v>36.667999999999999</v>
      </c>
      <c r="CN42" s="9">
        <v>16.082000000000001</v>
      </c>
      <c r="CO42" s="9">
        <v>20.585999999999999</v>
      </c>
      <c r="CP42" s="9">
        <v>276.08300000000003</v>
      </c>
      <c r="CQ42" s="9">
        <v>133.28899999999999</v>
      </c>
      <c r="CR42" s="9">
        <v>142.79400000000001</v>
      </c>
      <c r="CS42" s="9">
        <v>106.49299999999999</v>
      </c>
      <c r="CT42" s="9">
        <v>80.421000000000006</v>
      </c>
      <c r="CU42" s="9">
        <v>26.071999999999999</v>
      </c>
      <c r="CV42" s="9">
        <v>169.589</v>
      </c>
      <c r="CW42" s="9">
        <v>52.868000000000002</v>
      </c>
      <c r="CX42" s="9">
        <v>116.721</v>
      </c>
      <c r="CY42" s="9">
        <v>135.58500000000001</v>
      </c>
      <c r="CZ42" s="9">
        <v>102.373</v>
      </c>
      <c r="DA42" s="9">
        <v>33.212000000000003</v>
      </c>
      <c r="DB42" s="9">
        <v>183.24799999999999</v>
      </c>
      <c r="DC42" s="9">
        <v>55.591999999999999</v>
      </c>
      <c r="DD42" s="9">
        <v>127.65600000000001</v>
      </c>
      <c r="DE42" s="9">
        <v>189.90799999999999</v>
      </c>
      <c r="DF42" s="9">
        <v>66.977000000000004</v>
      </c>
      <c r="DG42" s="9">
        <v>122.931</v>
      </c>
      <c r="DH42" s="9">
        <v>2233.3020000000001</v>
      </c>
      <c r="DI42" s="9">
        <v>1227.0830000000001</v>
      </c>
      <c r="DJ42" s="9">
        <v>1006.2190000000001</v>
      </c>
      <c r="DK42" s="9">
        <v>1398.819</v>
      </c>
      <c r="DL42" s="9">
        <v>934.97699999999998</v>
      </c>
      <c r="DM42" s="9">
        <v>463.84100000000001</v>
      </c>
      <c r="DN42" s="9">
        <v>834.48299999999995</v>
      </c>
      <c r="DO42" s="9">
        <v>292.10599999999999</v>
      </c>
      <c r="DP42" s="9">
        <v>542.37699999999995</v>
      </c>
      <c r="DQ42" s="9">
        <v>232.09899999999999</v>
      </c>
      <c r="DR42" s="9">
        <v>130.27199999999999</v>
      </c>
      <c r="DS42" s="9">
        <v>101.827</v>
      </c>
      <c r="DT42" s="9">
        <v>80.447999999999993</v>
      </c>
      <c r="DU42" s="9">
        <v>46.621000000000002</v>
      </c>
      <c r="DV42" s="9">
        <v>33.826999999999998</v>
      </c>
      <c r="DW42" s="9">
        <v>28.728999999999999</v>
      </c>
      <c r="DX42" s="9">
        <v>23.26</v>
      </c>
      <c r="DY42" s="9">
        <v>5.4690000000000003</v>
      </c>
      <c r="DZ42" s="9">
        <v>15.723000000000001</v>
      </c>
      <c r="EA42" s="9">
        <v>11.228</v>
      </c>
      <c r="EB42" s="9">
        <v>4.4950000000000001</v>
      </c>
      <c r="EC42" s="9">
        <v>13.006</v>
      </c>
      <c r="ED42" s="9">
        <v>12.032</v>
      </c>
      <c r="EE42" s="9">
        <v>0.97399999999999998</v>
      </c>
      <c r="EF42" s="9">
        <v>51.719000000000001</v>
      </c>
      <c r="EG42" s="9">
        <v>23.361000000000001</v>
      </c>
      <c r="EH42" s="9">
        <v>28.359000000000002</v>
      </c>
      <c r="EI42" s="9">
        <v>178.70500000000001</v>
      </c>
      <c r="EJ42" s="9">
        <v>98.656000000000006</v>
      </c>
      <c r="EK42" s="9">
        <v>80.048000000000002</v>
      </c>
      <c r="EL42" s="9">
        <v>55.529000000000003</v>
      </c>
      <c r="EM42" s="9">
        <v>43.631999999999998</v>
      </c>
      <c r="EN42" s="9">
        <v>11.897</v>
      </c>
      <c r="EO42" s="9">
        <v>123.176</v>
      </c>
      <c r="EP42" s="9">
        <v>55.024000000000001</v>
      </c>
      <c r="EQ42" s="9">
        <v>68.152000000000001</v>
      </c>
      <c r="ER42" s="9">
        <v>78.14</v>
      </c>
      <c r="ES42" s="9">
        <v>62.076000000000001</v>
      </c>
      <c r="ET42" s="9">
        <v>16.064</v>
      </c>
      <c r="EU42" s="9">
        <v>153.96</v>
      </c>
      <c r="EV42" s="9">
        <v>68.195999999999998</v>
      </c>
      <c r="EW42" s="9">
        <v>85.763999999999996</v>
      </c>
      <c r="EX42" s="9">
        <v>138.899</v>
      </c>
      <c r="EY42" s="9">
        <v>66.251999999999995</v>
      </c>
      <c r="EZ42" s="9">
        <v>72.647000000000006</v>
      </c>
      <c r="FA42" s="9">
        <v>1763.027</v>
      </c>
      <c r="FB42" s="9">
        <v>943.82600000000002</v>
      </c>
      <c r="FC42" s="9">
        <v>819.202</v>
      </c>
      <c r="FD42" s="9">
        <v>1193.2149999999999</v>
      </c>
      <c r="FE42" s="9">
        <v>781.37900000000002</v>
      </c>
      <c r="FF42" s="9">
        <v>411.83600000000001</v>
      </c>
      <c r="FG42" s="9">
        <v>569.81200000000001</v>
      </c>
      <c r="FH42" s="9">
        <v>162.446</v>
      </c>
      <c r="FI42" s="9">
        <v>407.36599999999999</v>
      </c>
      <c r="FJ42" s="9">
        <v>191.85</v>
      </c>
      <c r="FK42" s="9">
        <v>103.33</v>
      </c>
      <c r="FL42" s="9">
        <v>88.52</v>
      </c>
      <c r="FM42" s="9">
        <v>58.134999999999998</v>
      </c>
      <c r="FN42" s="9">
        <v>31.481999999999999</v>
      </c>
      <c r="FO42" s="9">
        <v>26.652999999999999</v>
      </c>
      <c r="FP42" s="9">
        <v>23.128</v>
      </c>
      <c r="FQ42" s="9">
        <v>18.472999999999999</v>
      </c>
      <c r="FR42" s="9">
        <v>4.6550000000000002</v>
      </c>
      <c r="FS42" s="9">
        <v>13.468</v>
      </c>
      <c r="FT42" s="9">
        <v>9.3689999999999998</v>
      </c>
      <c r="FU42" s="9">
        <v>4.0979999999999999</v>
      </c>
      <c r="FV42" s="9">
        <v>9.66</v>
      </c>
      <c r="FW42" s="9">
        <v>9.1039999999999992</v>
      </c>
      <c r="FX42" s="9">
        <v>0.55600000000000005</v>
      </c>
      <c r="FY42" s="9">
        <v>35.006999999999998</v>
      </c>
      <c r="FZ42" s="9">
        <v>13.007999999999999</v>
      </c>
      <c r="GA42" s="9">
        <v>21.998000000000001</v>
      </c>
      <c r="GB42" s="9">
        <v>155.83600000000001</v>
      </c>
      <c r="GC42" s="9">
        <v>83.665999999999997</v>
      </c>
      <c r="GD42" s="9">
        <v>72.171000000000006</v>
      </c>
      <c r="GE42" s="9">
        <v>52.408999999999999</v>
      </c>
      <c r="GF42" s="9">
        <v>40.640999999999998</v>
      </c>
      <c r="GG42" s="9">
        <v>11.768000000000001</v>
      </c>
      <c r="GH42" s="9">
        <v>103.428</v>
      </c>
      <c r="GI42" s="9">
        <v>43.024999999999999</v>
      </c>
      <c r="GJ42" s="9">
        <v>60.402999999999999</v>
      </c>
      <c r="GK42" s="9">
        <v>69.975999999999999</v>
      </c>
      <c r="GL42" s="9">
        <v>54.851999999999997</v>
      </c>
      <c r="GM42" s="9">
        <v>15.124000000000001</v>
      </c>
      <c r="GN42" s="9">
        <v>121.874</v>
      </c>
      <c r="GO42" s="9">
        <v>48.478000000000002</v>
      </c>
      <c r="GP42" s="9">
        <v>73.396000000000001</v>
      </c>
      <c r="GQ42" s="9">
        <v>116.895</v>
      </c>
      <c r="GR42" s="9">
        <v>52.393999999999998</v>
      </c>
      <c r="GS42" s="9">
        <v>64.501000000000005</v>
      </c>
      <c r="GT42" s="9">
        <v>470.27499999999998</v>
      </c>
      <c r="GU42" s="9">
        <v>283.25799999999998</v>
      </c>
      <c r="GV42" s="9">
        <v>187.017</v>
      </c>
      <c r="GW42" s="9">
        <v>205.60400000000001</v>
      </c>
      <c r="GX42" s="9">
        <v>153.59800000000001</v>
      </c>
      <c r="GY42" s="9">
        <v>52.005000000000003</v>
      </c>
      <c r="GZ42" s="9">
        <v>264.67099999999999</v>
      </c>
      <c r="HA42" s="9">
        <v>129.66</v>
      </c>
      <c r="HB42" s="9">
        <v>135.011</v>
      </c>
      <c r="HC42" s="9">
        <v>40.249000000000002</v>
      </c>
      <c r="HD42" s="9">
        <v>26.942</v>
      </c>
      <c r="HE42" s="9">
        <v>13.307</v>
      </c>
      <c r="HF42" s="9">
        <v>22.314</v>
      </c>
      <c r="HG42" s="9">
        <v>15.138999999999999</v>
      </c>
      <c r="HH42" s="9">
        <v>7.1740000000000004</v>
      </c>
      <c r="HI42" s="9">
        <v>5.601</v>
      </c>
      <c r="HJ42" s="9">
        <v>4.7869999999999999</v>
      </c>
      <c r="HK42" s="9">
        <v>0.81399999999999995</v>
      </c>
      <c r="HL42" s="9">
        <v>2.2549999999999999</v>
      </c>
      <c r="HM42" s="9">
        <v>1.859</v>
      </c>
      <c r="HN42" s="9">
        <v>0.39600000000000002</v>
      </c>
      <c r="HO42" s="9">
        <v>3.3460000000000001</v>
      </c>
      <c r="HP42" s="9">
        <v>2.9279999999999999</v>
      </c>
      <c r="HQ42" s="9">
        <v>0.41799999999999998</v>
      </c>
      <c r="HR42" s="9">
        <v>16.713000000000001</v>
      </c>
      <c r="HS42" s="9">
        <v>10.352</v>
      </c>
      <c r="HT42" s="9">
        <v>6.36</v>
      </c>
      <c r="HU42" s="9">
        <v>22.867999999999999</v>
      </c>
      <c r="HV42" s="9">
        <v>14.991</v>
      </c>
      <c r="HW42" s="9">
        <v>7.8780000000000001</v>
      </c>
      <c r="HX42" s="9">
        <v>3.12</v>
      </c>
      <c r="HY42" s="9">
        <v>2.992</v>
      </c>
      <c r="HZ42" s="9">
        <v>0.129</v>
      </c>
      <c r="IA42" s="9">
        <v>19.748000000000001</v>
      </c>
      <c r="IB42" s="9">
        <v>11.999000000000001</v>
      </c>
      <c r="IC42" s="9">
        <v>7.7489999999999997</v>
      </c>
      <c r="ID42" s="9">
        <v>8.1639999999999997</v>
      </c>
      <c r="IE42" s="9">
        <v>7.2240000000000002</v>
      </c>
      <c r="IF42" s="9">
        <v>0.94</v>
      </c>
      <c r="IG42" s="9">
        <v>32.085000000000001</v>
      </c>
      <c r="IH42" s="9">
        <v>19.718</v>
      </c>
      <c r="II42" s="9">
        <v>12.367000000000001</v>
      </c>
      <c r="IJ42" s="9">
        <v>22.003</v>
      </c>
      <c r="IK42" s="9">
        <v>13.858000000000001</v>
      </c>
      <c r="IL42" s="9">
        <v>8.1449999999999996</v>
      </c>
      <c r="IM42" s="9">
        <v>3789.482</v>
      </c>
      <c r="IN42" s="9">
        <v>2036.1320000000001</v>
      </c>
      <c r="IO42" s="9">
        <v>1753.35</v>
      </c>
      <c r="IP42" s="9">
        <v>2652.5459999999998</v>
      </c>
      <c r="IQ42" s="9">
        <v>1678.1669999999999</v>
      </c>
    </row>
    <row r="43" spans="1:251">
      <c r="A43" s="10">
        <v>42795</v>
      </c>
      <c r="B43" s="9">
        <v>13.134</v>
      </c>
      <c r="C43" s="9">
        <v>23.222000000000001</v>
      </c>
      <c r="D43" s="9">
        <v>374.28399999999999</v>
      </c>
      <c r="E43" s="9">
        <v>222.762</v>
      </c>
      <c r="F43" s="9">
        <v>151.523</v>
      </c>
      <c r="G43" s="9">
        <v>181.96199999999999</v>
      </c>
      <c r="H43" s="9">
        <v>146.904</v>
      </c>
      <c r="I43" s="9">
        <v>35.058</v>
      </c>
      <c r="J43" s="9">
        <v>192.32300000000001</v>
      </c>
      <c r="K43" s="9">
        <v>75.858000000000004</v>
      </c>
      <c r="L43" s="9">
        <v>116.465</v>
      </c>
      <c r="M43" s="9">
        <v>198.369</v>
      </c>
      <c r="N43" s="9">
        <v>158.77500000000001</v>
      </c>
      <c r="O43" s="9">
        <v>39.594000000000001</v>
      </c>
      <c r="P43" s="9">
        <v>208.268</v>
      </c>
      <c r="Q43" s="9">
        <v>80.210999999999999</v>
      </c>
      <c r="R43" s="9">
        <v>128.05699999999999</v>
      </c>
      <c r="S43" s="9">
        <v>209.59100000000001</v>
      </c>
      <c r="T43" s="9">
        <v>89.971000000000004</v>
      </c>
      <c r="U43" s="9">
        <v>119.62</v>
      </c>
      <c r="V43" s="9">
        <v>2607.317</v>
      </c>
      <c r="W43" s="9">
        <v>1412.357</v>
      </c>
      <c r="X43" s="9">
        <v>1194.9590000000001</v>
      </c>
      <c r="Y43" s="9">
        <v>1920.5540000000001</v>
      </c>
      <c r="Z43" s="9">
        <v>1285.627</v>
      </c>
      <c r="AA43" s="9">
        <v>634.92700000000002</v>
      </c>
      <c r="AB43" s="9">
        <v>686.76300000000003</v>
      </c>
      <c r="AC43" s="9">
        <v>126.73099999999999</v>
      </c>
      <c r="AD43" s="9">
        <v>560.03200000000004</v>
      </c>
      <c r="AE43" s="9">
        <v>350.85599999999999</v>
      </c>
      <c r="AF43" s="9">
        <v>178.52</v>
      </c>
      <c r="AG43" s="9">
        <v>172.33699999999999</v>
      </c>
      <c r="AH43" s="9">
        <v>68.667000000000002</v>
      </c>
      <c r="AI43" s="9">
        <v>38.636000000000003</v>
      </c>
      <c r="AJ43" s="9">
        <v>30.03</v>
      </c>
      <c r="AK43" s="9">
        <v>31.37</v>
      </c>
      <c r="AL43" s="9">
        <v>26.404</v>
      </c>
      <c r="AM43" s="9">
        <v>4.9669999999999996</v>
      </c>
      <c r="AN43" s="9">
        <v>14.675000000000001</v>
      </c>
      <c r="AO43" s="9">
        <v>11.629</v>
      </c>
      <c r="AP43" s="9">
        <v>3.0459999999999998</v>
      </c>
      <c r="AQ43" s="9">
        <v>16.695</v>
      </c>
      <c r="AR43" s="9">
        <v>14.775</v>
      </c>
      <c r="AS43" s="9">
        <v>1.92</v>
      </c>
      <c r="AT43" s="9">
        <v>37.295999999999999</v>
      </c>
      <c r="AU43" s="9">
        <v>12.233000000000001</v>
      </c>
      <c r="AV43" s="9">
        <v>25.064</v>
      </c>
      <c r="AW43" s="9">
        <v>313.74700000000001</v>
      </c>
      <c r="AX43" s="9">
        <v>156.435</v>
      </c>
      <c r="AY43" s="9">
        <v>157.31200000000001</v>
      </c>
      <c r="AZ43" s="9">
        <v>136.291</v>
      </c>
      <c r="BA43" s="9">
        <v>104.592</v>
      </c>
      <c r="BB43" s="9">
        <v>31.699000000000002</v>
      </c>
      <c r="BC43" s="9">
        <v>177.45699999999999</v>
      </c>
      <c r="BD43" s="9">
        <v>51.843000000000004</v>
      </c>
      <c r="BE43" s="9">
        <v>125.613</v>
      </c>
      <c r="BF43" s="9">
        <v>159.10300000000001</v>
      </c>
      <c r="BG43" s="9">
        <v>123.486</v>
      </c>
      <c r="BH43" s="9">
        <v>35.616999999999997</v>
      </c>
      <c r="BI43" s="9">
        <v>191.75399999999999</v>
      </c>
      <c r="BJ43" s="9">
        <v>55.033999999999999</v>
      </c>
      <c r="BK43" s="9">
        <v>136.72</v>
      </c>
      <c r="BL43" s="9">
        <v>192.13200000000001</v>
      </c>
      <c r="BM43" s="9">
        <v>63.472000000000001</v>
      </c>
      <c r="BN43" s="9">
        <v>128.66</v>
      </c>
      <c r="BO43" s="9">
        <v>2537.35</v>
      </c>
      <c r="BP43" s="9">
        <v>1307.54</v>
      </c>
      <c r="BQ43" s="9">
        <v>1229.81</v>
      </c>
      <c r="BR43" s="9">
        <v>1877.663</v>
      </c>
      <c r="BS43" s="9">
        <v>1171.316</v>
      </c>
      <c r="BT43" s="9">
        <v>706.34699999999998</v>
      </c>
      <c r="BU43" s="9">
        <v>659.68700000000001</v>
      </c>
      <c r="BV43" s="9">
        <v>136.22399999999999</v>
      </c>
      <c r="BW43" s="9">
        <v>523.46299999999997</v>
      </c>
      <c r="BX43" s="9">
        <v>308.089</v>
      </c>
      <c r="BY43" s="9">
        <v>149.39599999999999</v>
      </c>
      <c r="BZ43" s="9">
        <v>158.69300000000001</v>
      </c>
      <c r="CA43" s="9">
        <v>74.262</v>
      </c>
      <c r="CB43" s="9">
        <v>42.773000000000003</v>
      </c>
      <c r="CC43" s="9">
        <v>31.489000000000001</v>
      </c>
      <c r="CD43" s="9">
        <v>34.182000000000002</v>
      </c>
      <c r="CE43" s="9">
        <v>27.54</v>
      </c>
      <c r="CF43" s="9">
        <v>6.6420000000000003</v>
      </c>
      <c r="CG43" s="9">
        <v>20.184999999999999</v>
      </c>
      <c r="CH43" s="9">
        <v>15.255000000000001</v>
      </c>
      <c r="CI43" s="9">
        <v>4.931</v>
      </c>
      <c r="CJ43" s="9">
        <v>13.996</v>
      </c>
      <c r="CK43" s="9">
        <v>12.285</v>
      </c>
      <c r="CL43" s="9">
        <v>1.7110000000000001</v>
      </c>
      <c r="CM43" s="9">
        <v>40.081000000000003</v>
      </c>
      <c r="CN43" s="9">
        <v>15.233000000000001</v>
      </c>
      <c r="CO43" s="9">
        <v>24.847000000000001</v>
      </c>
      <c r="CP43" s="9">
        <v>263.11599999999999</v>
      </c>
      <c r="CQ43" s="9">
        <v>123.697</v>
      </c>
      <c r="CR43" s="9">
        <v>139.41900000000001</v>
      </c>
      <c r="CS43" s="9">
        <v>101.934</v>
      </c>
      <c r="CT43" s="9">
        <v>72.593999999999994</v>
      </c>
      <c r="CU43" s="9">
        <v>29.34</v>
      </c>
      <c r="CV43" s="9">
        <v>161.18199999999999</v>
      </c>
      <c r="CW43" s="9">
        <v>51.103000000000002</v>
      </c>
      <c r="CX43" s="9">
        <v>110.07899999999999</v>
      </c>
      <c r="CY43" s="9">
        <v>127.46299999999999</v>
      </c>
      <c r="CZ43" s="9">
        <v>93.31</v>
      </c>
      <c r="DA43" s="9">
        <v>34.152999999999999</v>
      </c>
      <c r="DB43" s="9">
        <v>180.626</v>
      </c>
      <c r="DC43" s="9">
        <v>56.085999999999999</v>
      </c>
      <c r="DD43" s="9">
        <v>124.54</v>
      </c>
      <c r="DE43" s="9">
        <v>181.36799999999999</v>
      </c>
      <c r="DF43" s="9">
        <v>66.358000000000004</v>
      </c>
      <c r="DG43" s="9">
        <v>115.01</v>
      </c>
      <c r="DH43" s="9">
        <v>2250.4769999999999</v>
      </c>
      <c r="DI43" s="9">
        <v>1232.8489999999999</v>
      </c>
      <c r="DJ43" s="9">
        <v>1017.628</v>
      </c>
      <c r="DK43" s="9">
        <v>1393.202</v>
      </c>
      <c r="DL43" s="9">
        <v>926.87400000000002</v>
      </c>
      <c r="DM43" s="9">
        <v>466.32799999999997</v>
      </c>
      <c r="DN43" s="9">
        <v>857.27499999999998</v>
      </c>
      <c r="DO43" s="9">
        <v>305.97500000000002</v>
      </c>
      <c r="DP43" s="9">
        <v>551.29999999999995</v>
      </c>
      <c r="DQ43" s="9">
        <v>245.83600000000001</v>
      </c>
      <c r="DR43" s="9">
        <v>138.88399999999999</v>
      </c>
      <c r="DS43" s="9">
        <v>106.953</v>
      </c>
      <c r="DT43" s="9">
        <v>77.804000000000002</v>
      </c>
      <c r="DU43" s="9">
        <v>52.86</v>
      </c>
      <c r="DV43" s="9">
        <v>24.945</v>
      </c>
      <c r="DW43" s="9">
        <v>22.363</v>
      </c>
      <c r="DX43" s="9">
        <v>19.175999999999998</v>
      </c>
      <c r="DY43" s="9">
        <v>3.1869999999999998</v>
      </c>
      <c r="DZ43" s="9">
        <v>10.814</v>
      </c>
      <c r="EA43" s="9">
        <v>9.0749999999999993</v>
      </c>
      <c r="EB43" s="9">
        <v>1.7390000000000001</v>
      </c>
      <c r="EC43" s="9">
        <v>11.548999999999999</v>
      </c>
      <c r="ED43" s="9">
        <v>10.1</v>
      </c>
      <c r="EE43" s="9">
        <v>1.448</v>
      </c>
      <c r="EF43" s="9">
        <v>55.442</v>
      </c>
      <c r="EG43" s="9">
        <v>33.683999999999997</v>
      </c>
      <c r="EH43" s="9">
        <v>21.757999999999999</v>
      </c>
      <c r="EI43" s="9">
        <v>192.321</v>
      </c>
      <c r="EJ43" s="9">
        <v>103.45399999999999</v>
      </c>
      <c r="EK43" s="9">
        <v>88.867000000000004</v>
      </c>
      <c r="EL43" s="9">
        <v>54.863</v>
      </c>
      <c r="EM43" s="9">
        <v>41.095999999999997</v>
      </c>
      <c r="EN43" s="9">
        <v>13.766999999999999</v>
      </c>
      <c r="EO43" s="9">
        <v>137.45699999999999</v>
      </c>
      <c r="EP43" s="9">
        <v>62.357999999999997</v>
      </c>
      <c r="EQ43" s="9">
        <v>75.099000000000004</v>
      </c>
      <c r="ER43" s="9">
        <v>72.519000000000005</v>
      </c>
      <c r="ES43" s="9">
        <v>55.966999999999999</v>
      </c>
      <c r="ET43" s="9">
        <v>16.552</v>
      </c>
      <c r="EU43" s="9">
        <v>173.31800000000001</v>
      </c>
      <c r="EV43" s="9">
        <v>82.917000000000002</v>
      </c>
      <c r="EW43" s="9">
        <v>90.400999999999996</v>
      </c>
      <c r="EX43" s="9">
        <v>148.27099999999999</v>
      </c>
      <c r="EY43" s="9">
        <v>71.433000000000007</v>
      </c>
      <c r="EZ43" s="9">
        <v>76.837999999999994</v>
      </c>
      <c r="FA43" s="9">
        <v>1780.712</v>
      </c>
      <c r="FB43" s="9">
        <v>950.36300000000006</v>
      </c>
      <c r="FC43" s="9">
        <v>830.34900000000005</v>
      </c>
      <c r="FD43" s="9">
        <v>1193.0930000000001</v>
      </c>
      <c r="FE43" s="9">
        <v>779.048</v>
      </c>
      <c r="FF43" s="9">
        <v>414.04599999999999</v>
      </c>
      <c r="FG43" s="9">
        <v>587.61800000000005</v>
      </c>
      <c r="FH43" s="9">
        <v>171.315</v>
      </c>
      <c r="FI43" s="9">
        <v>416.303</v>
      </c>
      <c r="FJ43" s="9">
        <v>205.31299999999999</v>
      </c>
      <c r="FK43" s="9">
        <v>108.40300000000001</v>
      </c>
      <c r="FL43" s="9">
        <v>96.91</v>
      </c>
      <c r="FM43" s="9">
        <v>55.063000000000002</v>
      </c>
      <c r="FN43" s="9">
        <v>34.076000000000001</v>
      </c>
      <c r="FO43" s="9">
        <v>20.986999999999998</v>
      </c>
      <c r="FP43" s="9">
        <v>19.611000000000001</v>
      </c>
      <c r="FQ43" s="9">
        <v>16.446000000000002</v>
      </c>
      <c r="FR43" s="9">
        <v>3.165</v>
      </c>
      <c r="FS43" s="9">
        <v>9.6069999999999993</v>
      </c>
      <c r="FT43" s="9">
        <v>7.8730000000000002</v>
      </c>
      <c r="FU43" s="9">
        <v>1.7330000000000001</v>
      </c>
      <c r="FV43" s="9">
        <v>10.005000000000001</v>
      </c>
      <c r="FW43" s="9">
        <v>8.5730000000000004</v>
      </c>
      <c r="FX43" s="9">
        <v>1.4319999999999999</v>
      </c>
      <c r="FY43" s="9">
        <v>35.451999999999998</v>
      </c>
      <c r="FZ43" s="9">
        <v>17.63</v>
      </c>
      <c r="GA43" s="9">
        <v>17.821999999999999</v>
      </c>
      <c r="GB43" s="9">
        <v>167.77500000000001</v>
      </c>
      <c r="GC43" s="9">
        <v>86.563000000000002</v>
      </c>
      <c r="GD43" s="9">
        <v>81.212000000000003</v>
      </c>
      <c r="GE43" s="9">
        <v>51.353000000000002</v>
      </c>
      <c r="GF43" s="9">
        <v>38.100999999999999</v>
      </c>
      <c r="GG43" s="9">
        <v>13.253</v>
      </c>
      <c r="GH43" s="9">
        <v>116.422</v>
      </c>
      <c r="GI43" s="9">
        <v>48.463000000000001</v>
      </c>
      <c r="GJ43" s="9">
        <v>67.959000000000003</v>
      </c>
      <c r="GK43" s="9">
        <v>66.694999999999993</v>
      </c>
      <c r="GL43" s="9">
        <v>50.676000000000002</v>
      </c>
      <c r="GM43" s="9">
        <v>16.018000000000001</v>
      </c>
      <c r="GN43" s="9">
        <v>138.619</v>
      </c>
      <c r="GO43" s="9">
        <v>57.726999999999997</v>
      </c>
      <c r="GP43" s="9">
        <v>80.891000000000005</v>
      </c>
      <c r="GQ43" s="9">
        <v>126.029</v>
      </c>
      <c r="GR43" s="9">
        <v>56.335999999999999</v>
      </c>
      <c r="GS43" s="9">
        <v>69.692999999999998</v>
      </c>
      <c r="GT43" s="9">
        <v>469.76499999999999</v>
      </c>
      <c r="GU43" s="9">
        <v>282.48599999999999</v>
      </c>
      <c r="GV43" s="9">
        <v>187.279</v>
      </c>
      <c r="GW43" s="9">
        <v>200.10900000000001</v>
      </c>
      <c r="GX43" s="9">
        <v>147.82599999999999</v>
      </c>
      <c r="GY43" s="9">
        <v>52.283000000000001</v>
      </c>
      <c r="GZ43" s="9">
        <v>269.65600000000001</v>
      </c>
      <c r="HA43" s="9">
        <v>134.66</v>
      </c>
      <c r="HB43" s="9">
        <v>134.99700000000001</v>
      </c>
      <c r="HC43" s="9">
        <v>40.523000000000003</v>
      </c>
      <c r="HD43" s="9">
        <v>30.481000000000002</v>
      </c>
      <c r="HE43" s="9">
        <v>10.042999999999999</v>
      </c>
      <c r="HF43" s="9">
        <v>22.741</v>
      </c>
      <c r="HG43" s="9">
        <v>18.783000000000001</v>
      </c>
      <c r="HH43" s="9">
        <v>3.9580000000000002</v>
      </c>
      <c r="HI43" s="9">
        <v>2.7509999999999999</v>
      </c>
      <c r="HJ43" s="9">
        <v>2.7290000000000001</v>
      </c>
      <c r="HK43" s="9">
        <v>2.1999999999999999E-2</v>
      </c>
      <c r="HL43" s="9">
        <v>1.2070000000000001</v>
      </c>
      <c r="HM43" s="9">
        <v>1.202</v>
      </c>
      <c r="HN43" s="9">
        <v>5.0000000000000001E-3</v>
      </c>
      <c r="HO43" s="9">
        <v>1.544</v>
      </c>
      <c r="HP43" s="9">
        <v>1.5269999999999999</v>
      </c>
      <c r="HQ43" s="9">
        <v>1.7000000000000001E-2</v>
      </c>
      <c r="HR43" s="9">
        <v>19.989999999999998</v>
      </c>
      <c r="HS43" s="9">
        <v>16.053999999999998</v>
      </c>
      <c r="HT43" s="9">
        <v>3.9359999999999999</v>
      </c>
      <c r="HU43" s="9">
        <v>24.545000000000002</v>
      </c>
      <c r="HV43" s="9">
        <v>16.890999999999998</v>
      </c>
      <c r="HW43" s="9">
        <v>7.6539999999999999</v>
      </c>
      <c r="HX43" s="9">
        <v>3.51</v>
      </c>
      <c r="HY43" s="9">
        <v>2.9950000000000001</v>
      </c>
      <c r="HZ43" s="9">
        <v>0.51500000000000001</v>
      </c>
      <c r="IA43" s="9">
        <v>21.035</v>
      </c>
      <c r="IB43" s="9">
        <v>13.896000000000001</v>
      </c>
      <c r="IC43" s="9">
        <v>7.14</v>
      </c>
      <c r="ID43" s="9">
        <v>5.8239999999999998</v>
      </c>
      <c r="IE43" s="9">
        <v>5.2910000000000004</v>
      </c>
      <c r="IF43" s="9">
        <v>0.53300000000000003</v>
      </c>
      <c r="IG43" s="9">
        <v>34.698999999999998</v>
      </c>
      <c r="IH43" s="9">
        <v>25.19</v>
      </c>
      <c r="II43" s="9">
        <v>9.5090000000000003</v>
      </c>
      <c r="IJ43" s="9">
        <v>22.242999999999999</v>
      </c>
      <c r="IK43" s="9">
        <v>15.098000000000001</v>
      </c>
      <c r="IL43" s="9">
        <v>7.1449999999999996</v>
      </c>
      <c r="IM43" s="9">
        <v>3812.4430000000002</v>
      </c>
      <c r="IN43" s="9">
        <v>2039.7</v>
      </c>
      <c r="IO43" s="9">
        <v>1772.7429999999999</v>
      </c>
      <c r="IP43" s="9">
        <v>2626.3820000000001</v>
      </c>
      <c r="IQ43" s="9">
        <v>1664.4770000000001</v>
      </c>
    </row>
    <row r="44" spans="1:251">
      <c r="A44" s="10">
        <v>42826</v>
      </c>
      <c r="B44" s="9">
        <v>17.55</v>
      </c>
      <c r="C44" s="9">
        <v>14.734999999999999</v>
      </c>
      <c r="D44" s="9">
        <v>381.28899999999999</v>
      </c>
      <c r="E44" s="9">
        <v>212.64599999999999</v>
      </c>
      <c r="F44" s="9">
        <v>168.643</v>
      </c>
      <c r="G44" s="9">
        <v>176.45</v>
      </c>
      <c r="H44" s="9">
        <v>132.529</v>
      </c>
      <c r="I44" s="9">
        <v>43.920999999999999</v>
      </c>
      <c r="J44" s="9">
        <v>204.839</v>
      </c>
      <c r="K44" s="9">
        <v>80.117000000000004</v>
      </c>
      <c r="L44" s="9">
        <v>124.72199999999999</v>
      </c>
      <c r="M44" s="9">
        <v>191.458</v>
      </c>
      <c r="N44" s="9">
        <v>142.523</v>
      </c>
      <c r="O44" s="9">
        <v>48.935000000000002</v>
      </c>
      <c r="P44" s="9">
        <v>217.07499999999999</v>
      </c>
      <c r="Q44" s="9">
        <v>86.290999999999997</v>
      </c>
      <c r="R44" s="9">
        <v>130.78399999999999</v>
      </c>
      <c r="S44" s="9">
        <v>219.124</v>
      </c>
      <c r="T44" s="9">
        <v>90.311000000000007</v>
      </c>
      <c r="U44" s="9">
        <v>128.81299999999999</v>
      </c>
      <c r="V44" s="9">
        <v>2641.558</v>
      </c>
      <c r="W44" s="9">
        <v>1420.2460000000001</v>
      </c>
      <c r="X44" s="9">
        <v>1221.3109999999999</v>
      </c>
      <c r="Y44" s="9">
        <v>1926.1759999999999</v>
      </c>
      <c r="Z44" s="9">
        <v>1281.712</v>
      </c>
      <c r="AA44" s="9">
        <v>644.46400000000006</v>
      </c>
      <c r="AB44" s="9">
        <v>715.38199999999995</v>
      </c>
      <c r="AC44" s="9">
        <v>138.53399999999999</v>
      </c>
      <c r="AD44" s="9">
        <v>576.84799999999996</v>
      </c>
      <c r="AE44" s="9">
        <v>340.32100000000003</v>
      </c>
      <c r="AF44" s="9">
        <v>169.661</v>
      </c>
      <c r="AG44" s="9">
        <v>170.66</v>
      </c>
      <c r="AH44" s="9">
        <v>50.273000000000003</v>
      </c>
      <c r="AI44" s="9">
        <v>26.957999999999998</v>
      </c>
      <c r="AJ44" s="9">
        <v>23.314</v>
      </c>
      <c r="AK44" s="9">
        <v>19.582000000000001</v>
      </c>
      <c r="AL44" s="9">
        <v>15.692</v>
      </c>
      <c r="AM44" s="9">
        <v>3.89</v>
      </c>
      <c r="AN44" s="9">
        <v>10.938000000000001</v>
      </c>
      <c r="AO44" s="9">
        <v>9.2629999999999999</v>
      </c>
      <c r="AP44" s="9">
        <v>1.675</v>
      </c>
      <c r="AQ44" s="9">
        <v>8.6430000000000007</v>
      </c>
      <c r="AR44" s="9">
        <v>6.4290000000000003</v>
      </c>
      <c r="AS44" s="9">
        <v>2.214</v>
      </c>
      <c r="AT44" s="9">
        <v>30.690999999999999</v>
      </c>
      <c r="AU44" s="9">
        <v>11.266</v>
      </c>
      <c r="AV44" s="9">
        <v>19.425000000000001</v>
      </c>
      <c r="AW44" s="9">
        <v>313.149</v>
      </c>
      <c r="AX44" s="9">
        <v>156.34</v>
      </c>
      <c r="AY44" s="9">
        <v>156.809</v>
      </c>
      <c r="AZ44" s="9">
        <v>134.101</v>
      </c>
      <c r="BA44" s="9">
        <v>101.654</v>
      </c>
      <c r="BB44" s="9">
        <v>32.447000000000003</v>
      </c>
      <c r="BC44" s="9">
        <v>179.048</v>
      </c>
      <c r="BD44" s="9">
        <v>54.686</v>
      </c>
      <c r="BE44" s="9">
        <v>124.36199999999999</v>
      </c>
      <c r="BF44" s="9">
        <v>148.416</v>
      </c>
      <c r="BG44" s="9">
        <v>112.592</v>
      </c>
      <c r="BH44" s="9">
        <v>35.823999999999998</v>
      </c>
      <c r="BI44" s="9">
        <v>191.905</v>
      </c>
      <c r="BJ44" s="9">
        <v>57.069000000000003</v>
      </c>
      <c r="BK44" s="9">
        <v>134.83600000000001</v>
      </c>
      <c r="BL44" s="9">
        <v>189.98599999999999</v>
      </c>
      <c r="BM44" s="9">
        <v>63.948999999999998</v>
      </c>
      <c r="BN44" s="9">
        <v>126.03700000000001</v>
      </c>
      <c r="BO44" s="9">
        <v>2533.4160000000002</v>
      </c>
      <c r="BP44" s="9">
        <v>1310.4829999999999</v>
      </c>
      <c r="BQ44" s="9">
        <v>1222.933</v>
      </c>
      <c r="BR44" s="9">
        <v>1871.973</v>
      </c>
      <c r="BS44" s="9">
        <v>1171.191</v>
      </c>
      <c r="BT44" s="9">
        <v>700.78200000000004</v>
      </c>
      <c r="BU44" s="9">
        <v>661.44299999999998</v>
      </c>
      <c r="BV44" s="9">
        <v>139.292</v>
      </c>
      <c r="BW44" s="9">
        <v>522.15099999999995</v>
      </c>
      <c r="BX44" s="9">
        <v>300.89100000000002</v>
      </c>
      <c r="BY44" s="9">
        <v>148.327</v>
      </c>
      <c r="BZ44" s="9">
        <v>152.56399999999999</v>
      </c>
      <c r="CA44" s="9">
        <v>45.859000000000002</v>
      </c>
      <c r="CB44" s="9">
        <v>24.638999999999999</v>
      </c>
      <c r="CC44" s="9">
        <v>21.22</v>
      </c>
      <c r="CD44" s="9">
        <v>19.731000000000002</v>
      </c>
      <c r="CE44" s="9">
        <v>14.976000000000001</v>
      </c>
      <c r="CF44" s="9">
        <v>4.7539999999999996</v>
      </c>
      <c r="CG44" s="9">
        <v>10.409000000000001</v>
      </c>
      <c r="CH44" s="9">
        <v>7.4219999999999997</v>
      </c>
      <c r="CI44" s="9">
        <v>2.9860000000000002</v>
      </c>
      <c r="CJ44" s="9">
        <v>9.3219999999999992</v>
      </c>
      <c r="CK44" s="9">
        <v>7.5540000000000003</v>
      </c>
      <c r="CL44" s="9">
        <v>1.768</v>
      </c>
      <c r="CM44" s="9">
        <v>26.128</v>
      </c>
      <c r="CN44" s="9">
        <v>9.6630000000000003</v>
      </c>
      <c r="CO44" s="9">
        <v>16.465</v>
      </c>
      <c r="CP44" s="9">
        <v>276.76600000000002</v>
      </c>
      <c r="CQ44" s="9">
        <v>135.92400000000001</v>
      </c>
      <c r="CR44" s="9">
        <v>140.84200000000001</v>
      </c>
      <c r="CS44" s="9">
        <v>120.327</v>
      </c>
      <c r="CT44" s="9">
        <v>88.125</v>
      </c>
      <c r="CU44" s="9">
        <v>32.201999999999998</v>
      </c>
      <c r="CV44" s="9">
        <v>156.43899999999999</v>
      </c>
      <c r="CW44" s="9">
        <v>47.798999999999999</v>
      </c>
      <c r="CX44" s="9">
        <v>108.64</v>
      </c>
      <c r="CY44" s="9">
        <v>134.404</v>
      </c>
      <c r="CZ44" s="9">
        <v>98.206999999999994</v>
      </c>
      <c r="DA44" s="9">
        <v>36.197000000000003</v>
      </c>
      <c r="DB44" s="9">
        <v>166.488</v>
      </c>
      <c r="DC44" s="9">
        <v>50.121000000000002</v>
      </c>
      <c r="DD44" s="9">
        <v>116.367</v>
      </c>
      <c r="DE44" s="9">
        <v>166.84800000000001</v>
      </c>
      <c r="DF44" s="9">
        <v>55.220999999999997</v>
      </c>
      <c r="DG44" s="9">
        <v>111.626</v>
      </c>
      <c r="DH44" s="9">
        <v>2263.6680000000001</v>
      </c>
      <c r="DI44" s="9">
        <v>1254.7</v>
      </c>
      <c r="DJ44" s="9">
        <v>1008.9690000000001</v>
      </c>
      <c r="DK44" s="9">
        <v>1424.4190000000001</v>
      </c>
      <c r="DL44" s="9">
        <v>953.61500000000001</v>
      </c>
      <c r="DM44" s="9">
        <v>470.80399999999997</v>
      </c>
      <c r="DN44" s="9">
        <v>839.24900000000002</v>
      </c>
      <c r="DO44" s="9">
        <v>301.084</v>
      </c>
      <c r="DP44" s="9">
        <v>538.16499999999996</v>
      </c>
      <c r="DQ44" s="9">
        <v>251.577</v>
      </c>
      <c r="DR44" s="9">
        <v>131.88900000000001</v>
      </c>
      <c r="DS44" s="9">
        <v>119.688</v>
      </c>
      <c r="DT44" s="9">
        <v>64.790000000000006</v>
      </c>
      <c r="DU44" s="9">
        <v>37.154000000000003</v>
      </c>
      <c r="DV44" s="9">
        <v>27.635999999999999</v>
      </c>
      <c r="DW44" s="9">
        <v>18.626000000000001</v>
      </c>
      <c r="DX44" s="9">
        <v>14.64</v>
      </c>
      <c r="DY44" s="9">
        <v>3.9860000000000002</v>
      </c>
      <c r="DZ44" s="9">
        <v>8.7129999999999992</v>
      </c>
      <c r="EA44" s="9">
        <v>7.6580000000000004</v>
      </c>
      <c r="EB44" s="9">
        <v>1.0549999999999999</v>
      </c>
      <c r="EC44" s="9">
        <v>9.9130000000000003</v>
      </c>
      <c r="ED44" s="9">
        <v>6.9820000000000002</v>
      </c>
      <c r="EE44" s="9">
        <v>2.931</v>
      </c>
      <c r="EF44" s="9">
        <v>46.164000000000001</v>
      </c>
      <c r="EG44" s="9">
        <v>22.513999999999999</v>
      </c>
      <c r="EH44" s="9">
        <v>23.65</v>
      </c>
      <c r="EI44" s="9">
        <v>207.00700000000001</v>
      </c>
      <c r="EJ44" s="9">
        <v>106.94</v>
      </c>
      <c r="EK44" s="9">
        <v>100.06699999999999</v>
      </c>
      <c r="EL44" s="9">
        <v>59.103000000000002</v>
      </c>
      <c r="EM44" s="9">
        <v>43.423999999999999</v>
      </c>
      <c r="EN44" s="9">
        <v>15.678000000000001</v>
      </c>
      <c r="EO44" s="9">
        <v>147.904</v>
      </c>
      <c r="EP44" s="9">
        <v>63.515000000000001</v>
      </c>
      <c r="EQ44" s="9">
        <v>84.388999999999996</v>
      </c>
      <c r="ER44" s="9">
        <v>75.084000000000003</v>
      </c>
      <c r="ES44" s="9">
        <v>56.127000000000002</v>
      </c>
      <c r="ET44" s="9">
        <v>18.957000000000001</v>
      </c>
      <c r="EU44" s="9">
        <v>176.49299999999999</v>
      </c>
      <c r="EV44" s="9">
        <v>75.762</v>
      </c>
      <c r="EW44" s="9">
        <v>100.73099999999999</v>
      </c>
      <c r="EX44" s="9">
        <v>156.61699999999999</v>
      </c>
      <c r="EY44" s="9">
        <v>71.173000000000002</v>
      </c>
      <c r="EZ44" s="9">
        <v>85.444000000000003</v>
      </c>
      <c r="FA44" s="9">
        <v>1791.7170000000001</v>
      </c>
      <c r="FB44" s="9">
        <v>960.88099999999997</v>
      </c>
      <c r="FC44" s="9">
        <v>830.83600000000001</v>
      </c>
      <c r="FD44" s="9">
        <v>1215.423</v>
      </c>
      <c r="FE44" s="9">
        <v>794.54600000000005</v>
      </c>
      <c r="FF44" s="9">
        <v>420.87599999999998</v>
      </c>
      <c r="FG44" s="9">
        <v>576.29499999999996</v>
      </c>
      <c r="FH44" s="9">
        <v>166.33500000000001</v>
      </c>
      <c r="FI44" s="9">
        <v>409.96</v>
      </c>
      <c r="FJ44" s="9">
        <v>207.59299999999999</v>
      </c>
      <c r="FK44" s="9">
        <v>106.514</v>
      </c>
      <c r="FL44" s="9">
        <v>101.07899999999999</v>
      </c>
      <c r="FM44" s="9">
        <v>45.719000000000001</v>
      </c>
      <c r="FN44" s="9">
        <v>25.241</v>
      </c>
      <c r="FO44" s="9">
        <v>20.477</v>
      </c>
      <c r="FP44" s="9">
        <v>15.183999999999999</v>
      </c>
      <c r="FQ44" s="9">
        <v>12.178000000000001</v>
      </c>
      <c r="FR44" s="9">
        <v>3.0059999999999998</v>
      </c>
      <c r="FS44" s="9">
        <v>7.32</v>
      </c>
      <c r="FT44" s="9">
        <v>6.27</v>
      </c>
      <c r="FU44" s="9">
        <v>1.05</v>
      </c>
      <c r="FV44" s="9">
        <v>7.8639999999999999</v>
      </c>
      <c r="FW44" s="9">
        <v>5.9080000000000004</v>
      </c>
      <c r="FX44" s="9">
        <v>1.956</v>
      </c>
      <c r="FY44" s="9">
        <v>30.533999999999999</v>
      </c>
      <c r="FZ44" s="9">
        <v>13.063000000000001</v>
      </c>
      <c r="GA44" s="9">
        <v>17.471</v>
      </c>
      <c r="GB44" s="9">
        <v>179.43899999999999</v>
      </c>
      <c r="GC44" s="9">
        <v>91.691999999999993</v>
      </c>
      <c r="GD44" s="9">
        <v>87.748000000000005</v>
      </c>
      <c r="GE44" s="9">
        <v>56.191000000000003</v>
      </c>
      <c r="GF44" s="9">
        <v>41.652000000000001</v>
      </c>
      <c r="GG44" s="9">
        <v>14.54</v>
      </c>
      <c r="GH44" s="9">
        <v>123.248</v>
      </c>
      <c r="GI44" s="9">
        <v>50.04</v>
      </c>
      <c r="GJ44" s="9">
        <v>73.207999999999998</v>
      </c>
      <c r="GK44" s="9">
        <v>68.759</v>
      </c>
      <c r="GL44" s="9">
        <v>51.917999999999999</v>
      </c>
      <c r="GM44" s="9">
        <v>16.841000000000001</v>
      </c>
      <c r="GN44" s="9">
        <v>138.834</v>
      </c>
      <c r="GO44" s="9">
        <v>54.595999999999997</v>
      </c>
      <c r="GP44" s="9">
        <v>84.238</v>
      </c>
      <c r="GQ44" s="9">
        <v>130.56800000000001</v>
      </c>
      <c r="GR44" s="9">
        <v>56.31</v>
      </c>
      <c r="GS44" s="9">
        <v>74.257999999999996</v>
      </c>
      <c r="GT44" s="9">
        <v>471.95100000000002</v>
      </c>
      <c r="GU44" s="9">
        <v>293.81799999999998</v>
      </c>
      <c r="GV44" s="9">
        <v>178.13300000000001</v>
      </c>
      <c r="GW44" s="9">
        <v>208.99700000000001</v>
      </c>
      <c r="GX44" s="9">
        <v>159.06899999999999</v>
      </c>
      <c r="GY44" s="9">
        <v>49.927999999999997</v>
      </c>
      <c r="GZ44" s="9">
        <v>262.95400000000001</v>
      </c>
      <c r="HA44" s="9">
        <v>134.749</v>
      </c>
      <c r="HB44" s="9">
        <v>128.20500000000001</v>
      </c>
      <c r="HC44" s="9">
        <v>43.984000000000002</v>
      </c>
      <c r="HD44" s="9">
        <v>25.375</v>
      </c>
      <c r="HE44" s="9">
        <v>18.609000000000002</v>
      </c>
      <c r="HF44" s="9">
        <v>19.071000000000002</v>
      </c>
      <c r="HG44" s="9">
        <v>11.912000000000001</v>
      </c>
      <c r="HH44" s="9">
        <v>7.1589999999999998</v>
      </c>
      <c r="HI44" s="9">
        <v>3.4420000000000002</v>
      </c>
      <c r="HJ44" s="9">
        <v>2.4609999999999999</v>
      </c>
      <c r="HK44" s="9">
        <v>0.98</v>
      </c>
      <c r="HL44" s="9">
        <v>1.393</v>
      </c>
      <c r="HM44" s="9">
        <v>1.3879999999999999</v>
      </c>
      <c r="HN44" s="9">
        <v>5.0000000000000001E-3</v>
      </c>
      <c r="HO44" s="9">
        <v>2.0489999999999999</v>
      </c>
      <c r="HP44" s="9">
        <v>1.0740000000000001</v>
      </c>
      <c r="HQ44" s="9">
        <v>0.97499999999999998</v>
      </c>
      <c r="HR44" s="9">
        <v>15.63</v>
      </c>
      <c r="HS44" s="9">
        <v>9.4510000000000005</v>
      </c>
      <c r="HT44" s="9">
        <v>6.1790000000000003</v>
      </c>
      <c r="HU44" s="9">
        <v>27.568000000000001</v>
      </c>
      <c r="HV44" s="9">
        <v>15.247999999999999</v>
      </c>
      <c r="HW44" s="9">
        <v>12.32</v>
      </c>
      <c r="HX44" s="9">
        <v>2.911</v>
      </c>
      <c r="HY44" s="9">
        <v>1.7729999999999999</v>
      </c>
      <c r="HZ44" s="9">
        <v>1.139</v>
      </c>
      <c r="IA44" s="9">
        <v>24.655999999999999</v>
      </c>
      <c r="IB44" s="9">
        <v>13.475</v>
      </c>
      <c r="IC44" s="9">
        <v>11.180999999999999</v>
      </c>
      <c r="ID44" s="9">
        <v>6.3250000000000002</v>
      </c>
      <c r="IE44" s="9">
        <v>4.2089999999999996</v>
      </c>
      <c r="IF44" s="9">
        <v>2.1160000000000001</v>
      </c>
      <c r="IG44" s="9">
        <v>37.658999999999999</v>
      </c>
      <c r="IH44" s="9">
        <v>21.166</v>
      </c>
      <c r="II44" s="9">
        <v>16.492999999999999</v>
      </c>
      <c r="IJ44" s="9">
        <v>26.048999999999999</v>
      </c>
      <c r="IK44" s="9">
        <v>14.863</v>
      </c>
      <c r="IL44" s="9">
        <v>11.186</v>
      </c>
      <c r="IM44" s="9">
        <v>3828.991</v>
      </c>
      <c r="IN44" s="9">
        <v>2058.6610000000001</v>
      </c>
      <c r="IO44" s="9">
        <v>1770.33</v>
      </c>
      <c r="IP44" s="9">
        <v>2617.0079999999998</v>
      </c>
      <c r="IQ44" s="9">
        <v>1659.318</v>
      </c>
    </row>
    <row r="45" spans="1:251">
      <c r="A45" s="10">
        <v>42856</v>
      </c>
      <c r="B45" s="9">
        <v>18.277999999999999</v>
      </c>
      <c r="C45" s="9">
        <v>21.103999999999999</v>
      </c>
      <c r="D45" s="9">
        <v>388.79</v>
      </c>
      <c r="E45" s="9">
        <v>220.607</v>
      </c>
      <c r="F45" s="9">
        <v>168.18299999999999</v>
      </c>
      <c r="G45" s="9">
        <v>181.43799999999999</v>
      </c>
      <c r="H45" s="9">
        <v>135.19</v>
      </c>
      <c r="I45" s="9">
        <v>46.249000000000002</v>
      </c>
      <c r="J45" s="9">
        <v>207.352</v>
      </c>
      <c r="K45" s="9">
        <v>85.417000000000002</v>
      </c>
      <c r="L45" s="9">
        <v>121.935</v>
      </c>
      <c r="M45" s="9">
        <v>200.37200000000001</v>
      </c>
      <c r="N45" s="9">
        <v>146.41900000000001</v>
      </c>
      <c r="O45" s="9">
        <v>53.954000000000001</v>
      </c>
      <c r="P45" s="9">
        <v>220.50800000000001</v>
      </c>
      <c r="Q45" s="9">
        <v>88.147999999999996</v>
      </c>
      <c r="R45" s="9">
        <v>132.35900000000001</v>
      </c>
      <c r="S45" s="9">
        <v>221.946</v>
      </c>
      <c r="T45" s="9">
        <v>96.567999999999998</v>
      </c>
      <c r="U45" s="9">
        <v>125.378</v>
      </c>
      <c r="V45" s="9">
        <v>2651.61</v>
      </c>
      <c r="W45" s="9">
        <v>1426.4259999999999</v>
      </c>
      <c r="X45" s="9">
        <v>1225.1849999999999</v>
      </c>
      <c r="Y45" s="9">
        <v>1952.8240000000001</v>
      </c>
      <c r="Z45" s="9">
        <v>1303.24</v>
      </c>
      <c r="AA45" s="9">
        <v>649.58299999999997</v>
      </c>
      <c r="AB45" s="9">
        <v>698.78700000000003</v>
      </c>
      <c r="AC45" s="9">
        <v>123.185</v>
      </c>
      <c r="AD45" s="9">
        <v>575.601</v>
      </c>
      <c r="AE45" s="9">
        <v>323.71100000000001</v>
      </c>
      <c r="AF45" s="9">
        <v>168.001</v>
      </c>
      <c r="AG45" s="9">
        <v>155.71</v>
      </c>
      <c r="AH45" s="9">
        <v>59.712000000000003</v>
      </c>
      <c r="AI45" s="9">
        <v>33.002000000000002</v>
      </c>
      <c r="AJ45" s="9">
        <v>26.71</v>
      </c>
      <c r="AK45" s="9">
        <v>26.65</v>
      </c>
      <c r="AL45" s="9">
        <v>21.443999999999999</v>
      </c>
      <c r="AM45" s="9">
        <v>5.2060000000000004</v>
      </c>
      <c r="AN45" s="9">
        <v>16.782</v>
      </c>
      <c r="AO45" s="9">
        <v>14.241</v>
      </c>
      <c r="AP45" s="9">
        <v>2.5409999999999999</v>
      </c>
      <c r="AQ45" s="9">
        <v>9.8680000000000003</v>
      </c>
      <c r="AR45" s="9">
        <v>7.2030000000000003</v>
      </c>
      <c r="AS45" s="9">
        <v>2.665</v>
      </c>
      <c r="AT45" s="9">
        <v>33.061999999999998</v>
      </c>
      <c r="AU45" s="9">
        <v>11.558</v>
      </c>
      <c r="AV45" s="9">
        <v>21.504000000000001</v>
      </c>
      <c r="AW45" s="9">
        <v>288.64600000000002</v>
      </c>
      <c r="AX45" s="9">
        <v>148.036</v>
      </c>
      <c r="AY45" s="9">
        <v>140.61099999999999</v>
      </c>
      <c r="AZ45" s="9">
        <v>127.02800000000001</v>
      </c>
      <c r="BA45" s="9">
        <v>98.695999999999998</v>
      </c>
      <c r="BB45" s="9">
        <v>28.332000000000001</v>
      </c>
      <c r="BC45" s="9">
        <v>161.61799999999999</v>
      </c>
      <c r="BD45" s="9">
        <v>49.34</v>
      </c>
      <c r="BE45" s="9">
        <v>112.279</v>
      </c>
      <c r="BF45" s="9">
        <v>148.54</v>
      </c>
      <c r="BG45" s="9">
        <v>115.387</v>
      </c>
      <c r="BH45" s="9">
        <v>33.152999999999999</v>
      </c>
      <c r="BI45" s="9">
        <v>175.17099999999999</v>
      </c>
      <c r="BJ45" s="9">
        <v>52.613999999999997</v>
      </c>
      <c r="BK45" s="9">
        <v>122.557</v>
      </c>
      <c r="BL45" s="9">
        <v>178.4</v>
      </c>
      <c r="BM45" s="9">
        <v>63.581000000000003</v>
      </c>
      <c r="BN45" s="9">
        <v>114.82</v>
      </c>
      <c r="BO45" s="9">
        <v>2551.288</v>
      </c>
      <c r="BP45" s="9">
        <v>1318.1220000000001</v>
      </c>
      <c r="BQ45" s="9">
        <v>1233.165</v>
      </c>
      <c r="BR45" s="9">
        <v>1884.97</v>
      </c>
      <c r="BS45" s="9">
        <v>1174.635</v>
      </c>
      <c r="BT45" s="9">
        <v>710.33600000000001</v>
      </c>
      <c r="BU45" s="9">
        <v>666.31700000000001</v>
      </c>
      <c r="BV45" s="9">
        <v>143.48699999999999</v>
      </c>
      <c r="BW45" s="9">
        <v>522.83000000000004</v>
      </c>
      <c r="BX45" s="9">
        <v>327.44499999999999</v>
      </c>
      <c r="BY45" s="9">
        <v>155.39099999999999</v>
      </c>
      <c r="BZ45" s="9">
        <v>172.054</v>
      </c>
      <c r="CA45" s="9">
        <v>69.018000000000001</v>
      </c>
      <c r="CB45" s="9">
        <v>39.17</v>
      </c>
      <c r="CC45" s="9">
        <v>29.847999999999999</v>
      </c>
      <c r="CD45" s="9">
        <v>32.612000000000002</v>
      </c>
      <c r="CE45" s="9">
        <v>24.257000000000001</v>
      </c>
      <c r="CF45" s="9">
        <v>8.3550000000000004</v>
      </c>
      <c r="CG45" s="9">
        <v>15.239000000000001</v>
      </c>
      <c r="CH45" s="9">
        <v>11.628</v>
      </c>
      <c r="CI45" s="9">
        <v>3.6110000000000002</v>
      </c>
      <c r="CJ45" s="9">
        <v>17.373000000000001</v>
      </c>
      <c r="CK45" s="9">
        <v>12.629</v>
      </c>
      <c r="CL45" s="9">
        <v>4.7439999999999998</v>
      </c>
      <c r="CM45" s="9">
        <v>36.405999999999999</v>
      </c>
      <c r="CN45" s="9">
        <v>14.913</v>
      </c>
      <c r="CO45" s="9">
        <v>21.492999999999999</v>
      </c>
      <c r="CP45" s="9">
        <v>285.64100000000002</v>
      </c>
      <c r="CQ45" s="9">
        <v>130.596</v>
      </c>
      <c r="CR45" s="9">
        <v>155.04499999999999</v>
      </c>
      <c r="CS45" s="9">
        <v>116.52800000000001</v>
      </c>
      <c r="CT45" s="9">
        <v>79.774000000000001</v>
      </c>
      <c r="CU45" s="9">
        <v>36.753999999999998</v>
      </c>
      <c r="CV45" s="9">
        <v>169.113</v>
      </c>
      <c r="CW45" s="9">
        <v>50.822000000000003</v>
      </c>
      <c r="CX45" s="9">
        <v>118.291</v>
      </c>
      <c r="CY45" s="9">
        <v>143.36500000000001</v>
      </c>
      <c r="CZ45" s="9">
        <v>98.775000000000006</v>
      </c>
      <c r="DA45" s="9">
        <v>44.59</v>
      </c>
      <c r="DB45" s="9">
        <v>184.08</v>
      </c>
      <c r="DC45" s="9">
        <v>56.616999999999997</v>
      </c>
      <c r="DD45" s="9">
        <v>127.46299999999999</v>
      </c>
      <c r="DE45" s="9">
        <v>184.352</v>
      </c>
      <c r="DF45" s="9">
        <v>62.45</v>
      </c>
      <c r="DG45" s="9">
        <v>121.902</v>
      </c>
      <c r="DH45" s="9">
        <v>2312.0540000000001</v>
      </c>
      <c r="DI45" s="9">
        <v>1268.7719999999999</v>
      </c>
      <c r="DJ45" s="9">
        <v>1043.2819999999999</v>
      </c>
      <c r="DK45" s="9">
        <v>1457.81</v>
      </c>
      <c r="DL45" s="9">
        <v>971.89599999999996</v>
      </c>
      <c r="DM45" s="9">
        <v>485.91500000000002</v>
      </c>
      <c r="DN45" s="9">
        <v>854.24300000000005</v>
      </c>
      <c r="DO45" s="9">
        <v>296.87599999999998</v>
      </c>
      <c r="DP45" s="9">
        <v>557.36699999999996</v>
      </c>
      <c r="DQ45" s="9">
        <v>258.113</v>
      </c>
      <c r="DR45" s="9">
        <v>138.19800000000001</v>
      </c>
      <c r="DS45" s="9">
        <v>119.91500000000001</v>
      </c>
      <c r="DT45" s="9">
        <v>81.241</v>
      </c>
      <c r="DU45" s="9">
        <v>48.904000000000003</v>
      </c>
      <c r="DV45" s="9">
        <v>32.337000000000003</v>
      </c>
      <c r="DW45" s="9">
        <v>23.212</v>
      </c>
      <c r="DX45" s="9">
        <v>17.041</v>
      </c>
      <c r="DY45" s="9">
        <v>6.1710000000000003</v>
      </c>
      <c r="DZ45" s="9">
        <v>13.084</v>
      </c>
      <c r="EA45" s="9">
        <v>9.7289999999999992</v>
      </c>
      <c r="EB45" s="9">
        <v>3.355</v>
      </c>
      <c r="EC45" s="9">
        <v>10.128</v>
      </c>
      <c r="ED45" s="9">
        <v>7.3129999999999997</v>
      </c>
      <c r="EE45" s="9">
        <v>2.8159999999999998</v>
      </c>
      <c r="EF45" s="9">
        <v>58.029000000000003</v>
      </c>
      <c r="EG45" s="9">
        <v>31.863</v>
      </c>
      <c r="EH45" s="9">
        <v>26.166</v>
      </c>
      <c r="EI45" s="9">
        <v>205.697</v>
      </c>
      <c r="EJ45" s="9">
        <v>107.55800000000001</v>
      </c>
      <c r="EK45" s="9">
        <v>98.138999999999996</v>
      </c>
      <c r="EL45" s="9">
        <v>64.926000000000002</v>
      </c>
      <c r="EM45" s="9">
        <v>46.713000000000001</v>
      </c>
      <c r="EN45" s="9">
        <v>18.212</v>
      </c>
      <c r="EO45" s="9">
        <v>140.77199999999999</v>
      </c>
      <c r="EP45" s="9">
        <v>60.844999999999999</v>
      </c>
      <c r="EQ45" s="9">
        <v>79.927000000000007</v>
      </c>
      <c r="ER45" s="9">
        <v>85.326999999999998</v>
      </c>
      <c r="ES45" s="9">
        <v>61.5</v>
      </c>
      <c r="ET45" s="9">
        <v>23.827000000000002</v>
      </c>
      <c r="EU45" s="9">
        <v>172.786</v>
      </c>
      <c r="EV45" s="9">
        <v>76.697000000000003</v>
      </c>
      <c r="EW45" s="9">
        <v>96.087999999999994</v>
      </c>
      <c r="EX45" s="9">
        <v>153.85599999999999</v>
      </c>
      <c r="EY45" s="9">
        <v>70.573999999999998</v>
      </c>
      <c r="EZ45" s="9">
        <v>83.281999999999996</v>
      </c>
      <c r="FA45" s="9">
        <v>1820.86</v>
      </c>
      <c r="FB45" s="9">
        <v>966.64</v>
      </c>
      <c r="FC45" s="9">
        <v>854.22</v>
      </c>
      <c r="FD45" s="9">
        <v>1236.6690000000001</v>
      </c>
      <c r="FE45" s="9">
        <v>807.60699999999997</v>
      </c>
      <c r="FF45" s="9">
        <v>429.06200000000001</v>
      </c>
      <c r="FG45" s="9">
        <v>584.19100000000003</v>
      </c>
      <c r="FH45" s="9">
        <v>159.03299999999999</v>
      </c>
      <c r="FI45" s="9">
        <v>425.15699999999998</v>
      </c>
      <c r="FJ45" s="9">
        <v>218.16300000000001</v>
      </c>
      <c r="FK45" s="9">
        <v>110.98399999999999</v>
      </c>
      <c r="FL45" s="9">
        <v>107.18</v>
      </c>
      <c r="FM45" s="9">
        <v>63.337000000000003</v>
      </c>
      <c r="FN45" s="9">
        <v>35.863999999999997</v>
      </c>
      <c r="FO45" s="9">
        <v>27.474</v>
      </c>
      <c r="FP45" s="9">
        <v>21.638000000000002</v>
      </c>
      <c r="FQ45" s="9">
        <v>15.489000000000001</v>
      </c>
      <c r="FR45" s="9">
        <v>6.149</v>
      </c>
      <c r="FS45" s="9">
        <v>12.115</v>
      </c>
      <c r="FT45" s="9">
        <v>8.7650000000000006</v>
      </c>
      <c r="FU45" s="9">
        <v>3.35</v>
      </c>
      <c r="FV45" s="9">
        <v>9.5229999999999997</v>
      </c>
      <c r="FW45" s="9">
        <v>6.7240000000000002</v>
      </c>
      <c r="FX45" s="9">
        <v>2.7989999999999999</v>
      </c>
      <c r="FY45" s="9">
        <v>41.7</v>
      </c>
      <c r="FZ45" s="9">
        <v>20.375</v>
      </c>
      <c r="GA45" s="9">
        <v>21.324999999999999</v>
      </c>
      <c r="GB45" s="9">
        <v>178.6</v>
      </c>
      <c r="GC45" s="9">
        <v>89.897999999999996</v>
      </c>
      <c r="GD45" s="9">
        <v>88.701999999999998</v>
      </c>
      <c r="GE45" s="9">
        <v>59.209000000000003</v>
      </c>
      <c r="GF45" s="9">
        <v>41.786000000000001</v>
      </c>
      <c r="GG45" s="9">
        <v>17.422999999999998</v>
      </c>
      <c r="GH45" s="9">
        <v>119.39100000000001</v>
      </c>
      <c r="GI45" s="9">
        <v>48.112000000000002</v>
      </c>
      <c r="GJ45" s="9">
        <v>71.278999999999996</v>
      </c>
      <c r="GK45" s="9">
        <v>78.063999999999993</v>
      </c>
      <c r="GL45" s="9">
        <v>55.045000000000002</v>
      </c>
      <c r="GM45" s="9">
        <v>23.018999999999998</v>
      </c>
      <c r="GN45" s="9">
        <v>140.1</v>
      </c>
      <c r="GO45" s="9">
        <v>55.939</v>
      </c>
      <c r="GP45" s="9">
        <v>84.161000000000001</v>
      </c>
      <c r="GQ45" s="9">
        <v>131.506</v>
      </c>
      <c r="GR45" s="9">
        <v>56.877000000000002</v>
      </c>
      <c r="GS45" s="9">
        <v>74.629000000000005</v>
      </c>
      <c r="GT45" s="9">
        <v>491.19400000000002</v>
      </c>
      <c r="GU45" s="9">
        <v>302.13200000000001</v>
      </c>
      <c r="GV45" s="9">
        <v>189.06200000000001</v>
      </c>
      <c r="GW45" s="9">
        <v>221.14099999999999</v>
      </c>
      <c r="GX45" s="9">
        <v>164.28899999999999</v>
      </c>
      <c r="GY45" s="9">
        <v>56.851999999999997</v>
      </c>
      <c r="GZ45" s="9">
        <v>270.05200000000002</v>
      </c>
      <c r="HA45" s="9">
        <v>137.84299999999999</v>
      </c>
      <c r="HB45" s="9">
        <v>132.21</v>
      </c>
      <c r="HC45" s="9">
        <v>39.948999999999998</v>
      </c>
      <c r="HD45" s="9">
        <v>27.213999999999999</v>
      </c>
      <c r="HE45" s="9">
        <v>12.734999999999999</v>
      </c>
      <c r="HF45" s="9">
        <v>17.902999999999999</v>
      </c>
      <c r="HG45" s="9">
        <v>13.041</v>
      </c>
      <c r="HH45" s="9">
        <v>4.8630000000000004</v>
      </c>
      <c r="HI45" s="9">
        <v>1.5740000000000001</v>
      </c>
      <c r="HJ45" s="9">
        <v>1.552</v>
      </c>
      <c r="HK45" s="9">
        <v>2.1999999999999999E-2</v>
      </c>
      <c r="HL45" s="9">
        <v>0.96899999999999997</v>
      </c>
      <c r="HM45" s="9">
        <v>0.96399999999999997</v>
      </c>
      <c r="HN45" s="9">
        <v>5.0000000000000001E-3</v>
      </c>
      <c r="HO45" s="9">
        <v>0.60599999999999998</v>
      </c>
      <c r="HP45" s="9">
        <v>0.58899999999999997</v>
      </c>
      <c r="HQ45" s="9">
        <v>1.7000000000000001E-2</v>
      </c>
      <c r="HR45" s="9">
        <v>16.329000000000001</v>
      </c>
      <c r="HS45" s="9">
        <v>11.488</v>
      </c>
      <c r="HT45" s="9">
        <v>4.8410000000000002</v>
      </c>
      <c r="HU45" s="9">
        <v>27.097999999999999</v>
      </c>
      <c r="HV45" s="9">
        <v>17.661000000000001</v>
      </c>
      <c r="HW45" s="9">
        <v>9.4369999999999994</v>
      </c>
      <c r="HX45" s="9">
        <v>5.7169999999999996</v>
      </c>
      <c r="HY45" s="9">
        <v>4.9269999999999996</v>
      </c>
      <c r="HZ45" s="9">
        <v>0.79</v>
      </c>
      <c r="IA45" s="9">
        <v>21.381</v>
      </c>
      <c r="IB45" s="9">
        <v>12.733000000000001</v>
      </c>
      <c r="IC45" s="9">
        <v>8.6479999999999997</v>
      </c>
      <c r="ID45" s="9">
        <v>7.2629999999999999</v>
      </c>
      <c r="IE45" s="9">
        <v>6.4550000000000001</v>
      </c>
      <c r="IF45" s="9">
        <v>0.80800000000000005</v>
      </c>
      <c r="IG45" s="9">
        <v>32.686</v>
      </c>
      <c r="IH45" s="9">
        <v>20.759</v>
      </c>
      <c r="II45" s="9">
        <v>11.927</v>
      </c>
      <c r="IJ45" s="9">
        <v>22.35</v>
      </c>
      <c r="IK45" s="9">
        <v>13.696999999999999</v>
      </c>
      <c r="IL45" s="9">
        <v>8.6530000000000005</v>
      </c>
      <c r="IM45" s="9">
        <v>3849.377</v>
      </c>
      <c r="IN45" s="9">
        <v>2051.77</v>
      </c>
      <c r="IO45" s="9">
        <v>1797.607</v>
      </c>
      <c r="IP45" s="9">
        <v>2670.2139999999999</v>
      </c>
      <c r="IQ45" s="9">
        <v>1671.645</v>
      </c>
    </row>
    <row r="46" spans="1:251">
      <c r="A46" s="10">
        <v>42887</v>
      </c>
      <c r="B46" s="9">
        <v>14.667999999999999</v>
      </c>
      <c r="C46" s="9">
        <v>18.456</v>
      </c>
      <c r="D46" s="9">
        <v>378.60899999999998</v>
      </c>
      <c r="E46" s="9">
        <v>225.45599999999999</v>
      </c>
      <c r="F46" s="9">
        <v>153.15299999999999</v>
      </c>
      <c r="G46" s="9">
        <v>183.25299999999999</v>
      </c>
      <c r="H46" s="9">
        <v>143.56299999999999</v>
      </c>
      <c r="I46" s="9">
        <v>39.69</v>
      </c>
      <c r="J46" s="9">
        <v>195.35599999999999</v>
      </c>
      <c r="K46" s="9">
        <v>81.893000000000001</v>
      </c>
      <c r="L46" s="9">
        <v>113.46299999999999</v>
      </c>
      <c r="M46" s="9">
        <v>205.941</v>
      </c>
      <c r="N46" s="9">
        <v>161.61600000000001</v>
      </c>
      <c r="O46" s="9">
        <v>44.325000000000003</v>
      </c>
      <c r="P46" s="9">
        <v>204.541</v>
      </c>
      <c r="Q46" s="9">
        <v>83.915999999999997</v>
      </c>
      <c r="R46" s="9">
        <v>120.625</v>
      </c>
      <c r="S46" s="9">
        <v>211.00200000000001</v>
      </c>
      <c r="T46" s="9">
        <v>94.748000000000005</v>
      </c>
      <c r="U46" s="9">
        <v>116.255</v>
      </c>
      <c r="V46" s="9">
        <v>2652.2890000000002</v>
      </c>
      <c r="W46" s="9">
        <v>1425.491</v>
      </c>
      <c r="X46" s="9">
        <v>1226.798</v>
      </c>
      <c r="Y46" s="9">
        <v>1953.4590000000001</v>
      </c>
      <c r="Z46" s="9">
        <v>1292.6220000000001</v>
      </c>
      <c r="AA46" s="9">
        <v>660.83699999999999</v>
      </c>
      <c r="AB46" s="9">
        <v>698.82899999999995</v>
      </c>
      <c r="AC46" s="9">
        <v>132.869</v>
      </c>
      <c r="AD46" s="9">
        <v>565.96</v>
      </c>
      <c r="AE46" s="9">
        <v>335.15800000000002</v>
      </c>
      <c r="AF46" s="9">
        <v>169.14699999999999</v>
      </c>
      <c r="AG46" s="9">
        <v>166.011</v>
      </c>
      <c r="AH46" s="9">
        <v>56.771000000000001</v>
      </c>
      <c r="AI46" s="9">
        <v>29.405999999999999</v>
      </c>
      <c r="AJ46" s="9">
        <v>27.364999999999998</v>
      </c>
      <c r="AK46" s="9">
        <v>27.334</v>
      </c>
      <c r="AL46" s="9">
        <v>20.472999999999999</v>
      </c>
      <c r="AM46" s="9">
        <v>6.8620000000000001</v>
      </c>
      <c r="AN46" s="9">
        <v>14.584</v>
      </c>
      <c r="AO46" s="9">
        <v>11.058</v>
      </c>
      <c r="AP46" s="9">
        <v>3.5259999999999998</v>
      </c>
      <c r="AQ46" s="9">
        <v>12.75</v>
      </c>
      <c r="AR46" s="9">
        <v>9.4139999999999997</v>
      </c>
      <c r="AS46" s="9">
        <v>3.3359999999999999</v>
      </c>
      <c r="AT46" s="9">
        <v>29.437000000000001</v>
      </c>
      <c r="AU46" s="9">
        <v>8.9339999999999993</v>
      </c>
      <c r="AV46" s="9">
        <v>20.503</v>
      </c>
      <c r="AW46" s="9">
        <v>298.964</v>
      </c>
      <c r="AX46" s="9">
        <v>150.58199999999999</v>
      </c>
      <c r="AY46" s="9">
        <v>148.38200000000001</v>
      </c>
      <c r="AZ46" s="9">
        <v>131.48400000000001</v>
      </c>
      <c r="BA46" s="9">
        <v>100.675</v>
      </c>
      <c r="BB46" s="9">
        <v>30.809000000000001</v>
      </c>
      <c r="BC46" s="9">
        <v>167.48</v>
      </c>
      <c r="BD46" s="9">
        <v>49.906999999999996</v>
      </c>
      <c r="BE46" s="9">
        <v>117.57299999999999</v>
      </c>
      <c r="BF46" s="9">
        <v>153.27500000000001</v>
      </c>
      <c r="BG46" s="9">
        <v>116.622</v>
      </c>
      <c r="BH46" s="9">
        <v>36.652999999999999</v>
      </c>
      <c r="BI46" s="9">
        <v>181.88300000000001</v>
      </c>
      <c r="BJ46" s="9">
        <v>52.524999999999999</v>
      </c>
      <c r="BK46" s="9">
        <v>129.358</v>
      </c>
      <c r="BL46" s="9">
        <v>182.06399999999999</v>
      </c>
      <c r="BM46" s="9">
        <v>60.966000000000001</v>
      </c>
      <c r="BN46" s="9">
        <v>121.098</v>
      </c>
      <c r="BO46" s="9">
        <v>2547.0320000000002</v>
      </c>
      <c r="BP46" s="9">
        <v>1319.6890000000001</v>
      </c>
      <c r="BQ46" s="9">
        <v>1227.3430000000001</v>
      </c>
      <c r="BR46" s="9">
        <v>1885.8320000000001</v>
      </c>
      <c r="BS46" s="9">
        <v>1181.1479999999999</v>
      </c>
      <c r="BT46" s="9">
        <v>704.68299999999999</v>
      </c>
      <c r="BU46" s="9">
        <v>661.20100000000002</v>
      </c>
      <c r="BV46" s="9">
        <v>138.541</v>
      </c>
      <c r="BW46" s="9">
        <v>522.66</v>
      </c>
      <c r="BX46" s="9">
        <v>331.90800000000002</v>
      </c>
      <c r="BY46" s="9">
        <v>161.57900000000001</v>
      </c>
      <c r="BZ46" s="9">
        <v>170.33</v>
      </c>
      <c r="CA46" s="9">
        <v>63.113</v>
      </c>
      <c r="CB46" s="9">
        <v>35.128</v>
      </c>
      <c r="CC46" s="9">
        <v>27.986000000000001</v>
      </c>
      <c r="CD46" s="9">
        <v>26.15</v>
      </c>
      <c r="CE46" s="9">
        <v>18.469000000000001</v>
      </c>
      <c r="CF46" s="9">
        <v>7.681</v>
      </c>
      <c r="CG46" s="9">
        <v>12.254</v>
      </c>
      <c r="CH46" s="9">
        <v>9.1780000000000008</v>
      </c>
      <c r="CI46" s="9">
        <v>3.077</v>
      </c>
      <c r="CJ46" s="9">
        <v>13.895</v>
      </c>
      <c r="CK46" s="9">
        <v>9.2910000000000004</v>
      </c>
      <c r="CL46" s="9">
        <v>4.6040000000000001</v>
      </c>
      <c r="CM46" s="9">
        <v>36.963999999999999</v>
      </c>
      <c r="CN46" s="9">
        <v>16.658999999999999</v>
      </c>
      <c r="CO46" s="9">
        <v>20.305</v>
      </c>
      <c r="CP46" s="9">
        <v>295.25299999999999</v>
      </c>
      <c r="CQ46" s="9">
        <v>141.542</v>
      </c>
      <c r="CR46" s="9">
        <v>153.71100000000001</v>
      </c>
      <c r="CS46" s="9">
        <v>118.06399999999999</v>
      </c>
      <c r="CT46" s="9">
        <v>84.980999999999995</v>
      </c>
      <c r="CU46" s="9">
        <v>33.082999999999998</v>
      </c>
      <c r="CV46" s="9">
        <v>177.18899999999999</v>
      </c>
      <c r="CW46" s="9">
        <v>56.561</v>
      </c>
      <c r="CX46" s="9">
        <v>120.628</v>
      </c>
      <c r="CY46" s="9">
        <v>137.72800000000001</v>
      </c>
      <c r="CZ46" s="9">
        <v>99.075000000000003</v>
      </c>
      <c r="DA46" s="9">
        <v>38.652999999999999</v>
      </c>
      <c r="DB46" s="9">
        <v>194.18</v>
      </c>
      <c r="DC46" s="9">
        <v>62.503999999999998</v>
      </c>
      <c r="DD46" s="9">
        <v>131.67599999999999</v>
      </c>
      <c r="DE46" s="9">
        <v>189.44300000000001</v>
      </c>
      <c r="DF46" s="9">
        <v>65.739000000000004</v>
      </c>
      <c r="DG46" s="9">
        <v>123.705</v>
      </c>
      <c r="DH46" s="9">
        <v>2321.4369999999999</v>
      </c>
      <c r="DI46" s="9">
        <v>1270.2049999999999</v>
      </c>
      <c r="DJ46" s="9">
        <v>1051.232</v>
      </c>
      <c r="DK46" s="9">
        <v>1482.2070000000001</v>
      </c>
      <c r="DL46" s="9">
        <v>986.06200000000001</v>
      </c>
      <c r="DM46" s="9">
        <v>496.14499999999998</v>
      </c>
      <c r="DN46" s="9">
        <v>839.23</v>
      </c>
      <c r="DO46" s="9">
        <v>284.14299999999997</v>
      </c>
      <c r="DP46" s="9">
        <v>555.08600000000001</v>
      </c>
      <c r="DQ46" s="9">
        <v>251.89599999999999</v>
      </c>
      <c r="DR46" s="9">
        <v>136.73599999999999</v>
      </c>
      <c r="DS46" s="9">
        <v>115.16</v>
      </c>
      <c r="DT46" s="9">
        <v>68.590999999999994</v>
      </c>
      <c r="DU46" s="9">
        <v>41.191000000000003</v>
      </c>
      <c r="DV46" s="9">
        <v>27.399000000000001</v>
      </c>
      <c r="DW46" s="9">
        <v>26.347999999999999</v>
      </c>
      <c r="DX46" s="9">
        <v>19.847999999999999</v>
      </c>
      <c r="DY46" s="9">
        <v>6.5</v>
      </c>
      <c r="DZ46" s="9">
        <v>14.221</v>
      </c>
      <c r="EA46" s="9">
        <v>10.766</v>
      </c>
      <c r="EB46" s="9">
        <v>3.456</v>
      </c>
      <c r="EC46" s="9">
        <v>12.127000000000001</v>
      </c>
      <c r="ED46" s="9">
        <v>9.0820000000000007</v>
      </c>
      <c r="EE46" s="9">
        <v>3.044</v>
      </c>
      <c r="EF46" s="9">
        <v>42.243000000000002</v>
      </c>
      <c r="EG46" s="9">
        <v>21.343</v>
      </c>
      <c r="EH46" s="9">
        <v>20.899000000000001</v>
      </c>
      <c r="EI46" s="9">
        <v>209.74700000000001</v>
      </c>
      <c r="EJ46" s="9">
        <v>110.473</v>
      </c>
      <c r="EK46" s="9">
        <v>99.274000000000001</v>
      </c>
      <c r="EL46" s="9">
        <v>70.644999999999996</v>
      </c>
      <c r="EM46" s="9">
        <v>50.82</v>
      </c>
      <c r="EN46" s="9">
        <v>19.824999999999999</v>
      </c>
      <c r="EO46" s="9">
        <v>139.102</v>
      </c>
      <c r="EP46" s="9">
        <v>59.652999999999999</v>
      </c>
      <c r="EQ46" s="9">
        <v>79.448999999999998</v>
      </c>
      <c r="ER46" s="9">
        <v>94.227000000000004</v>
      </c>
      <c r="ES46" s="9">
        <v>68.701999999999998</v>
      </c>
      <c r="ET46" s="9">
        <v>25.524999999999999</v>
      </c>
      <c r="EU46" s="9">
        <v>157.66900000000001</v>
      </c>
      <c r="EV46" s="9">
        <v>68.034000000000006</v>
      </c>
      <c r="EW46" s="9">
        <v>89.635000000000005</v>
      </c>
      <c r="EX46" s="9">
        <v>153.32300000000001</v>
      </c>
      <c r="EY46" s="9">
        <v>70.418000000000006</v>
      </c>
      <c r="EZ46" s="9">
        <v>82.905000000000001</v>
      </c>
      <c r="FA46" s="9">
        <v>1825.221</v>
      </c>
      <c r="FB46" s="9">
        <v>965.05700000000002</v>
      </c>
      <c r="FC46" s="9">
        <v>860.16399999999999</v>
      </c>
      <c r="FD46" s="9">
        <v>1256.518</v>
      </c>
      <c r="FE46" s="9">
        <v>816.12300000000005</v>
      </c>
      <c r="FF46" s="9">
        <v>440.39600000000002</v>
      </c>
      <c r="FG46" s="9">
        <v>568.70299999999997</v>
      </c>
      <c r="FH46" s="9">
        <v>148.935</v>
      </c>
      <c r="FI46" s="9">
        <v>419.76799999999997</v>
      </c>
      <c r="FJ46" s="9">
        <v>213.512</v>
      </c>
      <c r="FK46" s="9">
        <v>111.717</v>
      </c>
      <c r="FL46" s="9">
        <v>101.795</v>
      </c>
      <c r="FM46" s="9">
        <v>53.173000000000002</v>
      </c>
      <c r="FN46" s="9">
        <v>31.347999999999999</v>
      </c>
      <c r="FO46" s="9">
        <v>21.824999999999999</v>
      </c>
      <c r="FP46" s="9">
        <v>22.86</v>
      </c>
      <c r="FQ46" s="9">
        <v>16.966000000000001</v>
      </c>
      <c r="FR46" s="9">
        <v>5.8940000000000001</v>
      </c>
      <c r="FS46" s="9">
        <v>12.47</v>
      </c>
      <c r="FT46" s="9">
        <v>9.6029999999999998</v>
      </c>
      <c r="FU46" s="9">
        <v>2.8660000000000001</v>
      </c>
      <c r="FV46" s="9">
        <v>10.39</v>
      </c>
      <c r="FW46" s="9">
        <v>7.3630000000000004</v>
      </c>
      <c r="FX46" s="9">
        <v>3.0270000000000001</v>
      </c>
      <c r="FY46" s="9">
        <v>30.312999999999999</v>
      </c>
      <c r="FZ46" s="9">
        <v>14.382</v>
      </c>
      <c r="GA46" s="9">
        <v>15.930999999999999</v>
      </c>
      <c r="GB46" s="9">
        <v>182.92099999999999</v>
      </c>
      <c r="GC46" s="9">
        <v>92.963999999999999</v>
      </c>
      <c r="GD46" s="9">
        <v>89.956999999999994</v>
      </c>
      <c r="GE46" s="9">
        <v>63.548000000000002</v>
      </c>
      <c r="GF46" s="9">
        <v>45.396999999999998</v>
      </c>
      <c r="GG46" s="9">
        <v>18.149999999999999</v>
      </c>
      <c r="GH46" s="9">
        <v>119.373</v>
      </c>
      <c r="GI46" s="9">
        <v>47.567</v>
      </c>
      <c r="GJ46" s="9">
        <v>71.805999999999997</v>
      </c>
      <c r="GK46" s="9">
        <v>83.668999999999997</v>
      </c>
      <c r="GL46" s="9">
        <v>60.421999999999997</v>
      </c>
      <c r="GM46" s="9">
        <v>23.248000000000001</v>
      </c>
      <c r="GN46" s="9">
        <v>129.84299999999999</v>
      </c>
      <c r="GO46" s="9">
        <v>51.295999999999999</v>
      </c>
      <c r="GP46" s="9">
        <v>78.546999999999997</v>
      </c>
      <c r="GQ46" s="9">
        <v>131.84200000000001</v>
      </c>
      <c r="GR46" s="9">
        <v>57.17</v>
      </c>
      <c r="GS46" s="9">
        <v>74.671999999999997</v>
      </c>
      <c r="GT46" s="9">
        <v>496.21600000000001</v>
      </c>
      <c r="GU46" s="9">
        <v>305.14800000000002</v>
      </c>
      <c r="GV46" s="9">
        <v>191.06800000000001</v>
      </c>
      <c r="GW46" s="9">
        <v>225.68899999999999</v>
      </c>
      <c r="GX46" s="9">
        <v>169.93899999999999</v>
      </c>
      <c r="GY46" s="9">
        <v>55.75</v>
      </c>
      <c r="GZ46" s="9">
        <v>270.52699999999999</v>
      </c>
      <c r="HA46" s="9">
        <v>135.209</v>
      </c>
      <c r="HB46" s="9">
        <v>135.31800000000001</v>
      </c>
      <c r="HC46" s="9">
        <v>38.383000000000003</v>
      </c>
      <c r="HD46" s="9">
        <v>25.018999999999998</v>
      </c>
      <c r="HE46" s="9">
        <v>13.365</v>
      </c>
      <c r="HF46" s="9">
        <v>15.417999999999999</v>
      </c>
      <c r="HG46" s="9">
        <v>9.8439999999999994</v>
      </c>
      <c r="HH46" s="9">
        <v>5.5739999999999998</v>
      </c>
      <c r="HI46" s="9">
        <v>3.488</v>
      </c>
      <c r="HJ46" s="9">
        <v>2.8820000000000001</v>
      </c>
      <c r="HK46" s="9">
        <v>0.60599999999999998</v>
      </c>
      <c r="HL46" s="9">
        <v>1.752</v>
      </c>
      <c r="HM46" s="9">
        <v>1.163</v>
      </c>
      <c r="HN46" s="9">
        <v>0.58899999999999997</v>
      </c>
      <c r="HO46" s="9">
        <v>1.7370000000000001</v>
      </c>
      <c r="HP46" s="9">
        <v>1.72</v>
      </c>
      <c r="HQ46" s="9">
        <v>1.7000000000000001E-2</v>
      </c>
      <c r="HR46" s="9">
        <v>11.929</v>
      </c>
      <c r="HS46" s="9">
        <v>6.9610000000000003</v>
      </c>
      <c r="HT46" s="9">
        <v>4.968</v>
      </c>
      <c r="HU46" s="9">
        <v>26.826000000000001</v>
      </c>
      <c r="HV46" s="9">
        <v>17.509</v>
      </c>
      <c r="HW46" s="9">
        <v>9.3179999999999996</v>
      </c>
      <c r="HX46" s="9">
        <v>7.0979999999999999</v>
      </c>
      <c r="HY46" s="9">
        <v>5.423</v>
      </c>
      <c r="HZ46" s="9">
        <v>1.675</v>
      </c>
      <c r="IA46" s="9">
        <v>19.728999999999999</v>
      </c>
      <c r="IB46" s="9">
        <v>12.086</v>
      </c>
      <c r="IC46" s="9">
        <v>7.6429999999999998</v>
      </c>
      <c r="ID46" s="9">
        <v>10.558</v>
      </c>
      <c r="IE46" s="9">
        <v>8.2799999999999994</v>
      </c>
      <c r="IF46" s="9">
        <v>2.2770000000000001</v>
      </c>
      <c r="IG46" s="9">
        <v>27.826000000000001</v>
      </c>
      <c r="IH46" s="9">
        <v>16.738</v>
      </c>
      <c r="II46" s="9">
        <v>11.087</v>
      </c>
      <c r="IJ46" s="9">
        <v>21.481000000000002</v>
      </c>
      <c r="IK46" s="9">
        <v>13.247999999999999</v>
      </c>
      <c r="IL46" s="9">
        <v>8.2319999999999993</v>
      </c>
      <c r="IM46" s="9">
        <v>3855.5729999999999</v>
      </c>
      <c r="IN46" s="9">
        <v>2040.79</v>
      </c>
      <c r="IO46" s="9">
        <v>1814.7829999999999</v>
      </c>
      <c r="IP46" s="9">
        <v>2686.5920000000001</v>
      </c>
      <c r="IQ46" s="9">
        <v>1683.325</v>
      </c>
    </row>
    <row r="47" spans="1:251">
      <c r="A47" s="10">
        <v>42917</v>
      </c>
      <c r="B47" s="9">
        <v>13.709</v>
      </c>
      <c r="C47" s="9">
        <v>24.126999999999999</v>
      </c>
      <c r="D47" s="9">
        <v>386.38200000000001</v>
      </c>
      <c r="E47" s="9">
        <v>227.89599999999999</v>
      </c>
      <c r="F47" s="9">
        <v>158.48599999999999</v>
      </c>
      <c r="G47" s="9">
        <v>191.018</v>
      </c>
      <c r="H47" s="9">
        <v>143.57400000000001</v>
      </c>
      <c r="I47" s="9">
        <v>47.444000000000003</v>
      </c>
      <c r="J47" s="9">
        <v>195.364</v>
      </c>
      <c r="K47" s="9">
        <v>84.322000000000003</v>
      </c>
      <c r="L47" s="9">
        <v>111.042</v>
      </c>
      <c r="M47" s="9">
        <v>212.63200000000001</v>
      </c>
      <c r="N47" s="9">
        <v>156.76499999999999</v>
      </c>
      <c r="O47" s="9">
        <v>55.866999999999997</v>
      </c>
      <c r="P47" s="9">
        <v>208.97300000000001</v>
      </c>
      <c r="Q47" s="9">
        <v>88.646000000000001</v>
      </c>
      <c r="R47" s="9">
        <v>120.328</v>
      </c>
      <c r="S47" s="9">
        <v>213.756</v>
      </c>
      <c r="T47" s="9">
        <v>97.507999999999996</v>
      </c>
      <c r="U47" s="9">
        <v>116.249</v>
      </c>
      <c r="V47" s="9">
        <v>2646.3420000000001</v>
      </c>
      <c r="W47" s="9">
        <v>1424.0630000000001</v>
      </c>
      <c r="X47" s="9">
        <v>1222.278</v>
      </c>
      <c r="Y47" s="9">
        <v>1938.2739999999999</v>
      </c>
      <c r="Z47" s="9">
        <v>1286.8689999999999</v>
      </c>
      <c r="AA47" s="9">
        <v>651.40599999999995</v>
      </c>
      <c r="AB47" s="9">
        <v>708.06700000000001</v>
      </c>
      <c r="AC47" s="9">
        <v>137.19499999999999</v>
      </c>
      <c r="AD47" s="9">
        <v>570.87300000000005</v>
      </c>
      <c r="AE47" s="9">
        <v>338.55700000000002</v>
      </c>
      <c r="AF47" s="9">
        <v>181.69900000000001</v>
      </c>
      <c r="AG47" s="9">
        <v>156.85900000000001</v>
      </c>
      <c r="AH47" s="9">
        <v>63.131999999999998</v>
      </c>
      <c r="AI47" s="9">
        <v>36.457999999999998</v>
      </c>
      <c r="AJ47" s="9">
        <v>26.673999999999999</v>
      </c>
      <c r="AK47" s="9">
        <v>32.621000000000002</v>
      </c>
      <c r="AL47" s="9">
        <v>25.178000000000001</v>
      </c>
      <c r="AM47" s="9">
        <v>7.444</v>
      </c>
      <c r="AN47" s="9">
        <v>17.122</v>
      </c>
      <c r="AO47" s="9">
        <v>13.917</v>
      </c>
      <c r="AP47" s="9">
        <v>3.2050000000000001</v>
      </c>
      <c r="AQ47" s="9">
        <v>15.499000000000001</v>
      </c>
      <c r="AR47" s="9">
        <v>11.260999999999999</v>
      </c>
      <c r="AS47" s="9">
        <v>4.2380000000000004</v>
      </c>
      <c r="AT47" s="9">
        <v>30.510999999999999</v>
      </c>
      <c r="AU47" s="9">
        <v>11.281000000000001</v>
      </c>
      <c r="AV47" s="9">
        <v>19.23</v>
      </c>
      <c r="AW47" s="9">
        <v>297.43900000000002</v>
      </c>
      <c r="AX47" s="9">
        <v>156.25399999999999</v>
      </c>
      <c r="AY47" s="9">
        <v>141.185</v>
      </c>
      <c r="AZ47" s="9">
        <v>131.43799999999999</v>
      </c>
      <c r="BA47" s="9">
        <v>103.876</v>
      </c>
      <c r="BB47" s="9">
        <v>27.562000000000001</v>
      </c>
      <c r="BC47" s="9">
        <v>166.001</v>
      </c>
      <c r="BD47" s="9">
        <v>52.378</v>
      </c>
      <c r="BE47" s="9">
        <v>113.623</v>
      </c>
      <c r="BF47" s="9">
        <v>159.273</v>
      </c>
      <c r="BG47" s="9">
        <v>124.998</v>
      </c>
      <c r="BH47" s="9">
        <v>34.274999999999999</v>
      </c>
      <c r="BI47" s="9">
        <v>179.285</v>
      </c>
      <c r="BJ47" s="9">
        <v>56.701000000000001</v>
      </c>
      <c r="BK47" s="9">
        <v>122.584</v>
      </c>
      <c r="BL47" s="9">
        <v>183.12299999999999</v>
      </c>
      <c r="BM47" s="9">
        <v>66.295000000000002</v>
      </c>
      <c r="BN47" s="9">
        <v>116.828</v>
      </c>
      <c r="BO47" s="9">
        <v>2549.2220000000002</v>
      </c>
      <c r="BP47" s="9">
        <v>1314.0129999999999</v>
      </c>
      <c r="BQ47" s="9">
        <v>1235.21</v>
      </c>
      <c r="BR47" s="9">
        <v>1898.127</v>
      </c>
      <c r="BS47" s="9">
        <v>1186.19</v>
      </c>
      <c r="BT47" s="9">
        <v>711.93700000000001</v>
      </c>
      <c r="BU47" s="9">
        <v>651.09500000000003</v>
      </c>
      <c r="BV47" s="9">
        <v>127.82299999999999</v>
      </c>
      <c r="BW47" s="9">
        <v>523.27200000000005</v>
      </c>
      <c r="BX47" s="9">
        <v>327.09699999999998</v>
      </c>
      <c r="BY47" s="9">
        <v>160.41800000000001</v>
      </c>
      <c r="BZ47" s="9">
        <v>166.68</v>
      </c>
      <c r="CA47" s="9">
        <v>70.632999999999996</v>
      </c>
      <c r="CB47" s="9">
        <v>42.673999999999999</v>
      </c>
      <c r="CC47" s="9">
        <v>27.959</v>
      </c>
      <c r="CD47" s="9">
        <v>30.917000000000002</v>
      </c>
      <c r="CE47" s="9">
        <v>24.599</v>
      </c>
      <c r="CF47" s="9">
        <v>6.3179999999999996</v>
      </c>
      <c r="CG47" s="9">
        <v>15.725</v>
      </c>
      <c r="CH47" s="9">
        <v>12.686999999999999</v>
      </c>
      <c r="CI47" s="9">
        <v>3.0379999999999998</v>
      </c>
      <c r="CJ47" s="9">
        <v>15.192</v>
      </c>
      <c r="CK47" s="9">
        <v>11.912000000000001</v>
      </c>
      <c r="CL47" s="9">
        <v>3.28</v>
      </c>
      <c r="CM47" s="9">
        <v>39.716000000000001</v>
      </c>
      <c r="CN47" s="9">
        <v>18.074999999999999</v>
      </c>
      <c r="CO47" s="9">
        <v>21.640999999999998</v>
      </c>
      <c r="CP47" s="9">
        <v>285.72300000000001</v>
      </c>
      <c r="CQ47" s="9">
        <v>135.798</v>
      </c>
      <c r="CR47" s="9">
        <v>149.92400000000001</v>
      </c>
      <c r="CS47" s="9">
        <v>112.518</v>
      </c>
      <c r="CT47" s="9">
        <v>81.521000000000001</v>
      </c>
      <c r="CU47" s="9">
        <v>30.997</v>
      </c>
      <c r="CV47" s="9">
        <v>173.20400000000001</v>
      </c>
      <c r="CW47" s="9">
        <v>54.277000000000001</v>
      </c>
      <c r="CX47" s="9">
        <v>118.92700000000001</v>
      </c>
      <c r="CY47" s="9">
        <v>137.98699999999999</v>
      </c>
      <c r="CZ47" s="9">
        <v>101.749</v>
      </c>
      <c r="DA47" s="9">
        <v>36.238</v>
      </c>
      <c r="DB47" s="9">
        <v>189.11099999999999</v>
      </c>
      <c r="DC47" s="9">
        <v>58.668999999999997</v>
      </c>
      <c r="DD47" s="9">
        <v>130.441</v>
      </c>
      <c r="DE47" s="9">
        <v>188.93</v>
      </c>
      <c r="DF47" s="9">
        <v>66.963999999999999</v>
      </c>
      <c r="DG47" s="9">
        <v>121.965</v>
      </c>
      <c r="DH47" s="9">
        <v>2311.252</v>
      </c>
      <c r="DI47" s="9">
        <v>1281.0989999999999</v>
      </c>
      <c r="DJ47" s="9">
        <v>1030.154</v>
      </c>
      <c r="DK47" s="9">
        <v>1469.749</v>
      </c>
      <c r="DL47" s="9">
        <v>977.70500000000004</v>
      </c>
      <c r="DM47" s="9">
        <v>492.04399999999998</v>
      </c>
      <c r="DN47" s="9">
        <v>841.50300000000004</v>
      </c>
      <c r="DO47" s="9">
        <v>303.39400000000001</v>
      </c>
      <c r="DP47" s="9">
        <v>538.11</v>
      </c>
      <c r="DQ47" s="9">
        <v>240.001</v>
      </c>
      <c r="DR47" s="9">
        <v>129.9</v>
      </c>
      <c r="DS47" s="9">
        <v>110.101</v>
      </c>
      <c r="DT47" s="9">
        <v>67.575000000000003</v>
      </c>
      <c r="DU47" s="9">
        <v>40.22</v>
      </c>
      <c r="DV47" s="9">
        <v>27.355</v>
      </c>
      <c r="DW47" s="9">
        <v>21.279</v>
      </c>
      <c r="DX47" s="9">
        <v>18.408000000000001</v>
      </c>
      <c r="DY47" s="9">
        <v>2.871</v>
      </c>
      <c r="DZ47" s="9">
        <v>13.867000000000001</v>
      </c>
      <c r="EA47" s="9">
        <v>11.496</v>
      </c>
      <c r="EB47" s="9">
        <v>2.3719999999999999</v>
      </c>
      <c r="EC47" s="9">
        <v>7.4119999999999999</v>
      </c>
      <c r="ED47" s="9">
        <v>6.9130000000000003</v>
      </c>
      <c r="EE47" s="9">
        <v>0.499</v>
      </c>
      <c r="EF47" s="9">
        <v>46.295999999999999</v>
      </c>
      <c r="EG47" s="9">
        <v>21.812000000000001</v>
      </c>
      <c r="EH47" s="9">
        <v>24.484000000000002</v>
      </c>
      <c r="EI47" s="9">
        <v>200.934</v>
      </c>
      <c r="EJ47" s="9">
        <v>106.758</v>
      </c>
      <c r="EK47" s="9">
        <v>94.177000000000007</v>
      </c>
      <c r="EL47" s="9">
        <v>64.03</v>
      </c>
      <c r="EM47" s="9">
        <v>45.491999999999997</v>
      </c>
      <c r="EN47" s="9">
        <v>18.539000000000001</v>
      </c>
      <c r="EO47" s="9">
        <v>136.904</v>
      </c>
      <c r="EP47" s="9">
        <v>61.265999999999998</v>
      </c>
      <c r="EQ47" s="9">
        <v>75.638000000000005</v>
      </c>
      <c r="ER47" s="9">
        <v>79.475999999999999</v>
      </c>
      <c r="ES47" s="9">
        <v>58.642000000000003</v>
      </c>
      <c r="ET47" s="9">
        <v>20.834</v>
      </c>
      <c r="EU47" s="9">
        <v>160.524</v>
      </c>
      <c r="EV47" s="9">
        <v>71.257999999999996</v>
      </c>
      <c r="EW47" s="9">
        <v>89.266000000000005</v>
      </c>
      <c r="EX47" s="9">
        <v>150.77099999999999</v>
      </c>
      <c r="EY47" s="9">
        <v>72.762</v>
      </c>
      <c r="EZ47" s="9">
        <v>78.009</v>
      </c>
      <c r="FA47" s="9">
        <v>1806.145</v>
      </c>
      <c r="FB47" s="9">
        <v>971.08500000000004</v>
      </c>
      <c r="FC47" s="9">
        <v>835.06</v>
      </c>
      <c r="FD47" s="9">
        <v>1241.867</v>
      </c>
      <c r="FE47" s="9">
        <v>804.79600000000005</v>
      </c>
      <c r="FF47" s="9">
        <v>437.07100000000003</v>
      </c>
      <c r="FG47" s="9">
        <v>564.27800000000002</v>
      </c>
      <c r="FH47" s="9">
        <v>166.28899999999999</v>
      </c>
      <c r="FI47" s="9">
        <v>397.98899999999998</v>
      </c>
      <c r="FJ47" s="9">
        <v>203.39599999999999</v>
      </c>
      <c r="FK47" s="9">
        <v>106.405</v>
      </c>
      <c r="FL47" s="9">
        <v>96.991</v>
      </c>
      <c r="FM47" s="9">
        <v>49.58</v>
      </c>
      <c r="FN47" s="9">
        <v>28.206</v>
      </c>
      <c r="FO47" s="9">
        <v>21.373999999999999</v>
      </c>
      <c r="FP47" s="9">
        <v>18.216999999999999</v>
      </c>
      <c r="FQ47" s="9">
        <v>15.827999999999999</v>
      </c>
      <c r="FR47" s="9">
        <v>2.3889999999999998</v>
      </c>
      <c r="FS47" s="9">
        <v>11.641999999999999</v>
      </c>
      <c r="FT47" s="9">
        <v>9.7349999999999994</v>
      </c>
      <c r="FU47" s="9">
        <v>1.907</v>
      </c>
      <c r="FV47" s="9">
        <v>6.5750000000000002</v>
      </c>
      <c r="FW47" s="9">
        <v>6.093</v>
      </c>
      <c r="FX47" s="9">
        <v>0.48199999999999998</v>
      </c>
      <c r="FY47" s="9">
        <v>31.363</v>
      </c>
      <c r="FZ47" s="9">
        <v>12.378</v>
      </c>
      <c r="GA47" s="9">
        <v>18.984999999999999</v>
      </c>
      <c r="GB47" s="9">
        <v>177.36099999999999</v>
      </c>
      <c r="GC47" s="9">
        <v>91.581999999999994</v>
      </c>
      <c r="GD47" s="9">
        <v>85.778999999999996</v>
      </c>
      <c r="GE47" s="9">
        <v>57.390999999999998</v>
      </c>
      <c r="GF47" s="9">
        <v>40.314999999999998</v>
      </c>
      <c r="GG47" s="9">
        <v>17.076000000000001</v>
      </c>
      <c r="GH47" s="9">
        <v>119.96899999999999</v>
      </c>
      <c r="GI47" s="9">
        <v>51.265999999999998</v>
      </c>
      <c r="GJ47" s="9">
        <v>68.703000000000003</v>
      </c>
      <c r="GK47" s="9">
        <v>70.210999999999999</v>
      </c>
      <c r="GL47" s="9">
        <v>51.317999999999998</v>
      </c>
      <c r="GM47" s="9">
        <v>18.893000000000001</v>
      </c>
      <c r="GN47" s="9">
        <v>133.185</v>
      </c>
      <c r="GO47" s="9">
        <v>55.087000000000003</v>
      </c>
      <c r="GP47" s="9">
        <v>78.097999999999999</v>
      </c>
      <c r="GQ47" s="9">
        <v>131.61199999999999</v>
      </c>
      <c r="GR47" s="9">
        <v>61.002000000000002</v>
      </c>
      <c r="GS47" s="9">
        <v>70.61</v>
      </c>
      <c r="GT47" s="9">
        <v>505.10700000000003</v>
      </c>
      <c r="GU47" s="9">
        <v>310.01400000000001</v>
      </c>
      <c r="GV47" s="9">
        <v>195.09299999999999</v>
      </c>
      <c r="GW47" s="9">
        <v>227.88200000000001</v>
      </c>
      <c r="GX47" s="9">
        <v>172.90899999999999</v>
      </c>
      <c r="GY47" s="9">
        <v>54.972999999999999</v>
      </c>
      <c r="GZ47" s="9">
        <v>277.22500000000002</v>
      </c>
      <c r="HA47" s="9">
        <v>137.10499999999999</v>
      </c>
      <c r="HB47" s="9">
        <v>140.12100000000001</v>
      </c>
      <c r="HC47" s="9">
        <v>36.604999999999997</v>
      </c>
      <c r="HD47" s="9">
        <v>23.495000000000001</v>
      </c>
      <c r="HE47" s="9">
        <v>13.109</v>
      </c>
      <c r="HF47" s="9">
        <v>17.995000000000001</v>
      </c>
      <c r="HG47" s="9">
        <v>12.013999999999999</v>
      </c>
      <c r="HH47" s="9">
        <v>5.9809999999999999</v>
      </c>
      <c r="HI47" s="9">
        <v>3.0619999999999998</v>
      </c>
      <c r="HJ47" s="9">
        <v>2.58</v>
      </c>
      <c r="HK47" s="9">
        <v>0.48199999999999998</v>
      </c>
      <c r="HL47" s="9">
        <v>2.2250000000000001</v>
      </c>
      <c r="HM47" s="9">
        <v>1.76</v>
      </c>
      <c r="HN47" s="9">
        <v>0.46500000000000002</v>
      </c>
      <c r="HO47" s="9">
        <v>0.83699999999999997</v>
      </c>
      <c r="HP47" s="9">
        <v>0.82</v>
      </c>
      <c r="HQ47" s="9">
        <v>1.7000000000000001E-2</v>
      </c>
      <c r="HR47" s="9">
        <v>14.933</v>
      </c>
      <c r="HS47" s="9">
        <v>9.4339999999999993</v>
      </c>
      <c r="HT47" s="9">
        <v>5.4989999999999997</v>
      </c>
      <c r="HU47" s="9">
        <v>23.574000000000002</v>
      </c>
      <c r="HV47" s="9">
        <v>15.176</v>
      </c>
      <c r="HW47" s="9">
        <v>8.3979999999999997</v>
      </c>
      <c r="HX47" s="9">
        <v>6.6390000000000002</v>
      </c>
      <c r="HY47" s="9">
        <v>5.1760000000000002</v>
      </c>
      <c r="HZ47" s="9">
        <v>1.4630000000000001</v>
      </c>
      <c r="IA47" s="9">
        <v>16.934000000000001</v>
      </c>
      <c r="IB47" s="9">
        <v>10</v>
      </c>
      <c r="IC47" s="9">
        <v>6.9349999999999996</v>
      </c>
      <c r="ID47" s="9">
        <v>9.2650000000000006</v>
      </c>
      <c r="IE47" s="9">
        <v>7.3239999999999998</v>
      </c>
      <c r="IF47" s="9">
        <v>1.9410000000000001</v>
      </c>
      <c r="IG47" s="9">
        <v>27.34</v>
      </c>
      <c r="IH47" s="9">
        <v>16.170999999999999</v>
      </c>
      <c r="II47" s="9">
        <v>11.167999999999999</v>
      </c>
      <c r="IJ47" s="9">
        <v>19.158999999999999</v>
      </c>
      <c r="IK47" s="9">
        <v>11.76</v>
      </c>
      <c r="IL47" s="9">
        <v>7.4</v>
      </c>
      <c r="IM47" s="9">
        <v>3856.0970000000002</v>
      </c>
      <c r="IN47" s="9">
        <v>2065.0160000000001</v>
      </c>
      <c r="IO47" s="9">
        <v>1791.0820000000001</v>
      </c>
      <c r="IP47" s="9">
        <v>2699.0790000000002</v>
      </c>
      <c r="IQ47" s="9">
        <v>1693.7670000000001</v>
      </c>
    </row>
    <row r="48" spans="1:251">
      <c r="A48" s="10">
        <v>42948</v>
      </c>
      <c r="B48" s="9">
        <v>14.548</v>
      </c>
      <c r="C48" s="9">
        <v>17.542000000000002</v>
      </c>
      <c r="D48" s="9">
        <v>363.83300000000003</v>
      </c>
      <c r="E48" s="9">
        <v>210.35</v>
      </c>
      <c r="F48" s="9">
        <v>153.483</v>
      </c>
      <c r="G48" s="9">
        <v>178.42699999999999</v>
      </c>
      <c r="H48" s="9">
        <v>133.51499999999999</v>
      </c>
      <c r="I48" s="9">
        <v>44.911999999999999</v>
      </c>
      <c r="J48" s="9">
        <v>185.405</v>
      </c>
      <c r="K48" s="9">
        <v>76.834999999999994</v>
      </c>
      <c r="L48" s="9">
        <v>108.571</v>
      </c>
      <c r="M48" s="9">
        <v>199.54400000000001</v>
      </c>
      <c r="N48" s="9">
        <v>147.92599999999999</v>
      </c>
      <c r="O48" s="9">
        <v>51.618000000000002</v>
      </c>
      <c r="P48" s="9">
        <v>196.387</v>
      </c>
      <c r="Q48" s="9">
        <v>79.864000000000004</v>
      </c>
      <c r="R48" s="9">
        <v>116.52200000000001</v>
      </c>
      <c r="S48" s="9">
        <v>201.178</v>
      </c>
      <c r="T48" s="9">
        <v>88.727999999999994</v>
      </c>
      <c r="U48" s="9">
        <v>112.449</v>
      </c>
      <c r="V48" s="9">
        <v>2650.1280000000002</v>
      </c>
      <c r="W48" s="9">
        <v>1420.2139999999999</v>
      </c>
      <c r="X48" s="9">
        <v>1229.915</v>
      </c>
      <c r="Y48" s="9">
        <v>1932.9680000000001</v>
      </c>
      <c r="Z48" s="9">
        <v>1276.808</v>
      </c>
      <c r="AA48" s="9">
        <v>656.16</v>
      </c>
      <c r="AB48" s="9">
        <v>717.16</v>
      </c>
      <c r="AC48" s="9">
        <v>143.40600000000001</v>
      </c>
      <c r="AD48" s="9">
        <v>573.755</v>
      </c>
      <c r="AE48" s="9">
        <v>323.44400000000002</v>
      </c>
      <c r="AF48" s="9">
        <v>168.87799999999999</v>
      </c>
      <c r="AG48" s="9">
        <v>154.566</v>
      </c>
      <c r="AH48" s="9">
        <v>58.064999999999998</v>
      </c>
      <c r="AI48" s="9">
        <v>35.002000000000002</v>
      </c>
      <c r="AJ48" s="9">
        <v>23.062999999999999</v>
      </c>
      <c r="AK48" s="9">
        <v>29.163</v>
      </c>
      <c r="AL48" s="9">
        <v>21.978000000000002</v>
      </c>
      <c r="AM48" s="9">
        <v>7.1849999999999996</v>
      </c>
      <c r="AN48" s="9">
        <v>14.086</v>
      </c>
      <c r="AO48" s="9">
        <v>11.608000000000001</v>
      </c>
      <c r="AP48" s="9">
        <v>2.4780000000000002</v>
      </c>
      <c r="AQ48" s="9">
        <v>15.077</v>
      </c>
      <c r="AR48" s="9">
        <v>10.369</v>
      </c>
      <c r="AS48" s="9">
        <v>4.7069999999999999</v>
      </c>
      <c r="AT48" s="9">
        <v>28.902000000000001</v>
      </c>
      <c r="AU48" s="9">
        <v>13.023999999999999</v>
      </c>
      <c r="AV48" s="9">
        <v>15.878</v>
      </c>
      <c r="AW48" s="9">
        <v>289.22199999999998</v>
      </c>
      <c r="AX48" s="9">
        <v>146.971</v>
      </c>
      <c r="AY48" s="9">
        <v>142.25200000000001</v>
      </c>
      <c r="AZ48" s="9">
        <v>123.018</v>
      </c>
      <c r="BA48" s="9">
        <v>93.245000000000005</v>
      </c>
      <c r="BB48" s="9">
        <v>29.773</v>
      </c>
      <c r="BC48" s="9">
        <v>166.20500000000001</v>
      </c>
      <c r="BD48" s="9">
        <v>53.725999999999999</v>
      </c>
      <c r="BE48" s="9">
        <v>112.479</v>
      </c>
      <c r="BF48" s="9">
        <v>146.81</v>
      </c>
      <c r="BG48" s="9">
        <v>110.377</v>
      </c>
      <c r="BH48" s="9">
        <v>36.433</v>
      </c>
      <c r="BI48" s="9">
        <v>176.63399999999999</v>
      </c>
      <c r="BJ48" s="9">
        <v>58.500999999999998</v>
      </c>
      <c r="BK48" s="9">
        <v>118.133</v>
      </c>
      <c r="BL48" s="9">
        <v>180.291</v>
      </c>
      <c r="BM48" s="9">
        <v>65.334000000000003</v>
      </c>
      <c r="BN48" s="9">
        <v>114.956</v>
      </c>
      <c r="BO48" s="9">
        <v>2546.2869999999998</v>
      </c>
      <c r="BP48" s="9">
        <v>1312.4939999999999</v>
      </c>
      <c r="BQ48" s="9">
        <v>1233.7929999999999</v>
      </c>
      <c r="BR48" s="9">
        <v>1893.8130000000001</v>
      </c>
      <c r="BS48" s="9">
        <v>1188.8989999999999</v>
      </c>
      <c r="BT48" s="9">
        <v>704.91399999999999</v>
      </c>
      <c r="BU48" s="9">
        <v>652.47400000000005</v>
      </c>
      <c r="BV48" s="9">
        <v>123.595</v>
      </c>
      <c r="BW48" s="9">
        <v>528.87900000000002</v>
      </c>
      <c r="BX48" s="9">
        <v>331.935</v>
      </c>
      <c r="BY48" s="9">
        <v>161.571</v>
      </c>
      <c r="BZ48" s="9">
        <v>170.364</v>
      </c>
      <c r="CA48" s="9">
        <v>70.435000000000002</v>
      </c>
      <c r="CB48" s="9">
        <v>36.494</v>
      </c>
      <c r="CC48" s="9">
        <v>33.941000000000003</v>
      </c>
      <c r="CD48" s="9">
        <v>37.767000000000003</v>
      </c>
      <c r="CE48" s="9">
        <v>24.864999999999998</v>
      </c>
      <c r="CF48" s="9">
        <v>12.901</v>
      </c>
      <c r="CG48" s="9">
        <v>16.652999999999999</v>
      </c>
      <c r="CH48" s="9">
        <v>10.795</v>
      </c>
      <c r="CI48" s="9">
        <v>5.8579999999999997</v>
      </c>
      <c r="CJ48" s="9">
        <v>21.114000000000001</v>
      </c>
      <c r="CK48" s="9">
        <v>14.071</v>
      </c>
      <c r="CL48" s="9">
        <v>7.0439999999999996</v>
      </c>
      <c r="CM48" s="9">
        <v>32.667999999999999</v>
      </c>
      <c r="CN48" s="9">
        <v>11.629</v>
      </c>
      <c r="CO48" s="9">
        <v>21.039000000000001</v>
      </c>
      <c r="CP48" s="9">
        <v>287.637</v>
      </c>
      <c r="CQ48" s="9">
        <v>138.78200000000001</v>
      </c>
      <c r="CR48" s="9">
        <v>148.85499999999999</v>
      </c>
      <c r="CS48" s="9">
        <v>113.078</v>
      </c>
      <c r="CT48" s="9">
        <v>87.548000000000002</v>
      </c>
      <c r="CU48" s="9">
        <v>25.53</v>
      </c>
      <c r="CV48" s="9">
        <v>174.56</v>
      </c>
      <c r="CW48" s="9">
        <v>51.234999999999999</v>
      </c>
      <c r="CX48" s="9">
        <v>123.325</v>
      </c>
      <c r="CY48" s="9">
        <v>144.13900000000001</v>
      </c>
      <c r="CZ48" s="9">
        <v>107.08</v>
      </c>
      <c r="DA48" s="9">
        <v>37.058999999999997</v>
      </c>
      <c r="DB48" s="9">
        <v>187.79599999999999</v>
      </c>
      <c r="DC48" s="9">
        <v>54.49</v>
      </c>
      <c r="DD48" s="9">
        <v>133.30600000000001</v>
      </c>
      <c r="DE48" s="9">
        <v>191.21199999999999</v>
      </c>
      <c r="DF48" s="9">
        <v>62.029000000000003</v>
      </c>
      <c r="DG48" s="9">
        <v>129.18299999999999</v>
      </c>
      <c r="DH48" s="9">
        <v>2320.63</v>
      </c>
      <c r="DI48" s="9">
        <v>1279.6420000000001</v>
      </c>
      <c r="DJ48" s="9">
        <v>1040.9880000000001</v>
      </c>
      <c r="DK48" s="9">
        <v>1478.153</v>
      </c>
      <c r="DL48" s="9">
        <v>983.298</v>
      </c>
      <c r="DM48" s="9">
        <v>494.85599999999999</v>
      </c>
      <c r="DN48" s="9">
        <v>842.47699999999998</v>
      </c>
      <c r="DO48" s="9">
        <v>296.34399999999999</v>
      </c>
      <c r="DP48" s="9">
        <v>546.13300000000004</v>
      </c>
      <c r="DQ48" s="9">
        <v>262.62299999999999</v>
      </c>
      <c r="DR48" s="9">
        <v>149.071</v>
      </c>
      <c r="DS48" s="9">
        <v>113.55200000000001</v>
      </c>
      <c r="DT48" s="9">
        <v>75.921000000000006</v>
      </c>
      <c r="DU48" s="9">
        <v>48.616</v>
      </c>
      <c r="DV48" s="9">
        <v>27.305</v>
      </c>
      <c r="DW48" s="9">
        <v>27.67</v>
      </c>
      <c r="DX48" s="9">
        <v>22.946000000000002</v>
      </c>
      <c r="DY48" s="9">
        <v>4.7240000000000002</v>
      </c>
      <c r="DZ48" s="9">
        <v>15.363</v>
      </c>
      <c r="EA48" s="9">
        <v>13.877000000000001</v>
      </c>
      <c r="EB48" s="9">
        <v>1.486</v>
      </c>
      <c r="EC48" s="9">
        <v>12.307</v>
      </c>
      <c r="ED48" s="9">
        <v>9.0690000000000008</v>
      </c>
      <c r="EE48" s="9">
        <v>3.238</v>
      </c>
      <c r="EF48" s="9">
        <v>48.250999999999998</v>
      </c>
      <c r="EG48" s="9">
        <v>25.67</v>
      </c>
      <c r="EH48" s="9">
        <v>22.581</v>
      </c>
      <c r="EI48" s="9">
        <v>211.905</v>
      </c>
      <c r="EJ48" s="9">
        <v>117.066</v>
      </c>
      <c r="EK48" s="9">
        <v>94.838999999999999</v>
      </c>
      <c r="EL48" s="9">
        <v>71.484999999999999</v>
      </c>
      <c r="EM48" s="9">
        <v>56.165999999999997</v>
      </c>
      <c r="EN48" s="9">
        <v>15.32</v>
      </c>
      <c r="EO48" s="9">
        <v>140.41999999999999</v>
      </c>
      <c r="EP48" s="9">
        <v>60.901000000000003</v>
      </c>
      <c r="EQ48" s="9">
        <v>79.519000000000005</v>
      </c>
      <c r="ER48" s="9">
        <v>92.683999999999997</v>
      </c>
      <c r="ES48" s="9">
        <v>72.753</v>
      </c>
      <c r="ET48" s="9">
        <v>19.931000000000001</v>
      </c>
      <c r="EU48" s="9">
        <v>169.93899999999999</v>
      </c>
      <c r="EV48" s="9">
        <v>76.317999999999998</v>
      </c>
      <c r="EW48" s="9">
        <v>93.620999999999995</v>
      </c>
      <c r="EX48" s="9">
        <v>155.78299999999999</v>
      </c>
      <c r="EY48" s="9">
        <v>74.778000000000006</v>
      </c>
      <c r="EZ48" s="9">
        <v>81.004999999999995</v>
      </c>
      <c r="FA48" s="9">
        <v>1819.2550000000001</v>
      </c>
      <c r="FB48" s="9">
        <v>972.24699999999996</v>
      </c>
      <c r="FC48" s="9">
        <v>847.00900000000001</v>
      </c>
      <c r="FD48" s="9">
        <v>1246.8</v>
      </c>
      <c r="FE48" s="9">
        <v>809.10199999999998</v>
      </c>
      <c r="FF48" s="9">
        <v>437.69799999999998</v>
      </c>
      <c r="FG48" s="9">
        <v>572.45500000000004</v>
      </c>
      <c r="FH48" s="9">
        <v>163.14400000000001</v>
      </c>
      <c r="FI48" s="9">
        <v>409.31099999999998</v>
      </c>
      <c r="FJ48" s="9">
        <v>220.292</v>
      </c>
      <c r="FK48" s="9">
        <v>119.352</v>
      </c>
      <c r="FL48" s="9">
        <v>100.94</v>
      </c>
      <c r="FM48" s="9">
        <v>53.204000000000001</v>
      </c>
      <c r="FN48" s="9">
        <v>31.048999999999999</v>
      </c>
      <c r="FO48" s="9">
        <v>22.155000000000001</v>
      </c>
      <c r="FP48" s="9">
        <v>23.093</v>
      </c>
      <c r="FQ48" s="9">
        <v>18.855</v>
      </c>
      <c r="FR48" s="9">
        <v>4.2380000000000004</v>
      </c>
      <c r="FS48" s="9">
        <v>12.57</v>
      </c>
      <c r="FT48" s="9">
        <v>11.303000000000001</v>
      </c>
      <c r="FU48" s="9">
        <v>1.2669999999999999</v>
      </c>
      <c r="FV48" s="9">
        <v>10.523</v>
      </c>
      <c r="FW48" s="9">
        <v>7.5519999999999996</v>
      </c>
      <c r="FX48" s="9">
        <v>2.9710000000000001</v>
      </c>
      <c r="FY48" s="9">
        <v>30.111000000000001</v>
      </c>
      <c r="FZ48" s="9">
        <v>12.194000000000001</v>
      </c>
      <c r="GA48" s="9">
        <v>17.917000000000002</v>
      </c>
      <c r="GB48" s="9">
        <v>186.74100000000001</v>
      </c>
      <c r="GC48" s="9">
        <v>101.03</v>
      </c>
      <c r="GD48" s="9">
        <v>85.712000000000003</v>
      </c>
      <c r="GE48" s="9">
        <v>67.034000000000006</v>
      </c>
      <c r="GF48" s="9">
        <v>52.064</v>
      </c>
      <c r="GG48" s="9">
        <v>14.971</v>
      </c>
      <c r="GH48" s="9">
        <v>119.70699999999999</v>
      </c>
      <c r="GI48" s="9">
        <v>48.966000000000001</v>
      </c>
      <c r="GJ48" s="9">
        <v>70.741</v>
      </c>
      <c r="GK48" s="9">
        <v>83.683999999999997</v>
      </c>
      <c r="GL48" s="9">
        <v>64.584999999999994</v>
      </c>
      <c r="GM48" s="9">
        <v>19.100000000000001</v>
      </c>
      <c r="GN48" s="9">
        <v>136.608</v>
      </c>
      <c r="GO48" s="9">
        <v>54.768000000000001</v>
      </c>
      <c r="GP48" s="9">
        <v>81.84</v>
      </c>
      <c r="GQ48" s="9">
        <v>132.27699999999999</v>
      </c>
      <c r="GR48" s="9">
        <v>60.268999999999998</v>
      </c>
      <c r="GS48" s="9">
        <v>72.007999999999996</v>
      </c>
      <c r="GT48" s="9">
        <v>501.375</v>
      </c>
      <c r="GU48" s="9">
        <v>307.39499999999998</v>
      </c>
      <c r="GV48" s="9">
        <v>193.98</v>
      </c>
      <c r="GW48" s="9">
        <v>231.35300000000001</v>
      </c>
      <c r="GX48" s="9">
        <v>174.196</v>
      </c>
      <c r="GY48" s="9">
        <v>57.158000000000001</v>
      </c>
      <c r="GZ48" s="9">
        <v>270.02199999999999</v>
      </c>
      <c r="HA48" s="9">
        <v>133.19999999999999</v>
      </c>
      <c r="HB48" s="9">
        <v>136.822</v>
      </c>
      <c r="HC48" s="9">
        <v>42.331000000000003</v>
      </c>
      <c r="HD48" s="9">
        <v>29.719000000000001</v>
      </c>
      <c r="HE48" s="9">
        <v>12.612</v>
      </c>
      <c r="HF48" s="9">
        <v>22.716999999999999</v>
      </c>
      <c r="HG48" s="9">
        <v>17.567</v>
      </c>
      <c r="HH48" s="9">
        <v>5.15</v>
      </c>
      <c r="HI48" s="9">
        <v>4.577</v>
      </c>
      <c r="HJ48" s="9">
        <v>4.0910000000000002</v>
      </c>
      <c r="HK48" s="9">
        <v>0.48599999999999999</v>
      </c>
      <c r="HL48" s="9">
        <v>2.7930000000000001</v>
      </c>
      <c r="HM48" s="9">
        <v>2.5739999999999998</v>
      </c>
      <c r="HN48" s="9">
        <v>0.219</v>
      </c>
      <c r="HO48" s="9">
        <v>1.784</v>
      </c>
      <c r="HP48" s="9">
        <v>1.5169999999999999</v>
      </c>
      <c r="HQ48" s="9">
        <v>0.26700000000000002</v>
      </c>
      <c r="HR48" s="9">
        <v>18.138999999999999</v>
      </c>
      <c r="HS48" s="9">
        <v>13.475</v>
      </c>
      <c r="HT48" s="9">
        <v>4.6639999999999997</v>
      </c>
      <c r="HU48" s="9">
        <v>25.164000000000001</v>
      </c>
      <c r="HV48" s="9">
        <v>16.036999999999999</v>
      </c>
      <c r="HW48" s="9">
        <v>9.1270000000000007</v>
      </c>
      <c r="HX48" s="9">
        <v>4.4509999999999996</v>
      </c>
      <c r="HY48" s="9">
        <v>4.1020000000000003</v>
      </c>
      <c r="HZ48" s="9">
        <v>0.34899999999999998</v>
      </c>
      <c r="IA48" s="9">
        <v>20.713000000000001</v>
      </c>
      <c r="IB48" s="9">
        <v>11.935</v>
      </c>
      <c r="IC48" s="9">
        <v>8.7780000000000005</v>
      </c>
      <c r="ID48" s="9">
        <v>9</v>
      </c>
      <c r="IE48" s="9">
        <v>8.1679999999999993</v>
      </c>
      <c r="IF48" s="9">
        <v>0.83199999999999996</v>
      </c>
      <c r="IG48" s="9">
        <v>33.331000000000003</v>
      </c>
      <c r="IH48" s="9">
        <v>21.55</v>
      </c>
      <c r="II48" s="9">
        <v>11.78</v>
      </c>
      <c r="IJ48" s="9">
        <v>23.506</v>
      </c>
      <c r="IK48" s="9">
        <v>14.509</v>
      </c>
      <c r="IL48" s="9">
        <v>8.9969999999999999</v>
      </c>
      <c r="IM48" s="9">
        <v>3845.913</v>
      </c>
      <c r="IN48" s="9">
        <v>2042.2170000000001</v>
      </c>
      <c r="IO48" s="9">
        <v>1803.6959999999999</v>
      </c>
      <c r="IP48" s="9">
        <v>2692.797</v>
      </c>
      <c r="IQ48" s="9">
        <v>1674.896</v>
      </c>
    </row>
    <row r="49" spans="1:251">
      <c r="A49" s="10">
        <v>42979</v>
      </c>
      <c r="B49" s="9">
        <v>12.750999999999999</v>
      </c>
      <c r="C49" s="9">
        <v>15.664</v>
      </c>
      <c r="D49" s="9">
        <v>345.00599999999997</v>
      </c>
      <c r="E49" s="9">
        <v>198.00200000000001</v>
      </c>
      <c r="F49" s="9">
        <v>147.00399999999999</v>
      </c>
      <c r="G49" s="9">
        <v>163.09899999999999</v>
      </c>
      <c r="H49" s="9">
        <v>124.508</v>
      </c>
      <c r="I49" s="9">
        <v>38.591000000000001</v>
      </c>
      <c r="J49" s="9">
        <v>181.90700000000001</v>
      </c>
      <c r="K49" s="9">
        <v>73.495000000000005</v>
      </c>
      <c r="L49" s="9">
        <v>108.41200000000001</v>
      </c>
      <c r="M49" s="9">
        <v>182.74700000000001</v>
      </c>
      <c r="N49" s="9">
        <v>138.834</v>
      </c>
      <c r="O49" s="9">
        <v>43.912999999999997</v>
      </c>
      <c r="P49" s="9">
        <v>190.477</v>
      </c>
      <c r="Q49" s="9">
        <v>75.941000000000003</v>
      </c>
      <c r="R49" s="9">
        <v>114.536</v>
      </c>
      <c r="S49" s="9">
        <v>199.017</v>
      </c>
      <c r="T49" s="9">
        <v>87.869</v>
      </c>
      <c r="U49" s="9">
        <v>111.148</v>
      </c>
      <c r="V49" s="9">
        <v>2658.6590000000001</v>
      </c>
      <c r="W49" s="9">
        <v>1421.5519999999999</v>
      </c>
      <c r="X49" s="9">
        <v>1237.107</v>
      </c>
      <c r="Y49" s="9">
        <v>1957.325</v>
      </c>
      <c r="Z49" s="9">
        <v>1279.181</v>
      </c>
      <c r="AA49" s="9">
        <v>678.14400000000001</v>
      </c>
      <c r="AB49" s="9">
        <v>701.33399999999995</v>
      </c>
      <c r="AC49" s="9">
        <v>142.37100000000001</v>
      </c>
      <c r="AD49" s="9">
        <v>558.96299999999997</v>
      </c>
      <c r="AE49" s="9">
        <v>320.40800000000002</v>
      </c>
      <c r="AF49" s="9">
        <v>170.04400000000001</v>
      </c>
      <c r="AG49" s="9">
        <v>150.364</v>
      </c>
      <c r="AH49" s="9">
        <v>54.39</v>
      </c>
      <c r="AI49" s="9">
        <v>30.369</v>
      </c>
      <c r="AJ49" s="9">
        <v>24.021000000000001</v>
      </c>
      <c r="AK49" s="9">
        <v>25.95</v>
      </c>
      <c r="AL49" s="9">
        <v>21.207999999999998</v>
      </c>
      <c r="AM49" s="9">
        <v>4.742</v>
      </c>
      <c r="AN49" s="9">
        <v>11</v>
      </c>
      <c r="AO49" s="9">
        <v>7.7489999999999997</v>
      </c>
      <c r="AP49" s="9">
        <v>3.2519999999999998</v>
      </c>
      <c r="AQ49" s="9">
        <v>14.949</v>
      </c>
      <c r="AR49" s="9">
        <v>13.459</v>
      </c>
      <c r="AS49" s="9">
        <v>1.49</v>
      </c>
      <c r="AT49" s="9">
        <v>28.44</v>
      </c>
      <c r="AU49" s="9">
        <v>9.1609999999999996</v>
      </c>
      <c r="AV49" s="9">
        <v>19.279</v>
      </c>
      <c r="AW49" s="9">
        <v>288.45699999999999</v>
      </c>
      <c r="AX49" s="9">
        <v>150.607</v>
      </c>
      <c r="AY49" s="9">
        <v>137.85</v>
      </c>
      <c r="AZ49" s="9">
        <v>124.559</v>
      </c>
      <c r="BA49" s="9">
        <v>95.951999999999998</v>
      </c>
      <c r="BB49" s="9">
        <v>28.606000000000002</v>
      </c>
      <c r="BC49" s="9">
        <v>163.898</v>
      </c>
      <c r="BD49" s="9">
        <v>54.655000000000001</v>
      </c>
      <c r="BE49" s="9">
        <v>109.244</v>
      </c>
      <c r="BF49" s="9">
        <v>143.762</v>
      </c>
      <c r="BG49" s="9">
        <v>111.636</v>
      </c>
      <c r="BH49" s="9">
        <v>32.127000000000002</v>
      </c>
      <c r="BI49" s="9">
        <v>176.64599999999999</v>
      </c>
      <c r="BJ49" s="9">
        <v>58.408999999999999</v>
      </c>
      <c r="BK49" s="9">
        <v>118.23699999999999</v>
      </c>
      <c r="BL49" s="9">
        <v>174.899</v>
      </c>
      <c r="BM49" s="9">
        <v>62.402999999999999</v>
      </c>
      <c r="BN49" s="9">
        <v>112.495</v>
      </c>
      <c r="BO49" s="9">
        <v>2573.6509999999998</v>
      </c>
      <c r="BP49" s="9">
        <v>1326.0409999999999</v>
      </c>
      <c r="BQ49" s="9">
        <v>1247.6099999999999</v>
      </c>
      <c r="BR49" s="9">
        <v>1907.521</v>
      </c>
      <c r="BS49" s="9">
        <v>1198.0340000000001</v>
      </c>
      <c r="BT49" s="9">
        <v>709.48699999999997</v>
      </c>
      <c r="BU49" s="9">
        <v>666.13</v>
      </c>
      <c r="BV49" s="9">
        <v>128.00700000000001</v>
      </c>
      <c r="BW49" s="9">
        <v>538.12300000000005</v>
      </c>
      <c r="BX49" s="9">
        <v>319.10500000000002</v>
      </c>
      <c r="BY49" s="9">
        <v>155.928</v>
      </c>
      <c r="BZ49" s="9">
        <v>163.17599999999999</v>
      </c>
      <c r="CA49" s="9">
        <v>66.14</v>
      </c>
      <c r="CB49" s="9">
        <v>37.75</v>
      </c>
      <c r="CC49" s="9">
        <v>28.39</v>
      </c>
      <c r="CD49" s="9">
        <v>32.777999999999999</v>
      </c>
      <c r="CE49" s="9">
        <v>25.516999999999999</v>
      </c>
      <c r="CF49" s="9">
        <v>7.2610000000000001</v>
      </c>
      <c r="CG49" s="9">
        <v>14.472</v>
      </c>
      <c r="CH49" s="9">
        <v>10.065</v>
      </c>
      <c r="CI49" s="9">
        <v>4.407</v>
      </c>
      <c r="CJ49" s="9">
        <v>18.306000000000001</v>
      </c>
      <c r="CK49" s="9">
        <v>15.452</v>
      </c>
      <c r="CL49" s="9">
        <v>2.8540000000000001</v>
      </c>
      <c r="CM49" s="9">
        <v>33.362000000000002</v>
      </c>
      <c r="CN49" s="9">
        <v>12.233000000000001</v>
      </c>
      <c r="CO49" s="9">
        <v>21.128</v>
      </c>
      <c r="CP49" s="9">
        <v>277.36200000000002</v>
      </c>
      <c r="CQ49" s="9">
        <v>130.036</v>
      </c>
      <c r="CR49" s="9">
        <v>147.327</v>
      </c>
      <c r="CS49" s="9">
        <v>112.226</v>
      </c>
      <c r="CT49" s="9">
        <v>84.513000000000005</v>
      </c>
      <c r="CU49" s="9">
        <v>27.713000000000001</v>
      </c>
      <c r="CV49" s="9">
        <v>165.136</v>
      </c>
      <c r="CW49" s="9">
        <v>45.521999999999998</v>
      </c>
      <c r="CX49" s="9">
        <v>119.614</v>
      </c>
      <c r="CY49" s="9">
        <v>137.11199999999999</v>
      </c>
      <c r="CZ49" s="9">
        <v>103.782</v>
      </c>
      <c r="DA49" s="9">
        <v>33.33</v>
      </c>
      <c r="DB49" s="9">
        <v>181.99199999999999</v>
      </c>
      <c r="DC49" s="9">
        <v>52.146000000000001</v>
      </c>
      <c r="DD49" s="9">
        <v>129.84700000000001</v>
      </c>
      <c r="DE49" s="9">
        <v>179.608</v>
      </c>
      <c r="DF49" s="9">
        <v>55.588000000000001</v>
      </c>
      <c r="DG49" s="9">
        <v>124.021</v>
      </c>
      <c r="DH49" s="9">
        <v>2326.9169999999999</v>
      </c>
      <c r="DI49" s="9">
        <v>1281.607</v>
      </c>
      <c r="DJ49" s="9">
        <v>1045.31</v>
      </c>
      <c r="DK49" s="9">
        <v>1490.5429999999999</v>
      </c>
      <c r="DL49" s="9">
        <v>995.56700000000001</v>
      </c>
      <c r="DM49" s="9">
        <v>494.976</v>
      </c>
      <c r="DN49" s="9">
        <v>836.37300000000005</v>
      </c>
      <c r="DO49" s="9">
        <v>286.04000000000002</v>
      </c>
      <c r="DP49" s="9">
        <v>550.33399999999995</v>
      </c>
      <c r="DQ49" s="9">
        <v>246.47</v>
      </c>
      <c r="DR49" s="9">
        <v>132.47200000000001</v>
      </c>
      <c r="DS49" s="9">
        <v>113.998</v>
      </c>
      <c r="DT49" s="9">
        <v>73.207999999999998</v>
      </c>
      <c r="DU49" s="9">
        <v>42.704999999999998</v>
      </c>
      <c r="DV49" s="9">
        <v>30.503</v>
      </c>
      <c r="DW49" s="9">
        <v>24.559000000000001</v>
      </c>
      <c r="DX49" s="9">
        <v>18.594999999999999</v>
      </c>
      <c r="DY49" s="9">
        <v>5.9630000000000001</v>
      </c>
      <c r="DZ49" s="9">
        <v>14.247999999999999</v>
      </c>
      <c r="EA49" s="9">
        <v>11.334</v>
      </c>
      <c r="EB49" s="9">
        <v>2.9140000000000001</v>
      </c>
      <c r="EC49" s="9">
        <v>10.311</v>
      </c>
      <c r="ED49" s="9">
        <v>7.2610000000000001</v>
      </c>
      <c r="EE49" s="9">
        <v>3.05</v>
      </c>
      <c r="EF49" s="9">
        <v>48.649000000000001</v>
      </c>
      <c r="EG49" s="9">
        <v>24.109000000000002</v>
      </c>
      <c r="EH49" s="9">
        <v>24.54</v>
      </c>
      <c r="EI49" s="9">
        <v>202.88399999999999</v>
      </c>
      <c r="EJ49" s="9">
        <v>106.29600000000001</v>
      </c>
      <c r="EK49" s="9">
        <v>96.587999999999994</v>
      </c>
      <c r="EL49" s="9">
        <v>63.991999999999997</v>
      </c>
      <c r="EM49" s="9">
        <v>46.485999999999997</v>
      </c>
      <c r="EN49" s="9">
        <v>17.506</v>
      </c>
      <c r="EO49" s="9">
        <v>138.892</v>
      </c>
      <c r="EP49" s="9">
        <v>59.808999999999997</v>
      </c>
      <c r="EQ49" s="9">
        <v>79.082999999999998</v>
      </c>
      <c r="ER49" s="9">
        <v>85.087000000000003</v>
      </c>
      <c r="ES49" s="9">
        <v>62.415999999999997</v>
      </c>
      <c r="ET49" s="9">
        <v>22.670999999999999</v>
      </c>
      <c r="EU49" s="9">
        <v>161.38300000000001</v>
      </c>
      <c r="EV49" s="9">
        <v>70.055999999999997</v>
      </c>
      <c r="EW49" s="9">
        <v>91.326999999999998</v>
      </c>
      <c r="EX49" s="9">
        <v>153.13900000000001</v>
      </c>
      <c r="EY49" s="9">
        <v>71.143000000000001</v>
      </c>
      <c r="EZ49" s="9">
        <v>81.995999999999995</v>
      </c>
      <c r="FA49" s="9">
        <v>1830.152</v>
      </c>
      <c r="FB49" s="9">
        <v>977.73299999999995</v>
      </c>
      <c r="FC49" s="9">
        <v>852.41899999999998</v>
      </c>
      <c r="FD49" s="9">
        <v>1257.903</v>
      </c>
      <c r="FE49" s="9">
        <v>819.71600000000001</v>
      </c>
      <c r="FF49" s="9">
        <v>438.18799999999999</v>
      </c>
      <c r="FG49" s="9">
        <v>572.24800000000005</v>
      </c>
      <c r="FH49" s="9">
        <v>158.017</v>
      </c>
      <c r="FI49" s="9">
        <v>414.23099999999999</v>
      </c>
      <c r="FJ49" s="9">
        <v>208.006</v>
      </c>
      <c r="FK49" s="9">
        <v>103.694</v>
      </c>
      <c r="FL49" s="9">
        <v>104.313</v>
      </c>
      <c r="FM49" s="9">
        <v>58.411999999999999</v>
      </c>
      <c r="FN49" s="9">
        <v>31.513000000000002</v>
      </c>
      <c r="FO49" s="9">
        <v>26.899000000000001</v>
      </c>
      <c r="FP49" s="9">
        <v>21.4</v>
      </c>
      <c r="FQ49" s="9">
        <v>15.836</v>
      </c>
      <c r="FR49" s="9">
        <v>5.5640000000000001</v>
      </c>
      <c r="FS49" s="9">
        <v>13.036</v>
      </c>
      <c r="FT49" s="9">
        <v>10.505000000000001</v>
      </c>
      <c r="FU49" s="9">
        <v>2.5310000000000001</v>
      </c>
      <c r="FV49" s="9">
        <v>8.3640000000000008</v>
      </c>
      <c r="FW49" s="9">
        <v>5.3310000000000004</v>
      </c>
      <c r="FX49" s="9">
        <v>3.0329999999999999</v>
      </c>
      <c r="FY49" s="9">
        <v>37.012</v>
      </c>
      <c r="FZ49" s="9">
        <v>15.677</v>
      </c>
      <c r="GA49" s="9">
        <v>21.335000000000001</v>
      </c>
      <c r="GB49" s="9">
        <v>176.048</v>
      </c>
      <c r="GC49" s="9">
        <v>86.944000000000003</v>
      </c>
      <c r="GD49" s="9">
        <v>89.103999999999999</v>
      </c>
      <c r="GE49" s="9">
        <v>57.473999999999997</v>
      </c>
      <c r="GF49" s="9">
        <v>41.677</v>
      </c>
      <c r="GG49" s="9">
        <v>15.797000000000001</v>
      </c>
      <c r="GH49" s="9">
        <v>118.574</v>
      </c>
      <c r="GI49" s="9">
        <v>45.267000000000003</v>
      </c>
      <c r="GJ49" s="9">
        <v>73.307000000000002</v>
      </c>
      <c r="GK49" s="9">
        <v>75.438000000000002</v>
      </c>
      <c r="GL49" s="9">
        <v>54.872999999999998</v>
      </c>
      <c r="GM49" s="9">
        <v>20.565000000000001</v>
      </c>
      <c r="GN49" s="9">
        <v>132.56800000000001</v>
      </c>
      <c r="GO49" s="9">
        <v>48.820999999999998</v>
      </c>
      <c r="GP49" s="9">
        <v>83.747</v>
      </c>
      <c r="GQ49" s="9">
        <v>131.61000000000001</v>
      </c>
      <c r="GR49" s="9">
        <v>55.771999999999998</v>
      </c>
      <c r="GS49" s="9">
        <v>75.837999999999994</v>
      </c>
      <c r="GT49" s="9">
        <v>496.76499999999999</v>
      </c>
      <c r="GU49" s="9">
        <v>303.87400000000002</v>
      </c>
      <c r="GV49" s="9">
        <v>192.89099999999999</v>
      </c>
      <c r="GW49" s="9">
        <v>232.64</v>
      </c>
      <c r="GX49" s="9">
        <v>175.852</v>
      </c>
      <c r="GY49" s="9">
        <v>56.787999999999997</v>
      </c>
      <c r="GZ49" s="9">
        <v>264.125</v>
      </c>
      <c r="HA49" s="9">
        <v>128.02199999999999</v>
      </c>
      <c r="HB49" s="9">
        <v>136.10300000000001</v>
      </c>
      <c r="HC49" s="9">
        <v>38.463999999999999</v>
      </c>
      <c r="HD49" s="9">
        <v>28.777999999999999</v>
      </c>
      <c r="HE49" s="9">
        <v>9.6850000000000005</v>
      </c>
      <c r="HF49" s="9">
        <v>14.795999999999999</v>
      </c>
      <c r="HG49" s="9">
        <v>11.192</v>
      </c>
      <c r="HH49" s="9">
        <v>3.6040000000000001</v>
      </c>
      <c r="HI49" s="9">
        <v>3.1589999999999998</v>
      </c>
      <c r="HJ49" s="9">
        <v>2.7589999999999999</v>
      </c>
      <c r="HK49" s="9">
        <v>0.4</v>
      </c>
      <c r="HL49" s="9">
        <v>1.212</v>
      </c>
      <c r="HM49" s="9">
        <v>0.82899999999999996</v>
      </c>
      <c r="HN49" s="9">
        <v>0.38300000000000001</v>
      </c>
      <c r="HO49" s="9">
        <v>1.9470000000000001</v>
      </c>
      <c r="HP49" s="9">
        <v>1.93</v>
      </c>
      <c r="HQ49" s="9">
        <v>1.7000000000000001E-2</v>
      </c>
      <c r="HR49" s="9">
        <v>11.637</v>
      </c>
      <c r="HS49" s="9">
        <v>8.4320000000000004</v>
      </c>
      <c r="HT49" s="9">
        <v>3.2050000000000001</v>
      </c>
      <c r="HU49" s="9">
        <v>26.835999999999999</v>
      </c>
      <c r="HV49" s="9">
        <v>19.352</v>
      </c>
      <c r="HW49" s="9">
        <v>7.484</v>
      </c>
      <c r="HX49" s="9">
        <v>6.5190000000000001</v>
      </c>
      <c r="HY49" s="9">
        <v>4.8090000000000002</v>
      </c>
      <c r="HZ49" s="9">
        <v>1.7090000000000001</v>
      </c>
      <c r="IA49" s="9">
        <v>20.318000000000001</v>
      </c>
      <c r="IB49" s="9">
        <v>14.542</v>
      </c>
      <c r="IC49" s="9">
        <v>5.7750000000000004</v>
      </c>
      <c r="ID49" s="9">
        <v>9.6489999999999991</v>
      </c>
      <c r="IE49" s="9">
        <v>7.5439999999999996</v>
      </c>
      <c r="IF49" s="9">
        <v>2.105</v>
      </c>
      <c r="IG49" s="9">
        <v>28.815000000000001</v>
      </c>
      <c r="IH49" s="9">
        <v>21.234000000000002</v>
      </c>
      <c r="II49" s="9">
        <v>7.58</v>
      </c>
      <c r="IJ49" s="9">
        <v>21.529</v>
      </c>
      <c r="IK49" s="9">
        <v>15.371</v>
      </c>
      <c r="IL49" s="9">
        <v>6.1580000000000004</v>
      </c>
      <c r="IM49" s="9">
        <v>3891.6680000000001</v>
      </c>
      <c r="IN49" s="9">
        <v>2069.3989999999999</v>
      </c>
      <c r="IO49" s="9">
        <v>1822.268</v>
      </c>
      <c r="IP49" s="9">
        <v>2720.6190000000001</v>
      </c>
      <c r="IQ49" s="9">
        <v>1705.44</v>
      </c>
    </row>
    <row r="50" spans="1:251">
      <c r="A50" s="10">
        <v>43009</v>
      </c>
      <c r="B50" s="9">
        <v>15.959</v>
      </c>
      <c r="C50" s="9">
        <v>12.840999999999999</v>
      </c>
      <c r="D50" s="9">
        <v>357.322</v>
      </c>
      <c r="E50" s="9">
        <v>214.57300000000001</v>
      </c>
      <c r="F50" s="9">
        <v>142.74799999999999</v>
      </c>
      <c r="G50" s="9">
        <v>170.536</v>
      </c>
      <c r="H50" s="9">
        <v>135.19300000000001</v>
      </c>
      <c r="I50" s="9">
        <v>35.341999999999999</v>
      </c>
      <c r="J50" s="9">
        <v>186.786</v>
      </c>
      <c r="K50" s="9">
        <v>79.38</v>
      </c>
      <c r="L50" s="9">
        <v>107.40600000000001</v>
      </c>
      <c r="M50" s="9">
        <v>187.255</v>
      </c>
      <c r="N50" s="9">
        <v>148.739</v>
      </c>
      <c r="O50" s="9">
        <v>38.517000000000003</v>
      </c>
      <c r="P50" s="9">
        <v>198.53299999999999</v>
      </c>
      <c r="Q50" s="9">
        <v>85.23</v>
      </c>
      <c r="R50" s="9">
        <v>113.303</v>
      </c>
      <c r="S50" s="9">
        <v>197.65100000000001</v>
      </c>
      <c r="T50" s="9">
        <v>88.159000000000006</v>
      </c>
      <c r="U50" s="9">
        <v>109.491</v>
      </c>
      <c r="V50" s="9">
        <v>2669.0039999999999</v>
      </c>
      <c r="W50" s="9">
        <v>1427.271</v>
      </c>
      <c r="X50" s="9">
        <v>1241.7329999999999</v>
      </c>
      <c r="Y50" s="9">
        <v>1964.8820000000001</v>
      </c>
      <c r="Z50" s="9">
        <v>1295.4659999999999</v>
      </c>
      <c r="AA50" s="9">
        <v>669.41600000000005</v>
      </c>
      <c r="AB50" s="9">
        <v>704.12300000000005</v>
      </c>
      <c r="AC50" s="9">
        <v>131.80500000000001</v>
      </c>
      <c r="AD50" s="9">
        <v>572.31700000000001</v>
      </c>
      <c r="AE50" s="9">
        <v>322.36599999999999</v>
      </c>
      <c r="AF50" s="9">
        <v>154.94399999999999</v>
      </c>
      <c r="AG50" s="9">
        <v>167.423</v>
      </c>
      <c r="AH50" s="9">
        <v>49.405000000000001</v>
      </c>
      <c r="AI50" s="9">
        <v>23.827000000000002</v>
      </c>
      <c r="AJ50" s="9">
        <v>25.577999999999999</v>
      </c>
      <c r="AK50" s="9">
        <v>18.972000000000001</v>
      </c>
      <c r="AL50" s="9">
        <v>15.497</v>
      </c>
      <c r="AM50" s="9">
        <v>3.4740000000000002</v>
      </c>
      <c r="AN50" s="9">
        <v>10.744</v>
      </c>
      <c r="AO50" s="9">
        <v>8.4039999999999999</v>
      </c>
      <c r="AP50" s="9">
        <v>2.34</v>
      </c>
      <c r="AQ50" s="9">
        <v>8.2270000000000003</v>
      </c>
      <c r="AR50" s="9">
        <v>7.0940000000000003</v>
      </c>
      <c r="AS50" s="9">
        <v>1.1339999999999999</v>
      </c>
      <c r="AT50" s="9">
        <v>30.433</v>
      </c>
      <c r="AU50" s="9">
        <v>8.3290000000000006</v>
      </c>
      <c r="AV50" s="9">
        <v>22.103999999999999</v>
      </c>
      <c r="AW50" s="9">
        <v>294.62400000000002</v>
      </c>
      <c r="AX50" s="9">
        <v>140.56399999999999</v>
      </c>
      <c r="AY50" s="9">
        <v>154.06100000000001</v>
      </c>
      <c r="AZ50" s="9">
        <v>123.709</v>
      </c>
      <c r="BA50" s="9">
        <v>89.968999999999994</v>
      </c>
      <c r="BB50" s="9">
        <v>33.74</v>
      </c>
      <c r="BC50" s="9">
        <v>170.916</v>
      </c>
      <c r="BD50" s="9">
        <v>50.594999999999999</v>
      </c>
      <c r="BE50" s="9">
        <v>120.321</v>
      </c>
      <c r="BF50" s="9">
        <v>139.32</v>
      </c>
      <c r="BG50" s="9">
        <v>102.739</v>
      </c>
      <c r="BH50" s="9">
        <v>36.581000000000003</v>
      </c>
      <c r="BI50" s="9">
        <v>183.04599999999999</v>
      </c>
      <c r="BJ50" s="9">
        <v>52.204000000000001</v>
      </c>
      <c r="BK50" s="9">
        <v>130.84200000000001</v>
      </c>
      <c r="BL50" s="9">
        <v>181.66</v>
      </c>
      <c r="BM50" s="9">
        <v>58.997999999999998</v>
      </c>
      <c r="BN50" s="9">
        <v>122.661</v>
      </c>
      <c r="BO50" s="9">
        <v>2569.4929999999999</v>
      </c>
      <c r="BP50" s="9">
        <v>1322.952</v>
      </c>
      <c r="BQ50" s="9">
        <v>1246.5409999999999</v>
      </c>
      <c r="BR50" s="9">
        <v>1913.556</v>
      </c>
      <c r="BS50" s="9">
        <v>1196.412</v>
      </c>
      <c r="BT50" s="9">
        <v>717.14400000000001</v>
      </c>
      <c r="BU50" s="9">
        <v>655.93700000000001</v>
      </c>
      <c r="BV50" s="9">
        <v>126.54</v>
      </c>
      <c r="BW50" s="9">
        <v>529.39700000000005</v>
      </c>
      <c r="BX50" s="9">
        <v>306.49599999999998</v>
      </c>
      <c r="BY50" s="9">
        <v>136.10300000000001</v>
      </c>
      <c r="BZ50" s="9">
        <v>170.39400000000001</v>
      </c>
      <c r="CA50" s="9">
        <v>54.66</v>
      </c>
      <c r="CB50" s="9">
        <v>30.838000000000001</v>
      </c>
      <c r="CC50" s="9">
        <v>23.821999999999999</v>
      </c>
      <c r="CD50" s="9">
        <v>25.138999999999999</v>
      </c>
      <c r="CE50" s="9">
        <v>18.422000000000001</v>
      </c>
      <c r="CF50" s="9">
        <v>6.7160000000000002</v>
      </c>
      <c r="CG50" s="9">
        <v>8.9440000000000008</v>
      </c>
      <c r="CH50" s="9">
        <v>7.3479999999999999</v>
      </c>
      <c r="CI50" s="9">
        <v>1.597</v>
      </c>
      <c r="CJ50" s="9">
        <v>16.193999999999999</v>
      </c>
      <c r="CK50" s="9">
        <v>11.074</v>
      </c>
      <c r="CL50" s="9">
        <v>5.12</v>
      </c>
      <c r="CM50" s="9">
        <v>29.521000000000001</v>
      </c>
      <c r="CN50" s="9">
        <v>12.416</v>
      </c>
      <c r="CO50" s="9">
        <v>17.105</v>
      </c>
      <c r="CP50" s="9">
        <v>273.73399999999998</v>
      </c>
      <c r="CQ50" s="9">
        <v>120.008</v>
      </c>
      <c r="CR50" s="9">
        <v>153.727</v>
      </c>
      <c r="CS50" s="9">
        <v>104.13500000000001</v>
      </c>
      <c r="CT50" s="9">
        <v>69.338999999999999</v>
      </c>
      <c r="CU50" s="9">
        <v>34.795999999999999</v>
      </c>
      <c r="CV50" s="9">
        <v>169.6</v>
      </c>
      <c r="CW50" s="9">
        <v>50.667999999999999</v>
      </c>
      <c r="CX50" s="9">
        <v>118.931</v>
      </c>
      <c r="CY50" s="9">
        <v>123.389</v>
      </c>
      <c r="CZ50" s="9">
        <v>82.823999999999998</v>
      </c>
      <c r="DA50" s="9">
        <v>40.564999999999998</v>
      </c>
      <c r="DB50" s="9">
        <v>183.108</v>
      </c>
      <c r="DC50" s="9">
        <v>53.279000000000003</v>
      </c>
      <c r="DD50" s="9">
        <v>129.82900000000001</v>
      </c>
      <c r="DE50" s="9">
        <v>178.54400000000001</v>
      </c>
      <c r="DF50" s="9">
        <v>58.015999999999998</v>
      </c>
      <c r="DG50" s="9">
        <v>120.52800000000001</v>
      </c>
      <c r="DH50" s="9">
        <v>2332.2370000000001</v>
      </c>
      <c r="DI50" s="9">
        <v>1291.162</v>
      </c>
      <c r="DJ50" s="9">
        <v>1041.075</v>
      </c>
      <c r="DK50" s="9">
        <v>1484.0650000000001</v>
      </c>
      <c r="DL50" s="9">
        <v>993.92600000000004</v>
      </c>
      <c r="DM50" s="9">
        <v>490.13900000000001</v>
      </c>
      <c r="DN50" s="9">
        <v>848.17200000000003</v>
      </c>
      <c r="DO50" s="9">
        <v>297.23700000000002</v>
      </c>
      <c r="DP50" s="9">
        <v>550.93499999999995</v>
      </c>
      <c r="DQ50" s="9">
        <v>247.703</v>
      </c>
      <c r="DR50" s="9">
        <v>132.04</v>
      </c>
      <c r="DS50" s="9">
        <v>115.664</v>
      </c>
      <c r="DT50" s="9">
        <v>71.414000000000001</v>
      </c>
      <c r="DU50" s="9">
        <v>41.796999999999997</v>
      </c>
      <c r="DV50" s="9">
        <v>29.617999999999999</v>
      </c>
      <c r="DW50" s="9">
        <v>21.774999999999999</v>
      </c>
      <c r="DX50" s="9">
        <v>18.471</v>
      </c>
      <c r="DY50" s="9">
        <v>3.3039999999999998</v>
      </c>
      <c r="DZ50" s="9">
        <v>13.679</v>
      </c>
      <c r="EA50" s="9">
        <v>12.375</v>
      </c>
      <c r="EB50" s="9">
        <v>1.304</v>
      </c>
      <c r="EC50" s="9">
        <v>8.0960000000000001</v>
      </c>
      <c r="ED50" s="9">
        <v>6.0960000000000001</v>
      </c>
      <c r="EE50" s="9">
        <v>2</v>
      </c>
      <c r="EF50" s="9">
        <v>49.639000000000003</v>
      </c>
      <c r="EG50" s="9">
        <v>23.326000000000001</v>
      </c>
      <c r="EH50" s="9">
        <v>26.314</v>
      </c>
      <c r="EI50" s="9">
        <v>203.69499999999999</v>
      </c>
      <c r="EJ50" s="9">
        <v>107.548</v>
      </c>
      <c r="EK50" s="9">
        <v>96.146000000000001</v>
      </c>
      <c r="EL50" s="9">
        <v>69.727000000000004</v>
      </c>
      <c r="EM50" s="9">
        <v>51.375999999999998</v>
      </c>
      <c r="EN50" s="9">
        <v>18.350999999999999</v>
      </c>
      <c r="EO50" s="9">
        <v>133.96799999999999</v>
      </c>
      <c r="EP50" s="9">
        <v>56.171999999999997</v>
      </c>
      <c r="EQ50" s="9">
        <v>77.796000000000006</v>
      </c>
      <c r="ER50" s="9">
        <v>85.192999999999998</v>
      </c>
      <c r="ES50" s="9">
        <v>63.573999999999998</v>
      </c>
      <c r="ET50" s="9">
        <v>21.62</v>
      </c>
      <c r="EU50" s="9">
        <v>162.51</v>
      </c>
      <c r="EV50" s="9">
        <v>68.465999999999994</v>
      </c>
      <c r="EW50" s="9">
        <v>94.043999999999997</v>
      </c>
      <c r="EX50" s="9">
        <v>147.64699999999999</v>
      </c>
      <c r="EY50" s="9">
        <v>68.546999999999997</v>
      </c>
      <c r="EZ50" s="9">
        <v>79.099999999999994</v>
      </c>
      <c r="FA50" s="9">
        <v>1825.0160000000001</v>
      </c>
      <c r="FB50" s="9">
        <v>979.96199999999999</v>
      </c>
      <c r="FC50" s="9">
        <v>845.05499999999995</v>
      </c>
      <c r="FD50" s="9">
        <v>1244.9659999999999</v>
      </c>
      <c r="FE50" s="9">
        <v>814.21799999999996</v>
      </c>
      <c r="FF50" s="9">
        <v>430.74799999999999</v>
      </c>
      <c r="FG50" s="9">
        <v>580.04999999999995</v>
      </c>
      <c r="FH50" s="9">
        <v>165.74299999999999</v>
      </c>
      <c r="FI50" s="9">
        <v>414.30700000000002</v>
      </c>
      <c r="FJ50" s="9">
        <v>203.01599999999999</v>
      </c>
      <c r="FK50" s="9">
        <v>101.898</v>
      </c>
      <c r="FL50" s="9">
        <v>101.11799999999999</v>
      </c>
      <c r="FM50" s="9">
        <v>53.113</v>
      </c>
      <c r="FN50" s="9">
        <v>28.946000000000002</v>
      </c>
      <c r="FO50" s="9">
        <v>24.167000000000002</v>
      </c>
      <c r="FP50" s="9">
        <v>17.298999999999999</v>
      </c>
      <c r="FQ50" s="9">
        <v>14.44</v>
      </c>
      <c r="FR50" s="9">
        <v>2.859</v>
      </c>
      <c r="FS50" s="9">
        <v>11.864000000000001</v>
      </c>
      <c r="FT50" s="9">
        <v>10.989000000000001</v>
      </c>
      <c r="FU50" s="9">
        <v>0.876</v>
      </c>
      <c r="FV50" s="9">
        <v>5.4349999999999996</v>
      </c>
      <c r="FW50" s="9">
        <v>3.4510000000000001</v>
      </c>
      <c r="FX50" s="9">
        <v>1.9830000000000001</v>
      </c>
      <c r="FY50" s="9">
        <v>35.814</v>
      </c>
      <c r="FZ50" s="9">
        <v>14.506</v>
      </c>
      <c r="GA50" s="9">
        <v>21.308</v>
      </c>
      <c r="GB50" s="9">
        <v>171.60599999999999</v>
      </c>
      <c r="GC50" s="9">
        <v>85.751000000000005</v>
      </c>
      <c r="GD50" s="9">
        <v>85.855999999999995</v>
      </c>
      <c r="GE50" s="9">
        <v>59.383000000000003</v>
      </c>
      <c r="GF50" s="9">
        <v>42.222999999999999</v>
      </c>
      <c r="GG50" s="9">
        <v>17.16</v>
      </c>
      <c r="GH50" s="9">
        <v>112.223</v>
      </c>
      <c r="GI50" s="9">
        <v>43.527000000000001</v>
      </c>
      <c r="GJ50" s="9">
        <v>68.695999999999998</v>
      </c>
      <c r="GK50" s="9">
        <v>71.736000000000004</v>
      </c>
      <c r="GL50" s="9">
        <v>51.749000000000002</v>
      </c>
      <c r="GM50" s="9">
        <v>19.986999999999998</v>
      </c>
      <c r="GN50" s="9">
        <v>131.28</v>
      </c>
      <c r="GO50" s="9">
        <v>50.149000000000001</v>
      </c>
      <c r="GP50" s="9">
        <v>81.13</v>
      </c>
      <c r="GQ50" s="9">
        <v>124.087</v>
      </c>
      <c r="GR50" s="9">
        <v>54.515999999999998</v>
      </c>
      <c r="GS50" s="9">
        <v>69.570999999999998</v>
      </c>
      <c r="GT50" s="9">
        <v>507.221</v>
      </c>
      <c r="GU50" s="9">
        <v>311.20100000000002</v>
      </c>
      <c r="GV50" s="9">
        <v>196.02</v>
      </c>
      <c r="GW50" s="9">
        <v>239.09899999999999</v>
      </c>
      <c r="GX50" s="9">
        <v>179.70699999999999</v>
      </c>
      <c r="GY50" s="9">
        <v>59.390999999999998</v>
      </c>
      <c r="GZ50" s="9">
        <v>268.12200000000001</v>
      </c>
      <c r="HA50" s="9">
        <v>131.494</v>
      </c>
      <c r="HB50" s="9">
        <v>136.62899999999999</v>
      </c>
      <c r="HC50" s="9">
        <v>44.688000000000002</v>
      </c>
      <c r="HD50" s="9">
        <v>30.141999999999999</v>
      </c>
      <c r="HE50" s="9">
        <v>14.545999999999999</v>
      </c>
      <c r="HF50" s="9">
        <v>18.302</v>
      </c>
      <c r="HG50" s="9">
        <v>12.851000000000001</v>
      </c>
      <c r="HH50" s="9">
        <v>5.4509999999999996</v>
      </c>
      <c r="HI50" s="9">
        <v>4.476</v>
      </c>
      <c r="HJ50" s="9">
        <v>4.0309999999999997</v>
      </c>
      <c r="HK50" s="9">
        <v>0.44500000000000001</v>
      </c>
      <c r="HL50" s="9">
        <v>1.8149999999999999</v>
      </c>
      <c r="HM50" s="9">
        <v>1.3859999999999999</v>
      </c>
      <c r="HN50" s="9">
        <v>0.42899999999999999</v>
      </c>
      <c r="HO50" s="9">
        <v>2.661</v>
      </c>
      <c r="HP50" s="9">
        <v>2.6440000000000001</v>
      </c>
      <c r="HQ50" s="9">
        <v>1.7000000000000001E-2</v>
      </c>
      <c r="HR50" s="9">
        <v>13.824999999999999</v>
      </c>
      <c r="HS50" s="9">
        <v>8.82</v>
      </c>
      <c r="HT50" s="9">
        <v>5.0049999999999999</v>
      </c>
      <c r="HU50" s="9">
        <v>32.088000000000001</v>
      </c>
      <c r="HV50" s="9">
        <v>21.797000000000001</v>
      </c>
      <c r="HW50" s="9">
        <v>10.291</v>
      </c>
      <c r="HX50" s="9">
        <v>10.343</v>
      </c>
      <c r="HY50" s="9">
        <v>9.1530000000000005</v>
      </c>
      <c r="HZ50" s="9">
        <v>1.1910000000000001</v>
      </c>
      <c r="IA50" s="9">
        <v>21.745000000000001</v>
      </c>
      <c r="IB50" s="9">
        <v>12.645</v>
      </c>
      <c r="IC50" s="9">
        <v>9.1</v>
      </c>
      <c r="ID50" s="9">
        <v>13.457000000000001</v>
      </c>
      <c r="IE50" s="9">
        <v>11.824999999999999</v>
      </c>
      <c r="IF50" s="9">
        <v>1.6319999999999999</v>
      </c>
      <c r="IG50" s="9">
        <v>31.23</v>
      </c>
      <c r="IH50" s="9">
        <v>18.317</v>
      </c>
      <c r="II50" s="9">
        <v>12.914</v>
      </c>
      <c r="IJ50" s="9">
        <v>23.56</v>
      </c>
      <c r="IK50" s="9">
        <v>14.031000000000001</v>
      </c>
      <c r="IL50" s="9">
        <v>9.5289999999999999</v>
      </c>
      <c r="IM50" s="9">
        <v>3888.384</v>
      </c>
      <c r="IN50" s="9">
        <v>2067.5070000000001</v>
      </c>
      <c r="IO50" s="9">
        <v>1820.877</v>
      </c>
      <c r="IP50" s="9">
        <v>2730.5239999999999</v>
      </c>
      <c r="IQ50" s="9">
        <v>1702.9929999999999</v>
      </c>
    </row>
    <row r="51" spans="1:251">
      <c r="A51" s="10">
        <v>43040</v>
      </c>
      <c r="B51" s="9">
        <v>10.696999999999999</v>
      </c>
      <c r="C51" s="9">
        <v>14.914</v>
      </c>
      <c r="D51" s="9">
        <v>372.495</v>
      </c>
      <c r="E51" s="9">
        <v>214.93</v>
      </c>
      <c r="F51" s="9">
        <v>157.565</v>
      </c>
      <c r="G51" s="9">
        <v>180.40799999999999</v>
      </c>
      <c r="H51" s="9">
        <v>134.47499999999999</v>
      </c>
      <c r="I51" s="9">
        <v>45.933</v>
      </c>
      <c r="J51" s="9">
        <v>192.08600000000001</v>
      </c>
      <c r="K51" s="9">
        <v>80.453999999999994</v>
      </c>
      <c r="L51" s="9">
        <v>111.63200000000001</v>
      </c>
      <c r="M51" s="9">
        <v>199.316</v>
      </c>
      <c r="N51" s="9">
        <v>149.35599999999999</v>
      </c>
      <c r="O51" s="9">
        <v>49.960999999999999</v>
      </c>
      <c r="P51" s="9">
        <v>201.41200000000001</v>
      </c>
      <c r="Q51" s="9">
        <v>83.861000000000004</v>
      </c>
      <c r="R51" s="9">
        <v>117.551</v>
      </c>
      <c r="S51" s="9">
        <v>202.94399999999999</v>
      </c>
      <c r="T51" s="9">
        <v>88.55</v>
      </c>
      <c r="U51" s="9">
        <v>114.39400000000001</v>
      </c>
      <c r="V51" s="9">
        <v>2690.201</v>
      </c>
      <c r="W51" s="9">
        <v>1437.6279999999999</v>
      </c>
      <c r="X51" s="9">
        <v>1252.5730000000001</v>
      </c>
      <c r="Y51" s="9">
        <v>1988.951</v>
      </c>
      <c r="Z51" s="9">
        <v>1304.4970000000001</v>
      </c>
      <c r="AA51" s="9">
        <v>684.45399999999995</v>
      </c>
      <c r="AB51" s="9">
        <v>701.25</v>
      </c>
      <c r="AC51" s="9">
        <v>133.131</v>
      </c>
      <c r="AD51" s="9">
        <v>568.11900000000003</v>
      </c>
      <c r="AE51" s="9">
        <v>317.55500000000001</v>
      </c>
      <c r="AF51" s="9">
        <v>168.667</v>
      </c>
      <c r="AG51" s="9">
        <v>148.88800000000001</v>
      </c>
      <c r="AH51" s="9">
        <v>54.055999999999997</v>
      </c>
      <c r="AI51" s="9">
        <v>32.744999999999997</v>
      </c>
      <c r="AJ51" s="9">
        <v>21.31</v>
      </c>
      <c r="AK51" s="9">
        <v>27.094000000000001</v>
      </c>
      <c r="AL51" s="9">
        <v>22.132999999999999</v>
      </c>
      <c r="AM51" s="9">
        <v>4.9610000000000003</v>
      </c>
      <c r="AN51" s="9">
        <v>11.467000000000001</v>
      </c>
      <c r="AO51" s="9">
        <v>9.2330000000000005</v>
      </c>
      <c r="AP51" s="9">
        <v>2.234</v>
      </c>
      <c r="AQ51" s="9">
        <v>15.628</v>
      </c>
      <c r="AR51" s="9">
        <v>12.9</v>
      </c>
      <c r="AS51" s="9">
        <v>2.7269999999999999</v>
      </c>
      <c r="AT51" s="9">
        <v>26.960999999999999</v>
      </c>
      <c r="AU51" s="9">
        <v>10.612</v>
      </c>
      <c r="AV51" s="9">
        <v>16.349</v>
      </c>
      <c r="AW51" s="9">
        <v>284.03100000000001</v>
      </c>
      <c r="AX51" s="9">
        <v>147.86000000000001</v>
      </c>
      <c r="AY51" s="9">
        <v>136.17099999999999</v>
      </c>
      <c r="AZ51" s="9">
        <v>122.601</v>
      </c>
      <c r="BA51" s="9">
        <v>96.176000000000002</v>
      </c>
      <c r="BB51" s="9">
        <v>26.425000000000001</v>
      </c>
      <c r="BC51" s="9">
        <v>161.43</v>
      </c>
      <c r="BD51" s="9">
        <v>51.683999999999997</v>
      </c>
      <c r="BE51" s="9">
        <v>109.746</v>
      </c>
      <c r="BF51" s="9">
        <v>144.67500000000001</v>
      </c>
      <c r="BG51" s="9">
        <v>114.17</v>
      </c>
      <c r="BH51" s="9">
        <v>30.504999999999999</v>
      </c>
      <c r="BI51" s="9">
        <v>172.88</v>
      </c>
      <c r="BJ51" s="9">
        <v>54.497</v>
      </c>
      <c r="BK51" s="9">
        <v>118.383</v>
      </c>
      <c r="BL51" s="9">
        <v>172.89699999999999</v>
      </c>
      <c r="BM51" s="9">
        <v>60.917000000000002</v>
      </c>
      <c r="BN51" s="9">
        <v>111.98</v>
      </c>
      <c r="BO51" s="9">
        <v>2576.192</v>
      </c>
      <c r="BP51" s="9">
        <v>1323.6410000000001</v>
      </c>
      <c r="BQ51" s="9">
        <v>1252.5509999999999</v>
      </c>
      <c r="BR51" s="9">
        <v>1922.066</v>
      </c>
      <c r="BS51" s="9">
        <v>1197.2339999999999</v>
      </c>
      <c r="BT51" s="9">
        <v>724.83199999999999</v>
      </c>
      <c r="BU51" s="9">
        <v>654.12599999999998</v>
      </c>
      <c r="BV51" s="9">
        <v>126.40600000000001</v>
      </c>
      <c r="BW51" s="9">
        <v>527.71900000000005</v>
      </c>
      <c r="BX51" s="9">
        <v>327.24099999999999</v>
      </c>
      <c r="BY51" s="9">
        <v>148.31800000000001</v>
      </c>
      <c r="BZ51" s="9">
        <v>178.923</v>
      </c>
      <c r="CA51" s="9">
        <v>63.131</v>
      </c>
      <c r="CB51" s="9">
        <v>31.558</v>
      </c>
      <c r="CC51" s="9">
        <v>31.573</v>
      </c>
      <c r="CD51" s="9">
        <v>26.120999999999999</v>
      </c>
      <c r="CE51" s="9">
        <v>19.728000000000002</v>
      </c>
      <c r="CF51" s="9">
        <v>6.3929999999999998</v>
      </c>
      <c r="CG51" s="9">
        <v>11.916</v>
      </c>
      <c r="CH51" s="9">
        <v>8.1989999999999998</v>
      </c>
      <c r="CI51" s="9">
        <v>3.718</v>
      </c>
      <c r="CJ51" s="9">
        <v>14.205</v>
      </c>
      <c r="CK51" s="9">
        <v>11.529</v>
      </c>
      <c r="CL51" s="9">
        <v>2.6760000000000002</v>
      </c>
      <c r="CM51" s="9">
        <v>37.01</v>
      </c>
      <c r="CN51" s="9">
        <v>11.83</v>
      </c>
      <c r="CO51" s="9">
        <v>25.18</v>
      </c>
      <c r="CP51" s="9">
        <v>296.93900000000002</v>
      </c>
      <c r="CQ51" s="9">
        <v>130.45599999999999</v>
      </c>
      <c r="CR51" s="9">
        <v>166.483</v>
      </c>
      <c r="CS51" s="9">
        <v>112.777</v>
      </c>
      <c r="CT51" s="9">
        <v>79.468000000000004</v>
      </c>
      <c r="CU51" s="9">
        <v>33.308999999999997</v>
      </c>
      <c r="CV51" s="9">
        <v>184.16200000000001</v>
      </c>
      <c r="CW51" s="9">
        <v>50.988</v>
      </c>
      <c r="CX51" s="9">
        <v>133.17400000000001</v>
      </c>
      <c r="CY51" s="9">
        <v>130.50399999999999</v>
      </c>
      <c r="CZ51" s="9">
        <v>93.864999999999995</v>
      </c>
      <c r="DA51" s="9">
        <v>36.639000000000003</v>
      </c>
      <c r="DB51" s="9">
        <v>196.73699999999999</v>
      </c>
      <c r="DC51" s="9">
        <v>54.454000000000001</v>
      </c>
      <c r="DD51" s="9">
        <v>142.28399999999999</v>
      </c>
      <c r="DE51" s="9">
        <v>196.078</v>
      </c>
      <c r="DF51" s="9">
        <v>59.186999999999998</v>
      </c>
      <c r="DG51" s="9">
        <v>136.89099999999999</v>
      </c>
      <c r="DH51" s="9">
        <v>2362.5010000000002</v>
      </c>
      <c r="DI51" s="9">
        <v>1307.0550000000001</v>
      </c>
      <c r="DJ51" s="9">
        <v>1055.4459999999999</v>
      </c>
      <c r="DK51" s="9">
        <v>1508.924</v>
      </c>
      <c r="DL51" s="9">
        <v>1001.879</v>
      </c>
      <c r="DM51" s="9">
        <v>507.04599999999999</v>
      </c>
      <c r="DN51" s="9">
        <v>853.577</v>
      </c>
      <c r="DO51" s="9">
        <v>305.17599999999999</v>
      </c>
      <c r="DP51" s="9">
        <v>548.4</v>
      </c>
      <c r="DQ51" s="9">
        <v>232.38200000000001</v>
      </c>
      <c r="DR51" s="9">
        <v>129.083</v>
      </c>
      <c r="DS51" s="9">
        <v>103.29900000000001</v>
      </c>
      <c r="DT51" s="9">
        <v>67.867999999999995</v>
      </c>
      <c r="DU51" s="9">
        <v>41.743000000000002</v>
      </c>
      <c r="DV51" s="9">
        <v>26.125</v>
      </c>
      <c r="DW51" s="9">
        <v>24.602</v>
      </c>
      <c r="DX51" s="9">
        <v>21.472999999999999</v>
      </c>
      <c r="DY51" s="9">
        <v>3.129</v>
      </c>
      <c r="DZ51" s="9">
        <v>14.051</v>
      </c>
      <c r="EA51" s="9">
        <v>11.205</v>
      </c>
      <c r="EB51" s="9">
        <v>2.8460000000000001</v>
      </c>
      <c r="EC51" s="9">
        <v>10.551</v>
      </c>
      <c r="ED51" s="9">
        <v>10.268000000000001</v>
      </c>
      <c r="EE51" s="9">
        <v>0.28299999999999997</v>
      </c>
      <c r="EF51" s="9">
        <v>43.265000000000001</v>
      </c>
      <c r="EG51" s="9">
        <v>20.268999999999998</v>
      </c>
      <c r="EH51" s="9">
        <v>22.995999999999999</v>
      </c>
      <c r="EI51" s="9">
        <v>185.78899999999999</v>
      </c>
      <c r="EJ51" s="9">
        <v>100.286</v>
      </c>
      <c r="EK51" s="9">
        <v>85.503</v>
      </c>
      <c r="EL51" s="9">
        <v>60.942999999999998</v>
      </c>
      <c r="EM51" s="9">
        <v>42.652999999999999</v>
      </c>
      <c r="EN51" s="9">
        <v>18.29</v>
      </c>
      <c r="EO51" s="9">
        <v>124.846</v>
      </c>
      <c r="EP51" s="9">
        <v>57.633000000000003</v>
      </c>
      <c r="EQ51" s="9">
        <v>67.212999999999994</v>
      </c>
      <c r="ER51" s="9">
        <v>80.244</v>
      </c>
      <c r="ES51" s="9">
        <v>60.036000000000001</v>
      </c>
      <c r="ET51" s="9">
        <v>20.207999999999998</v>
      </c>
      <c r="EU51" s="9">
        <v>152.13800000000001</v>
      </c>
      <c r="EV51" s="9">
        <v>69.046999999999997</v>
      </c>
      <c r="EW51" s="9">
        <v>83.090999999999994</v>
      </c>
      <c r="EX51" s="9">
        <v>138.89699999999999</v>
      </c>
      <c r="EY51" s="9">
        <v>68.837999999999994</v>
      </c>
      <c r="EZ51" s="9">
        <v>70.058999999999997</v>
      </c>
      <c r="FA51" s="9">
        <v>1846.7149999999999</v>
      </c>
      <c r="FB51" s="9">
        <v>993.12900000000002</v>
      </c>
      <c r="FC51" s="9">
        <v>853.58600000000001</v>
      </c>
      <c r="FD51" s="9">
        <v>1273.8050000000001</v>
      </c>
      <c r="FE51" s="9">
        <v>825.64200000000005</v>
      </c>
      <c r="FF51" s="9">
        <v>448.16300000000001</v>
      </c>
      <c r="FG51" s="9">
        <v>572.91099999999994</v>
      </c>
      <c r="FH51" s="9">
        <v>167.48699999999999</v>
      </c>
      <c r="FI51" s="9">
        <v>405.42399999999998</v>
      </c>
      <c r="FJ51" s="9">
        <v>196.887</v>
      </c>
      <c r="FK51" s="9">
        <v>105.14700000000001</v>
      </c>
      <c r="FL51" s="9">
        <v>91.74</v>
      </c>
      <c r="FM51" s="9">
        <v>52.000999999999998</v>
      </c>
      <c r="FN51" s="9">
        <v>31.640999999999998</v>
      </c>
      <c r="FO51" s="9">
        <v>20.36</v>
      </c>
      <c r="FP51" s="9">
        <v>22.524999999999999</v>
      </c>
      <c r="FQ51" s="9">
        <v>19.591999999999999</v>
      </c>
      <c r="FR51" s="9">
        <v>2.9340000000000002</v>
      </c>
      <c r="FS51" s="9">
        <v>12.756</v>
      </c>
      <c r="FT51" s="9">
        <v>9.9160000000000004</v>
      </c>
      <c r="FU51" s="9">
        <v>2.8410000000000002</v>
      </c>
      <c r="FV51" s="9">
        <v>9.7690000000000001</v>
      </c>
      <c r="FW51" s="9">
        <v>9.6760000000000002</v>
      </c>
      <c r="FX51" s="9">
        <v>9.2999999999999999E-2</v>
      </c>
      <c r="FY51" s="9">
        <v>29.475999999999999</v>
      </c>
      <c r="FZ51" s="9">
        <v>12.048999999999999</v>
      </c>
      <c r="GA51" s="9">
        <v>17.427</v>
      </c>
      <c r="GB51" s="9">
        <v>162.726</v>
      </c>
      <c r="GC51" s="9">
        <v>84.566999999999993</v>
      </c>
      <c r="GD51" s="9">
        <v>78.159000000000006</v>
      </c>
      <c r="GE51" s="9">
        <v>54.982999999999997</v>
      </c>
      <c r="GF51" s="9">
        <v>37.954000000000001</v>
      </c>
      <c r="GG51" s="9">
        <v>17.029</v>
      </c>
      <c r="GH51" s="9">
        <v>107.74299999999999</v>
      </c>
      <c r="GI51" s="9">
        <v>46.612000000000002</v>
      </c>
      <c r="GJ51" s="9">
        <v>61.13</v>
      </c>
      <c r="GK51" s="9">
        <v>72.234999999999999</v>
      </c>
      <c r="GL51" s="9">
        <v>53.481000000000002</v>
      </c>
      <c r="GM51" s="9">
        <v>18.754000000000001</v>
      </c>
      <c r="GN51" s="9">
        <v>124.652</v>
      </c>
      <c r="GO51" s="9">
        <v>51.665999999999997</v>
      </c>
      <c r="GP51" s="9">
        <v>72.986000000000004</v>
      </c>
      <c r="GQ51" s="9">
        <v>120.499</v>
      </c>
      <c r="GR51" s="9">
        <v>56.527999999999999</v>
      </c>
      <c r="GS51" s="9">
        <v>63.970999999999997</v>
      </c>
      <c r="GT51" s="9">
        <v>515.78499999999997</v>
      </c>
      <c r="GU51" s="9">
        <v>313.92599999999999</v>
      </c>
      <c r="GV51" s="9">
        <v>201.86</v>
      </c>
      <c r="GW51" s="9">
        <v>235.12</v>
      </c>
      <c r="GX51" s="9">
        <v>176.23699999999999</v>
      </c>
      <c r="GY51" s="9">
        <v>58.883000000000003</v>
      </c>
      <c r="GZ51" s="9">
        <v>280.666</v>
      </c>
      <c r="HA51" s="9">
        <v>137.68899999999999</v>
      </c>
      <c r="HB51" s="9">
        <v>142.977</v>
      </c>
      <c r="HC51" s="9">
        <v>35.494999999999997</v>
      </c>
      <c r="HD51" s="9">
        <v>23.936</v>
      </c>
      <c r="HE51" s="9">
        <v>11.558999999999999</v>
      </c>
      <c r="HF51" s="9">
        <v>15.867000000000001</v>
      </c>
      <c r="HG51" s="9">
        <v>10.102</v>
      </c>
      <c r="HH51" s="9">
        <v>5.7649999999999997</v>
      </c>
      <c r="HI51" s="9">
        <v>2.077</v>
      </c>
      <c r="HJ51" s="9">
        <v>1.8819999999999999</v>
      </c>
      <c r="HK51" s="9">
        <v>0.19600000000000001</v>
      </c>
      <c r="HL51" s="9">
        <v>1.2949999999999999</v>
      </c>
      <c r="HM51" s="9">
        <v>1.29</v>
      </c>
      <c r="HN51" s="9">
        <v>5.0000000000000001E-3</v>
      </c>
      <c r="HO51" s="9">
        <v>0.78200000000000003</v>
      </c>
      <c r="HP51" s="9">
        <v>0.59199999999999997</v>
      </c>
      <c r="HQ51" s="9">
        <v>0.19</v>
      </c>
      <c r="HR51" s="9">
        <v>13.789</v>
      </c>
      <c r="HS51" s="9">
        <v>8.2200000000000006</v>
      </c>
      <c r="HT51" s="9">
        <v>5.569</v>
      </c>
      <c r="HU51" s="9">
        <v>23.062999999999999</v>
      </c>
      <c r="HV51" s="9">
        <v>15.718999999999999</v>
      </c>
      <c r="HW51" s="9">
        <v>7.3440000000000003</v>
      </c>
      <c r="HX51" s="9">
        <v>5.96</v>
      </c>
      <c r="HY51" s="9">
        <v>4.6980000000000004</v>
      </c>
      <c r="HZ51" s="9">
        <v>1.262</v>
      </c>
      <c r="IA51" s="9">
        <v>17.103000000000002</v>
      </c>
      <c r="IB51" s="9">
        <v>11.021000000000001</v>
      </c>
      <c r="IC51" s="9">
        <v>6.0819999999999999</v>
      </c>
      <c r="ID51" s="9">
        <v>8.0090000000000003</v>
      </c>
      <c r="IE51" s="9">
        <v>6.5549999999999997</v>
      </c>
      <c r="IF51" s="9">
        <v>1.454</v>
      </c>
      <c r="IG51" s="9">
        <v>27.486000000000001</v>
      </c>
      <c r="IH51" s="9">
        <v>17.381</v>
      </c>
      <c r="II51" s="9">
        <v>10.105</v>
      </c>
      <c r="IJ51" s="9">
        <v>18.398</v>
      </c>
      <c r="IK51" s="9">
        <v>12.31</v>
      </c>
      <c r="IL51" s="9">
        <v>6.0869999999999997</v>
      </c>
      <c r="IM51" s="9">
        <v>3928.1179999999999</v>
      </c>
      <c r="IN51" s="9">
        <v>2084.3850000000002</v>
      </c>
      <c r="IO51" s="9">
        <v>1843.7329999999999</v>
      </c>
      <c r="IP51" s="9">
        <v>2752.2379999999998</v>
      </c>
      <c r="IQ51" s="9">
        <v>1718.63</v>
      </c>
    </row>
    <row r="52" spans="1:251">
      <c r="A52" s="10">
        <v>43070</v>
      </c>
      <c r="B52" s="9">
        <v>12.919</v>
      </c>
      <c r="C52" s="9">
        <v>19.866</v>
      </c>
      <c r="D52" s="9">
        <v>388.57600000000002</v>
      </c>
      <c r="E52" s="9">
        <v>212.173</v>
      </c>
      <c r="F52" s="9">
        <v>176.40299999999999</v>
      </c>
      <c r="G52" s="9">
        <v>178.21199999999999</v>
      </c>
      <c r="H52" s="9">
        <v>133.12700000000001</v>
      </c>
      <c r="I52" s="9">
        <v>45.084000000000003</v>
      </c>
      <c r="J52" s="9">
        <v>210.364</v>
      </c>
      <c r="K52" s="9">
        <v>79.046000000000006</v>
      </c>
      <c r="L52" s="9">
        <v>131.31800000000001</v>
      </c>
      <c r="M52" s="9">
        <v>204.32900000000001</v>
      </c>
      <c r="N52" s="9">
        <v>151.46199999999999</v>
      </c>
      <c r="O52" s="9">
        <v>52.866999999999997</v>
      </c>
      <c r="P52" s="9">
        <v>222.934</v>
      </c>
      <c r="Q52" s="9">
        <v>83.671000000000006</v>
      </c>
      <c r="R52" s="9">
        <v>139.26300000000001</v>
      </c>
      <c r="S52" s="9">
        <v>224.035</v>
      </c>
      <c r="T52" s="9">
        <v>89.144999999999996</v>
      </c>
      <c r="U52" s="9">
        <v>134.88999999999999</v>
      </c>
      <c r="V52" s="9">
        <v>2675.201</v>
      </c>
      <c r="W52" s="9">
        <v>1424.2660000000001</v>
      </c>
      <c r="X52" s="9">
        <v>1250.9349999999999</v>
      </c>
      <c r="Y52" s="9">
        <v>2003.365</v>
      </c>
      <c r="Z52" s="9">
        <v>1299.942</v>
      </c>
      <c r="AA52" s="9">
        <v>703.42200000000003</v>
      </c>
      <c r="AB52" s="9">
        <v>671.83600000000001</v>
      </c>
      <c r="AC52" s="9">
        <v>124.324</v>
      </c>
      <c r="AD52" s="9">
        <v>547.51300000000003</v>
      </c>
      <c r="AE52" s="9">
        <v>324.99</v>
      </c>
      <c r="AF52" s="9">
        <v>165.351</v>
      </c>
      <c r="AG52" s="9">
        <v>159.63800000000001</v>
      </c>
      <c r="AH52" s="9">
        <v>52.753</v>
      </c>
      <c r="AI52" s="9">
        <v>29.13</v>
      </c>
      <c r="AJ52" s="9">
        <v>23.623000000000001</v>
      </c>
      <c r="AK52" s="9">
        <v>25.245999999999999</v>
      </c>
      <c r="AL52" s="9">
        <v>20.024000000000001</v>
      </c>
      <c r="AM52" s="9">
        <v>5.2210000000000001</v>
      </c>
      <c r="AN52" s="9">
        <v>12.897</v>
      </c>
      <c r="AO52" s="9">
        <v>10.927</v>
      </c>
      <c r="AP52" s="9">
        <v>1.97</v>
      </c>
      <c r="AQ52" s="9">
        <v>12.349</v>
      </c>
      <c r="AR52" s="9">
        <v>9.0969999999999995</v>
      </c>
      <c r="AS52" s="9">
        <v>3.2519999999999998</v>
      </c>
      <c r="AT52" s="9">
        <v>27.507000000000001</v>
      </c>
      <c r="AU52" s="9">
        <v>9.1059999999999999</v>
      </c>
      <c r="AV52" s="9">
        <v>18.401</v>
      </c>
      <c r="AW52" s="9">
        <v>293.99400000000003</v>
      </c>
      <c r="AX52" s="9">
        <v>147.70400000000001</v>
      </c>
      <c r="AY52" s="9">
        <v>146.29</v>
      </c>
      <c r="AZ52" s="9">
        <v>128.63800000000001</v>
      </c>
      <c r="BA52" s="9">
        <v>97.622</v>
      </c>
      <c r="BB52" s="9">
        <v>31.015999999999998</v>
      </c>
      <c r="BC52" s="9">
        <v>165.35599999999999</v>
      </c>
      <c r="BD52" s="9">
        <v>50.082000000000001</v>
      </c>
      <c r="BE52" s="9">
        <v>115.274</v>
      </c>
      <c r="BF52" s="9">
        <v>150.15299999999999</v>
      </c>
      <c r="BG52" s="9">
        <v>113.93899999999999</v>
      </c>
      <c r="BH52" s="9">
        <v>36.215000000000003</v>
      </c>
      <c r="BI52" s="9">
        <v>174.83600000000001</v>
      </c>
      <c r="BJ52" s="9">
        <v>51.412999999999997</v>
      </c>
      <c r="BK52" s="9">
        <v>123.42400000000001</v>
      </c>
      <c r="BL52" s="9">
        <v>178.25299999999999</v>
      </c>
      <c r="BM52" s="9">
        <v>61.009</v>
      </c>
      <c r="BN52" s="9">
        <v>117.244</v>
      </c>
      <c r="BO52" s="9">
        <v>2584.34</v>
      </c>
      <c r="BP52" s="9">
        <v>1330.702</v>
      </c>
      <c r="BQ52" s="9">
        <v>1253.6379999999999</v>
      </c>
      <c r="BR52" s="9">
        <v>1930.605</v>
      </c>
      <c r="BS52" s="9">
        <v>1202.4380000000001</v>
      </c>
      <c r="BT52" s="9">
        <v>728.16700000000003</v>
      </c>
      <c r="BU52" s="9">
        <v>653.73500000000001</v>
      </c>
      <c r="BV52" s="9">
        <v>128.26400000000001</v>
      </c>
      <c r="BW52" s="9">
        <v>525.471</v>
      </c>
      <c r="BX52" s="9">
        <v>311.93799999999999</v>
      </c>
      <c r="BY52" s="9">
        <v>137.71899999999999</v>
      </c>
      <c r="BZ52" s="9">
        <v>174.21799999999999</v>
      </c>
      <c r="CA52" s="9">
        <v>63.101999999999997</v>
      </c>
      <c r="CB52" s="9">
        <v>33.072000000000003</v>
      </c>
      <c r="CC52" s="9">
        <v>30.029</v>
      </c>
      <c r="CD52" s="9">
        <v>25.968</v>
      </c>
      <c r="CE52" s="9">
        <v>19.433</v>
      </c>
      <c r="CF52" s="9">
        <v>6.5350000000000001</v>
      </c>
      <c r="CG52" s="9">
        <v>14.327999999999999</v>
      </c>
      <c r="CH52" s="9">
        <v>10.507</v>
      </c>
      <c r="CI52" s="9">
        <v>3.82</v>
      </c>
      <c r="CJ52" s="9">
        <v>11.64</v>
      </c>
      <c r="CK52" s="9">
        <v>8.9260000000000002</v>
      </c>
      <c r="CL52" s="9">
        <v>2.714</v>
      </c>
      <c r="CM52" s="9">
        <v>37.134</v>
      </c>
      <c r="CN52" s="9">
        <v>13.638999999999999</v>
      </c>
      <c r="CO52" s="9">
        <v>23.495000000000001</v>
      </c>
      <c r="CP52" s="9">
        <v>276.50599999999997</v>
      </c>
      <c r="CQ52" s="9">
        <v>118.21299999999999</v>
      </c>
      <c r="CR52" s="9">
        <v>158.29300000000001</v>
      </c>
      <c r="CS52" s="9">
        <v>103.89</v>
      </c>
      <c r="CT52" s="9">
        <v>72.394000000000005</v>
      </c>
      <c r="CU52" s="9">
        <v>31.495000000000001</v>
      </c>
      <c r="CV52" s="9">
        <v>172.61600000000001</v>
      </c>
      <c r="CW52" s="9">
        <v>45.817999999999998</v>
      </c>
      <c r="CX52" s="9">
        <v>126.798</v>
      </c>
      <c r="CY52" s="9">
        <v>124.92</v>
      </c>
      <c r="CZ52" s="9">
        <v>87.876999999999995</v>
      </c>
      <c r="DA52" s="9">
        <v>37.042999999999999</v>
      </c>
      <c r="DB52" s="9">
        <v>187.018</v>
      </c>
      <c r="DC52" s="9">
        <v>49.841999999999999</v>
      </c>
      <c r="DD52" s="9">
        <v>137.17599999999999</v>
      </c>
      <c r="DE52" s="9">
        <v>186.94399999999999</v>
      </c>
      <c r="DF52" s="9">
        <v>56.326000000000001</v>
      </c>
      <c r="DG52" s="9">
        <v>130.61799999999999</v>
      </c>
      <c r="DH52" s="9">
        <v>2360.0410000000002</v>
      </c>
      <c r="DI52" s="9">
        <v>1306.6199999999999</v>
      </c>
      <c r="DJ52" s="9">
        <v>1053.421</v>
      </c>
      <c r="DK52" s="9">
        <v>1506.182</v>
      </c>
      <c r="DL52" s="9">
        <v>1001.263</v>
      </c>
      <c r="DM52" s="9">
        <v>504.92</v>
      </c>
      <c r="DN52" s="9">
        <v>853.85799999999995</v>
      </c>
      <c r="DO52" s="9">
        <v>305.35700000000003</v>
      </c>
      <c r="DP52" s="9">
        <v>548.50199999999995</v>
      </c>
      <c r="DQ52" s="9">
        <v>249.881</v>
      </c>
      <c r="DR52" s="9">
        <v>141.38</v>
      </c>
      <c r="DS52" s="9">
        <v>108.501</v>
      </c>
      <c r="DT52" s="9">
        <v>74.417000000000002</v>
      </c>
      <c r="DU52" s="9">
        <v>48.494999999999997</v>
      </c>
      <c r="DV52" s="9">
        <v>25.920999999999999</v>
      </c>
      <c r="DW52" s="9">
        <v>24.890999999999998</v>
      </c>
      <c r="DX52" s="9">
        <v>21.22</v>
      </c>
      <c r="DY52" s="9">
        <v>3.6709999999999998</v>
      </c>
      <c r="DZ52" s="9">
        <v>14.7</v>
      </c>
      <c r="EA52" s="9">
        <v>12.606</v>
      </c>
      <c r="EB52" s="9">
        <v>2.0939999999999999</v>
      </c>
      <c r="EC52" s="9">
        <v>10.191000000000001</v>
      </c>
      <c r="ED52" s="9">
        <v>8.6140000000000008</v>
      </c>
      <c r="EE52" s="9">
        <v>1.577</v>
      </c>
      <c r="EF52" s="9">
        <v>49.526000000000003</v>
      </c>
      <c r="EG52" s="9">
        <v>27.276</v>
      </c>
      <c r="EH52" s="9">
        <v>22.25</v>
      </c>
      <c r="EI52" s="9">
        <v>195.67400000000001</v>
      </c>
      <c r="EJ52" s="9">
        <v>107.072</v>
      </c>
      <c r="EK52" s="9">
        <v>88.602000000000004</v>
      </c>
      <c r="EL52" s="9">
        <v>77.78</v>
      </c>
      <c r="EM52" s="9">
        <v>56.064</v>
      </c>
      <c r="EN52" s="9">
        <v>21.716000000000001</v>
      </c>
      <c r="EO52" s="9">
        <v>117.89400000000001</v>
      </c>
      <c r="EP52" s="9">
        <v>51.008000000000003</v>
      </c>
      <c r="EQ52" s="9">
        <v>66.885000000000005</v>
      </c>
      <c r="ER52" s="9">
        <v>97.320999999999998</v>
      </c>
      <c r="ES52" s="9">
        <v>71.97</v>
      </c>
      <c r="ET52" s="9">
        <v>25.352</v>
      </c>
      <c r="EU52" s="9">
        <v>152.56</v>
      </c>
      <c r="EV52" s="9">
        <v>69.411000000000001</v>
      </c>
      <c r="EW52" s="9">
        <v>83.149000000000001</v>
      </c>
      <c r="EX52" s="9">
        <v>132.59299999999999</v>
      </c>
      <c r="EY52" s="9">
        <v>63.613999999999997</v>
      </c>
      <c r="EZ52" s="9">
        <v>68.978999999999999</v>
      </c>
      <c r="FA52" s="9">
        <v>1833.7809999999999</v>
      </c>
      <c r="FB52" s="9">
        <v>990.96</v>
      </c>
      <c r="FC52" s="9">
        <v>842.82100000000003</v>
      </c>
      <c r="FD52" s="9">
        <v>1260.5709999999999</v>
      </c>
      <c r="FE52" s="9">
        <v>823.89</v>
      </c>
      <c r="FF52" s="9">
        <v>436.68099999999998</v>
      </c>
      <c r="FG52" s="9">
        <v>573.21</v>
      </c>
      <c r="FH52" s="9">
        <v>167.07</v>
      </c>
      <c r="FI52" s="9">
        <v>406.14</v>
      </c>
      <c r="FJ52" s="9">
        <v>208.142</v>
      </c>
      <c r="FK52" s="9">
        <v>113.354</v>
      </c>
      <c r="FL52" s="9">
        <v>94.787999999999997</v>
      </c>
      <c r="FM52" s="9">
        <v>55.847999999999999</v>
      </c>
      <c r="FN52" s="9">
        <v>34.354999999999997</v>
      </c>
      <c r="FO52" s="9">
        <v>21.492999999999999</v>
      </c>
      <c r="FP52" s="9">
        <v>20.414000000000001</v>
      </c>
      <c r="FQ52" s="9">
        <v>17.056999999999999</v>
      </c>
      <c r="FR52" s="9">
        <v>3.3570000000000002</v>
      </c>
      <c r="FS52" s="9">
        <v>11.433999999999999</v>
      </c>
      <c r="FT52" s="9">
        <v>9.6359999999999992</v>
      </c>
      <c r="FU52" s="9">
        <v>1.7969999999999999</v>
      </c>
      <c r="FV52" s="9">
        <v>8.98</v>
      </c>
      <c r="FW52" s="9">
        <v>7.42</v>
      </c>
      <c r="FX52" s="9">
        <v>1.56</v>
      </c>
      <c r="FY52" s="9">
        <v>35.433999999999997</v>
      </c>
      <c r="FZ52" s="9">
        <v>17.297999999999998</v>
      </c>
      <c r="GA52" s="9">
        <v>18.135999999999999</v>
      </c>
      <c r="GB52" s="9">
        <v>168.96100000000001</v>
      </c>
      <c r="GC52" s="9">
        <v>90.5</v>
      </c>
      <c r="GD52" s="9">
        <v>78.460999999999999</v>
      </c>
      <c r="GE52" s="9">
        <v>67.844999999999999</v>
      </c>
      <c r="GF52" s="9">
        <v>49.314999999999998</v>
      </c>
      <c r="GG52" s="9">
        <v>18.53</v>
      </c>
      <c r="GH52" s="9">
        <v>101.116</v>
      </c>
      <c r="GI52" s="9">
        <v>41.185000000000002</v>
      </c>
      <c r="GJ52" s="9">
        <v>59.930999999999997</v>
      </c>
      <c r="GK52" s="9">
        <v>83.563000000000002</v>
      </c>
      <c r="GL52" s="9">
        <v>61.707999999999998</v>
      </c>
      <c r="GM52" s="9">
        <v>21.855</v>
      </c>
      <c r="GN52" s="9">
        <v>124.57899999999999</v>
      </c>
      <c r="GO52" s="9">
        <v>51.646000000000001</v>
      </c>
      <c r="GP52" s="9">
        <v>72.933000000000007</v>
      </c>
      <c r="GQ52" s="9">
        <v>112.55</v>
      </c>
      <c r="GR52" s="9">
        <v>50.820999999999998</v>
      </c>
      <c r="GS52" s="9">
        <v>61.728000000000002</v>
      </c>
      <c r="GT52" s="9">
        <v>526.26</v>
      </c>
      <c r="GU52" s="9">
        <v>315.66000000000003</v>
      </c>
      <c r="GV52" s="9">
        <v>210.6</v>
      </c>
      <c r="GW52" s="9">
        <v>245.61199999999999</v>
      </c>
      <c r="GX52" s="9">
        <v>177.37200000000001</v>
      </c>
      <c r="GY52" s="9">
        <v>68.239000000000004</v>
      </c>
      <c r="GZ52" s="9">
        <v>280.64800000000002</v>
      </c>
      <c r="HA52" s="9">
        <v>138.28700000000001</v>
      </c>
      <c r="HB52" s="9">
        <v>142.36099999999999</v>
      </c>
      <c r="HC52" s="9">
        <v>41.738999999999997</v>
      </c>
      <c r="HD52" s="9">
        <v>28.026</v>
      </c>
      <c r="HE52" s="9">
        <v>13.712999999999999</v>
      </c>
      <c r="HF52" s="9">
        <v>18.568999999999999</v>
      </c>
      <c r="HG52" s="9">
        <v>14.141</v>
      </c>
      <c r="HH52" s="9">
        <v>4.4279999999999999</v>
      </c>
      <c r="HI52" s="9">
        <v>4.4770000000000003</v>
      </c>
      <c r="HJ52" s="9">
        <v>4.1630000000000003</v>
      </c>
      <c r="HK52" s="9">
        <v>0.313</v>
      </c>
      <c r="HL52" s="9">
        <v>3.266</v>
      </c>
      <c r="HM52" s="9">
        <v>2.97</v>
      </c>
      <c r="HN52" s="9">
        <v>0.29699999999999999</v>
      </c>
      <c r="HO52" s="9">
        <v>1.2110000000000001</v>
      </c>
      <c r="HP52" s="9">
        <v>1.194</v>
      </c>
      <c r="HQ52" s="9">
        <v>1.7000000000000001E-2</v>
      </c>
      <c r="HR52" s="9">
        <v>14.092000000000001</v>
      </c>
      <c r="HS52" s="9">
        <v>9.9779999999999998</v>
      </c>
      <c r="HT52" s="9">
        <v>4.1150000000000002</v>
      </c>
      <c r="HU52" s="9">
        <v>26.713000000000001</v>
      </c>
      <c r="HV52" s="9">
        <v>16.573</v>
      </c>
      <c r="HW52" s="9">
        <v>10.14</v>
      </c>
      <c r="HX52" s="9">
        <v>9.9359999999999999</v>
      </c>
      <c r="HY52" s="9">
        <v>6.7489999999999997</v>
      </c>
      <c r="HZ52" s="9">
        <v>3.1859999999999999</v>
      </c>
      <c r="IA52" s="9">
        <v>16.777000000000001</v>
      </c>
      <c r="IB52" s="9">
        <v>9.8230000000000004</v>
      </c>
      <c r="IC52" s="9">
        <v>6.9539999999999997</v>
      </c>
      <c r="ID52" s="9">
        <v>13.757999999999999</v>
      </c>
      <c r="IE52" s="9">
        <v>10.262</v>
      </c>
      <c r="IF52" s="9">
        <v>3.496</v>
      </c>
      <c r="IG52" s="9">
        <v>27.981000000000002</v>
      </c>
      <c r="IH52" s="9">
        <v>17.765000000000001</v>
      </c>
      <c r="II52" s="9">
        <v>10.215999999999999</v>
      </c>
      <c r="IJ52" s="9">
        <v>20.042999999999999</v>
      </c>
      <c r="IK52" s="9">
        <v>12.792999999999999</v>
      </c>
      <c r="IL52" s="9">
        <v>7.25</v>
      </c>
      <c r="IM52" s="9">
        <v>3965.2269999999999</v>
      </c>
      <c r="IN52" s="9">
        <v>2091.2280000000001</v>
      </c>
      <c r="IO52" s="9">
        <v>1873.999</v>
      </c>
      <c r="IP52" s="9">
        <v>2787.5390000000002</v>
      </c>
      <c r="IQ52" s="9">
        <v>1727.5909999999999</v>
      </c>
    </row>
    <row r="53" spans="1:251">
      <c r="A53" s="10">
        <v>43101</v>
      </c>
      <c r="B53" s="9">
        <v>13.116</v>
      </c>
      <c r="C53" s="9">
        <v>18.669</v>
      </c>
      <c r="D53" s="9">
        <v>405.26299999999998</v>
      </c>
      <c r="E53" s="9">
        <v>224.07</v>
      </c>
      <c r="F53" s="9">
        <v>181.19300000000001</v>
      </c>
      <c r="G53" s="9">
        <v>197.02699999999999</v>
      </c>
      <c r="H53" s="9">
        <v>147.07499999999999</v>
      </c>
      <c r="I53" s="9">
        <v>49.951999999999998</v>
      </c>
      <c r="J53" s="9">
        <v>208.23599999999999</v>
      </c>
      <c r="K53" s="9">
        <v>76.995000000000005</v>
      </c>
      <c r="L53" s="9">
        <v>131.24100000000001</v>
      </c>
      <c r="M53" s="9">
        <v>220.63</v>
      </c>
      <c r="N53" s="9">
        <v>163.08099999999999</v>
      </c>
      <c r="O53" s="9">
        <v>57.548999999999999</v>
      </c>
      <c r="P53" s="9">
        <v>221.36799999999999</v>
      </c>
      <c r="Q53" s="9">
        <v>81.805000000000007</v>
      </c>
      <c r="R53" s="9">
        <v>139.56200000000001</v>
      </c>
      <c r="S53" s="9">
        <v>226.578</v>
      </c>
      <c r="T53" s="9">
        <v>90.194999999999993</v>
      </c>
      <c r="U53" s="9">
        <v>136.38399999999999</v>
      </c>
      <c r="V53" s="9">
        <v>2623.317</v>
      </c>
      <c r="W53" s="9">
        <v>1412.7760000000001</v>
      </c>
      <c r="X53" s="9">
        <v>1210.5409999999999</v>
      </c>
      <c r="Y53" s="9">
        <v>1941.3489999999999</v>
      </c>
      <c r="Z53" s="9">
        <v>1277.0650000000001</v>
      </c>
      <c r="AA53" s="9">
        <v>664.28300000000002</v>
      </c>
      <c r="AB53" s="9">
        <v>681.96900000000005</v>
      </c>
      <c r="AC53" s="9">
        <v>135.71100000000001</v>
      </c>
      <c r="AD53" s="9">
        <v>546.25800000000004</v>
      </c>
      <c r="AE53" s="9">
        <v>330.69200000000001</v>
      </c>
      <c r="AF53" s="9">
        <v>176.02099999999999</v>
      </c>
      <c r="AG53" s="9">
        <v>154.67099999999999</v>
      </c>
      <c r="AH53" s="9">
        <v>66.007000000000005</v>
      </c>
      <c r="AI53" s="9">
        <v>40.691000000000003</v>
      </c>
      <c r="AJ53" s="9">
        <v>25.315999999999999</v>
      </c>
      <c r="AK53" s="9">
        <v>34.628</v>
      </c>
      <c r="AL53" s="9">
        <v>26.556999999999999</v>
      </c>
      <c r="AM53" s="9">
        <v>8.0709999999999997</v>
      </c>
      <c r="AN53" s="9">
        <v>19.689</v>
      </c>
      <c r="AO53" s="9">
        <v>15.532999999999999</v>
      </c>
      <c r="AP53" s="9">
        <v>4.1559999999999997</v>
      </c>
      <c r="AQ53" s="9">
        <v>14.939</v>
      </c>
      <c r="AR53" s="9">
        <v>11.023999999999999</v>
      </c>
      <c r="AS53" s="9">
        <v>3.915</v>
      </c>
      <c r="AT53" s="9">
        <v>31.379000000000001</v>
      </c>
      <c r="AU53" s="9">
        <v>14.134</v>
      </c>
      <c r="AV53" s="9">
        <v>17.245000000000001</v>
      </c>
      <c r="AW53" s="9">
        <v>287.435</v>
      </c>
      <c r="AX53" s="9">
        <v>148.09100000000001</v>
      </c>
      <c r="AY53" s="9">
        <v>139.34399999999999</v>
      </c>
      <c r="AZ53" s="9">
        <v>130.04300000000001</v>
      </c>
      <c r="BA53" s="9">
        <v>97.445999999999998</v>
      </c>
      <c r="BB53" s="9">
        <v>32.597000000000001</v>
      </c>
      <c r="BC53" s="9">
        <v>157.392</v>
      </c>
      <c r="BD53" s="9">
        <v>50.643999999999998</v>
      </c>
      <c r="BE53" s="9">
        <v>106.748</v>
      </c>
      <c r="BF53" s="9">
        <v>158.64500000000001</v>
      </c>
      <c r="BG53" s="9">
        <v>119.488</v>
      </c>
      <c r="BH53" s="9">
        <v>39.156999999999996</v>
      </c>
      <c r="BI53" s="9">
        <v>172.048</v>
      </c>
      <c r="BJ53" s="9">
        <v>56.533000000000001</v>
      </c>
      <c r="BK53" s="9">
        <v>115.514</v>
      </c>
      <c r="BL53" s="9">
        <v>177.08099999999999</v>
      </c>
      <c r="BM53" s="9">
        <v>66.177000000000007</v>
      </c>
      <c r="BN53" s="9">
        <v>110.904</v>
      </c>
      <c r="BO53" s="9">
        <v>2532.6979999999999</v>
      </c>
      <c r="BP53" s="9">
        <v>1311.8689999999999</v>
      </c>
      <c r="BQ53" s="9">
        <v>1220.83</v>
      </c>
      <c r="BR53" s="9">
        <v>1873.771</v>
      </c>
      <c r="BS53" s="9">
        <v>1173.0219999999999</v>
      </c>
      <c r="BT53" s="9">
        <v>700.74900000000002</v>
      </c>
      <c r="BU53" s="9">
        <v>658.92700000000002</v>
      </c>
      <c r="BV53" s="9">
        <v>138.84700000000001</v>
      </c>
      <c r="BW53" s="9">
        <v>520.08100000000002</v>
      </c>
      <c r="BX53" s="9">
        <v>330.30599999999998</v>
      </c>
      <c r="BY53" s="9">
        <v>152.06700000000001</v>
      </c>
      <c r="BZ53" s="9">
        <v>178.239</v>
      </c>
      <c r="CA53" s="9">
        <v>71.67</v>
      </c>
      <c r="CB53" s="9">
        <v>39.514000000000003</v>
      </c>
      <c r="CC53" s="9">
        <v>32.156999999999996</v>
      </c>
      <c r="CD53" s="9">
        <v>35.743000000000002</v>
      </c>
      <c r="CE53" s="9">
        <v>26.547999999999998</v>
      </c>
      <c r="CF53" s="9">
        <v>9.1950000000000003</v>
      </c>
      <c r="CG53" s="9">
        <v>19.48</v>
      </c>
      <c r="CH53" s="9">
        <v>14.753</v>
      </c>
      <c r="CI53" s="9">
        <v>4.7270000000000003</v>
      </c>
      <c r="CJ53" s="9">
        <v>16.263000000000002</v>
      </c>
      <c r="CK53" s="9">
        <v>11.795</v>
      </c>
      <c r="CL53" s="9">
        <v>4.468</v>
      </c>
      <c r="CM53" s="9">
        <v>35.927999999999997</v>
      </c>
      <c r="CN53" s="9">
        <v>12.965999999999999</v>
      </c>
      <c r="CO53" s="9">
        <v>22.962</v>
      </c>
      <c r="CP53" s="9">
        <v>285.72800000000001</v>
      </c>
      <c r="CQ53" s="9">
        <v>126.301</v>
      </c>
      <c r="CR53" s="9">
        <v>159.428</v>
      </c>
      <c r="CS53" s="9">
        <v>105.077</v>
      </c>
      <c r="CT53" s="9">
        <v>73.617000000000004</v>
      </c>
      <c r="CU53" s="9">
        <v>31.46</v>
      </c>
      <c r="CV53" s="9">
        <v>180.65199999999999</v>
      </c>
      <c r="CW53" s="9">
        <v>52.683999999999997</v>
      </c>
      <c r="CX53" s="9">
        <v>127.968</v>
      </c>
      <c r="CY53" s="9">
        <v>136.17099999999999</v>
      </c>
      <c r="CZ53" s="9">
        <v>96.097999999999999</v>
      </c>
      <c r="DA53" s="9">
        <v>40.073</v>
      </c>
      <c r="DB53" s="9">
        <v>194.13499999999999</v>
      </c>
      <c r="DC53" s="9">
        <v>55.969000000000001</v>
      </c>
      <c r="DD53" s="9">
        <v>138.166</v>
      </c>
      <c r="DE53" s="9">
        <v>200.13200000000001</v>
      </c>
      <c r="DF53" s="9">
        <v>67.436999999999998</v>
      </c>
      <c r="DG53" s="9">
        <v>132.69499999999999</v>
      </c>
      <c r="DH53" s="9">
        <v>2293.7049999999999</v>
      </c>
      <c r="DI53" s="9">
        <v>1282.7180000000001</v>
      </c>
      <c r="DJ53" s="9">
        <v>1010.987</v>
      </c>
      <c r="DK53" s="9">
        <v>1446.366</v>
      </c>
      <c r="DL53" s="9">
        <v>962.15800000000002</v>
      </c>
      <c r="DM53" s="9">
        <v>484.20800000000003</v>
      </c>
      <c r="DN53" s="9">
        <v>847.33900000000006</v>
      </c>
      <c r="DO53" s="9">
        <v>320.56</v>
      </c>
      <c r="DP53" s="9">
        <v>526.779</v>
      </c>
      <c r="DQ53" s="9">
        <v>235.99799999999999</v>
      </c>
      <c r="DR53" s="9">
        <v>131.523</v>
      </c>
      <c r="DS53" s="9">
        <v>104.47499999999999</v>
      </c>
      <c r="DT53" s="9">
        <v>65.938999999999993</v>
      </c>
      <c r="DU53" s="9">
        <v>36.935000000000002</v>
      </c>
      <c r="DV53" s="9">
        <v>29.004000000000001</v>
      </c>
      <c r="DW53" s="9">
        <v>21.300999999999998</v>
      </c>
      <c r="DX53" s="9">
        <v>14.771000000000001</v>
      </c>
      <c r="DY53" s="9">
        <v>6.53</v>
      </c>
      <c r="DZ53" s="9">
        <v>13.54</v>
      </c>
      <c r="EA53" s="9">
        <v>8.6690000000000005</v>
      </c>
      <c r="EB53" s="9">
        <v>4.8710000000000004</v>
      </c>
      <c r="EC53" s="9">
        <v>7.7610000000000001</v>
      </c>
      <c r="ED53" s="9">
        <v>6.1020000000000003</v>
      </c>
      <c r="EE53" s="9">
        <v>1.659</v>
      </c>
      <c r="EF53" s="9">
        <v>44.639000000000003</v>
      </c>
      <c r="EG53" s="9">
        <v>22.164999999999999</v>
      </c>
      <c r="EH53" s="9">
        <v>22.474</v>
      </c>
      <c r="EI53" s="9">
        <v>188.501</v>
      </c>
      <c r="EJ53" s="9">
        <v>104.982</v>
      </c>
      <c r="EK53" s="9">
        <v>83.519000000000005</v>
      </c>
      <c r="EL53" s="9">
        <v>59.337000000000003</v>
      </c>
      <c r="EM53" s="9">
        <v>45.637999999999998</v>
      </c>
      <c r="EN53" s="9">
        <v>13.699</v>
      </c>
      <c r="EO53" s="9">
        <v>129.16300000000001</v>
      </c>
      <c r="EP53" s="9">
        <v>59.344000000000001</v>
      </c>
      <c r="EQ53" s="9">
        <v>69.819000000000003</v>
      </c>
      <c r="ER53" s="9">
        <v>78.3</v>
      </c>
      <c r="ES53" s="9">
        <v>58.546999999999997</v>
      </c>
      <c r="ET53" s="9">
        <v>19.754000000000001</v>
      </c>
      <c r="EU53" s="9">
        <v>157.697</v>
      </c>
      <c r="EV53" s="9">
        <v>72.975999999999999</v>
      </c>
      <c r="EW53" s="9">
        <v>84.721000000000004</v>
      </c>
      <c r="EX53" s="9">
        <v>142.703</v>
      </c>
      <c r="EY53" s="9">
        <v>68.013000000000005</v>
      </c>
      <c r="EZ53" s="9">
        <v>74.69</v>
      </c>
      <c r="FA53" s="9">
        <v>1790.934</v>
      </c>
      <c r="FB53" s="9">
        <v>976.64300000000003</v>
      </c>
      <c r="FC53" s="9">
        <v>814.29100000000005</v>
      </c>
      <c r="FD53" s="9">
        <v>1220.9770000000001</v>
      </c>
      <c r="FE53" s="9">
        <v>796.74900000000002</v>
      </c>
      <c r="FF53" s="9">
        <v>424.22800000000001</v>
      </c>
      <c r="FG53" s="9">
        <v>569.95699999999999</v>
      </c>
      <c r="FH53" s="9">
        <v>179.89400000000001</v>
      </c>
      <c r="FI53" s="9">
        <v>390.06299999999999</v>
      </c>
      <c r="FJ53" s="9">
        <v>192.928</v>
      </c>
      <c r="FK53" s="9">
        <v>104.504</v>
      </c>
      <c r="FL53" s="9">
        <v>88.424000000000007</v>
      </c>
      <c r="FM53" s="9">
        <v>46.435000000000002</v>
      </c>
      <c r="FN53" s="9">
        <v>24.69</v>
      </c>
      <c r="FO53" s="9">
        <v>21.745000000000001</v>
      </c>
      <c r="FP53" s="9">
        <v>15.215</v>
      </c>
      <c r="FQ53" s="9">
        <v>10.010999999999999</v>
      </c>
      <c r="FR53" s="9">
        <v>5.2039999999999997</v>
      </c>
      <c r="FS53" s="9">
        <v>10.518000000000001</v>
      </c>
      <c r="FT53" s="9">
        <v>6.9569999999999999</v>
      </c>
      <c r="FU53" s="9">
        <v>3.5609999999999999</v>
      </c>
      <c r="FV53" s="9">
        <v>4.6959999999999997</v>
      </c>
      <c r="FW53" s="9">
        <v>3.0539999999999998</v>
      </c>
      <c r="FX53" s="9">
        <v>1.6419999999999999</v>
      </c>
      <c r="FY53" s="9">
        <v>31.22</v>
      </c>
      <c r="FZ53" s="9">
        <v>14.679</v>
      </c>
      <c r="GA53" s="9">
        <v>16.542000000000002</v>
      </c>
      <c r="GB53" s="9">
        <v>161.976</v>
      </c>
      <c r="GC53" s="9">
        <v>88.257000000000005</v>
      </c>
      <c r="GD53" s="9">
        <v>73.718999999999994</v>
      </c>
      <c r="GE53" s="9">
        <v>51.344000000000001</v>
      </c>
      <c r="GF53" s="9">
        <v>39.529000000000003</v>
      </c>
      <c r="GG53" s="9">
        <v>11.815</v>
      </c>
      <c r="GH53" s="9">
        <v>110.63200000000001</v>
      </c>
      <c r="GI53" s="9">
        <v>48.728000000000002</v>
      </c>
      <c r="GJ53" s="9">
        <v>61.904000000000003</v>
      </c>
      <c r="GK53" s="9">
        <v>64.248999999999995</v>
      </c>
      <c r="GL53" s="9">
        <v>47.703000000000003</v>
      </c>
      <c r="GM53" s="9">
        <v>16.545999999999999</v>
      </c>
      <c r="GN53" s="9">
        <v>128.679</v>
      </c>
      <c r="GO53" s="9">
        <v>56.801000000000002</v>
      </c>
      <c r="GP53" s="9">
        <v>71.878</v>
      </c>
      <c r="GQ53" s="9">
        <v>121.151</v>
      </c>
      <c r="GR53" s="9">
        <v>55.685000000000002</v>
      </c>
      <c r="GS53" s="9">
        <v>65.465999999999994</v>
      </c>
      <c r="GT53" s="9">
        <v>502.77100000000002</v>
      </c>
      <c r="GU53" s="9">
        <v>306.07499999999999</v>
      </c>
      <c r="GV53" s="9">
        <v>196.696</v>
      </c>
      <c r="GW53" s="9">
        <v>225.38900000000001</v>
      </c>
      <c r="GX53" s="9">
        <v>165.40899999999999</v>
      </c>
      <c r="GY53" s="9">
        <v>59.98</v>
      </c>
      <c r="GZ53" s="9">
        <v>277.38200000000001</v>
      </c>
      <c r="HA53" s="9">
        <v>140.666</v>
      </c>
      <c r="HB53" s="9">
        <v>136.715</v>
      </c>
      <c r="HC53" s="9">
        <v>43.069000000000003</v>
      </c>
      <c r="HD53" s="9">
        <v>27.018999999999998</v>
      </c>
      <c r="HE53" s="9">
        <v>16.050999999999998</v>
      </c>
      <c r="HF53" s="9">
        <v>19.504999999999999</v>
      </c>
      <c r="HG53" s="9">
        <v>12.246</v>
      </c>
      <c r="HH53" s="9">
        <v>7.2590000000000003</v>
      </c>
      <c r="HI53" s="9">
        <v>6.0860000000000003</v>
      </c>
      <c r="HJ53" s="9">
        <v>4.7590000000000003</v>
      </c>
      <c r="HK53" s="9">
        <v>1.327</v>
      </c>
      <c r="HL53" s="9">
        <v>3.0219999999999998</v>
      </c>
      <c r="HM53" s="9">
        <v>1.712</v>
      </c>
      <c r="HN53" s="9">
        <v>1.31</v>
      </c>
      <c r="HO53" s="9">
        <v>3.0640000000000001</v>
      </c>
      <c r="HP53" s="9">
        <v>3.048</v>
      </c>
      <c r="HQ53" s="9">
        <v>1.7000000000000001E-2</v>
      </c>
      <c r="HR53" s="9">
        <v>13.419</v>
      </c>
      <c r="HS53" s="9">
        <v>7.4859999999999998</v>
      </c>
      <c r="HT53" s="9">
        <v>5.9329999999999998</v>
      </c>
      <c r="HU53" s="9">
        <v>26.524000000000001</v>
      </c>
      <c r="HV53" s="9">
        <v>16.725000000000001</v>
      </c>
      <c r="HW53" s="9">
        <v>9.7989999999999995</v>
      </c>
      <c r="HX53" s="9">
        <v>7.9930000000000003</v>
      </c>
      <c r="HY53" s="9">
        <v>6.109</v>
      </c>
      <c r="HZ53" s="9">
        <v>1.885</v>
      </c>
      <c r="IA53" s="9">
        <v>18.530999999999999</v>
      </c>
      <c r="IB53" s="9">
        <v>10.616</v>
      </c>
      <c r="IC53" s="9">
        <v>7.915</v>
      </c>
      <c r="ID53" s="9">
        <v>14.051</v>
      </c>
      <c r="IE53" s="9">
        <v>10.843</v>
      </c>
      <c r="IF53" s="9">
        <v>3.2080000000000002</v>
      </c>
      <c r="IG53" s="9">
        <v>29.018000000000001</v>
      </c>
      <c r="IH53" s="9">
        <v>16.175000000000001</v>
      </c>
      <c r="II53" s="9">
        <v>12.843</v>
      </c>
      <c r="IJ53" s="9">
        <v>21.553000000000001</v>
      </c>
      <c r="IK53" s="9">
        <v>12.327999999999999</v>
      </c>
      <c r="IL53" s="9">
        <v>9.2240000000000002</v>
      </c>
      <c r="IM53" s="9">
        <v>3851.201</v>
      </c>
      <c r="IN53" s="9">
        <v>2057.4009999999998</v>
      </c>
      <c r="IO53" s="9">
        <v>1793.8009999999999</v>
      </c>
      <c r="IP53" s="9">
        <v>2705.6759999999999</v>
      </c>
      <c r="IQ53" s="9">
        <v>1690.7650000000001</v>
      </c>
    </row>
    <row r="54" spans="1:251">
      <c r="A54" s="10">
        <v>43132</v>
      </c>
      <c r="B54" s="9">
        <v>10.233000000000001</v>
      </c>
      <c r="C54" s="9">
        <v>27.991</v>
      </c>
      <c r="D54" s="9">
        <v>381.762</v>
      </c>
      <c r="E54" s="9">
        <v>218.18</v>
      </c>
      <c r="F54" s="9">
        <v>163.583</v>
      </c>
      <c r="G54" s="9">
        <v>192.94</v>
      </c>
      <c r="H54" s="9">
        <v>144.89599999999999</v>
      </c>
      <c r="I54" s="9">
        <v>48.042999999999999</v>
      </c>
      <c r="J54" s="9">
        <v>188.822</v>
      </c>
      <c r="K54" s="9">
        <v>73.283000000000001</v>
      </c>
      <c r="L54" s="9">
        <v>115.539</v>
      </c>
      <c r="M54" s="9">
        <v>215.316</v>
      </c>
      <c r="N54" s="9">
        <v>162.53700000000001</v>
      </c>
      <c r="O54" s="9">
        <v>52.779000000000003</v>
      </c>
      <c r="P54" s="9">
        <v>202.43700000000001</v>
      </c>
      <c r="Q54" s="9">
        <v>76.456999999999994</v>
      </c>
      <c r="R54" s="9">
        <v>125.98099999999999</v>
      </c>
      <c r="S54" s="9">
        <v>206.465</v>
      </c>
      <c r="T54" s="9">
        <v>88.066999999999993</v>
      </c>
      <c r="U54" s="9">
        <v>118.398</v>
      </c>
      <c r="V54" s="9">
        <v>2676.2539999999999</v>
      </c>
      <c r="W54" s="9">
        <v>1428.258</v>
      </c>
      <c r="X54" s="9">
        <v>1247.9960000000001</v>
      </c>
      <c r="Y54" s="9">
        <v>1981.1210000000001</v>
      </c>
      <c r="Z54" s="9">
        <v>1291.5630000000001</v>
      </c>
      <c r="AA54" s="9">
        <v>689.55799999999999</v>
      </c>
      <c r="AB54" s="9">
        <v>695.13300000000004</v>
      </c>
      <c r="AC54" s="9">
        <v>136.69499999999999</v>
      </c>
      <c r="AD54" s="9">
        <v>558.43799999999999</v>
      </c>
      <c r="AE54" s="9">
        <v>330.71300000000002</v>
      </c>
      <c r="AF54" s="9">
        <v>168.56299999999999</v>
      </c>
      <c r="AG54" s="9">
        <v>162.15100000000001</v>
      </c>
      <c r="AH54" s="9">
        <v>76.010000000000005</v>
      </c>
      <c r="AI54" s="9">
        <v>41.389000000000003</v>
      </c>
      <c r="AJ54" s="9">
        <v>34.621000000000002</v>
      </c>
      <c r="AK54" s="9">
        <v>32.802999999999997</v>
      </c>
      <c r="AL54" s="9">
        <v>26.398</v>
      </c>
      <c r="AM54" s="9">
        <v>6.4039999999999999</v>
      </c>
      <c r="AN54" s="9">
        <v>17.686</v>
      </c>
      <c r="AO54" s="9">
        <v>15.44</v>
      </c>
      <c r="AP54" s="9">
        <v>2.2469999999999999</v>
      </c>
      <c r="AQ54" s="9">
        <v>15.117000000000001</v>
      </c>
      <c r="AR54" s="9">
        <v>10.959</v>
      </c>
      <c r="AS54" s="9">
        <v>4.1580000000000004</v>
      </c>
      <c r="AT54" s="9">
        <v>43.207000000000001</v>
      </c>
      <c r="AU54" s="9">
        <v>14.991</v>
      </c>
      <c r="AV54" s="9">
        <v>28.216000000000001</v>
      </c>
      <c r="AW54" s="9">
        <v>289.48599999999999</v>
      </c>
      <c r="AX54" s="9">
        <v>146.81299999999999</v>
      </c>
      <c r="AY54" s="9">
        <v>142.67400000000001</v>
      </c>
      <c r="AZ54" s="9">
        <v>122.94</v>
      </c>
      <c r="BA54" s="9">
        <v>93.361999999999995</v>
      </c>
      <c r="BB54" s="9">
        <v>29.577999999999999</v>
      </c>
      <c r="BC54" s="9">
        <v>166.54599999999999</v>
      </c>
      <c r="BD54" s="9">
        <v>53.45</v>
      </c>
      <c r="BE54" s="9">
        <v>113.096</v>
      </c>
      <c r="BF54" s="9">
        <v>148.18899999999999</v>
      </c>
      <c r="BG54" s="9">
        <v>112.23</v>
      </c>
      <c r="BH54" s="9">
        <v>35.96</v>
      </c>
      <c r="BI54" s="9">
        <v>182.524</v>
      </c>
      <c r="BJ54" s="9">
        <v>56.332999999999998</v>
      </c>
      <c r="BK54" s="9">
        <v>126.191</v>
      </c>
      <c r="BL54" s="9">
        <v>184.232</v>
      </c>
      <c r="BM54" s="9">
        <v>68.89</v>
      </c>
      <c r="BN54" s="9">
        <v>115.342</v>
      </c>
      <c r="BO54" s="9">
        <v>2575.8270000000002</v>
      </c>
      <c r="BP54" s="9">
        <v>1330.5640000000001</v>
      </c>
      <c r="BQ54" s="9">
        <v>1245.2629999999999</v>
      </c>
      <c r="BR54" s="9">
        <v>1918.7429999999999</v>
      </c>
      <c r="BS54" s="9">
        <v>1196.3050000000001</v>
      </c>
      <c r="BT54" s="9">
        <v>722.43799999999999</v>
      </c>
      <c r="BU54" s="9">
        <v>657.08299999999997</v>
      </c>
      <c r="BV54" s="9">
        <v>134.25899999999999</v>
      </c>
      <c r="BW54" s="9">
        <v>522.82399999999996</v>
      </c>
      <c r="BX54" s="9">
        <v>331.88200000000001</v>
      </c>
      <c r="BY54" s="9">
        <v>149.63499999999999</v>
      </c>
      <c r="BZ54" s="9">
        <v>182.24700000000001</v>
      </c>
      <c r="CA54" s="9">
        <v>75.403000000000006</v>
      </c>
      <c r="CB54" s="9">
        <v>42.713999999999999</v>
      </c>
      <c r="CC54" s="9">
        <v>32.689</v>
      </c>
      <c r="CD54" s="9">
        <v>34.454000000000001</v>
      </c>
      <c r="CE54" s="9">
        <v>26.262</v>
      </c>
      <c r="CF54" s="9">
        <v>8.1920000000000002</v>
      </c>
      <c r="CG54" s="9">
        <v>16.771999999999998</v>
      </c>
      <c r="CH54" s="9">
        <v>12.532</v>
      </c>
      <c r="CI54" s="9">
        <v>4.24</v>
      </c>
      <c r="CJ54" s="9">
        <v>17.681999999999999</v>
      </c>
      <c r="CK54" s="9">
        <v>13.73</v>
      </c>
      <c r="CL54" s="9">
        <v>3.952</v>
      </c>
      <c r="CM54" s="9">
        <v>40.948999999999998</v>
      </c>
      <c r="CN54" s="9">
        <v>16.452000000000002</v>
      </c>
      <c r="CO54" s="9">
        <v>24.497</v>
      </c>
      <c r="CP54" s="9">
        <v>283.791</v>
      </c>
      <c r="CQ54" s="9">
        <v>122.64400000000001</v>
      </c>
      <c r="CR54" s="9">
        <v>161.14699999999999</v>
      </c>
      <c r="CS54" s="9">
        <v>103.01</v>
      </c>
      <c r="CT54" s="9">
        <v>72.539000000000001</v>
      </c>
      <c r="CU54" s="9">
        <v>30.471</v>
      </c>
      <c r="CV54" s="9">
        <v>180.78100000000001</v>
      </c>
      <c r="CW54" s="9">
        <v>50.104999999999997</v>
      </c>
      <c r="CX54" s="9">
        <v>130.67599999999999</v>
      </c>
      <c r="CY54" s="9">
        <v>130.52099999999999</v>
      </c>
      <c r="CZ54" s="9">
        <v>92.992999999999995</v>
      </c>
      <c r="DA54" s="9">
        <v>37.527999999999999</v>
      </c>
      <c r="DB54" s="9">
        <v>201.36099999999999</v>
      </c>
      <c r="DC54" s="9">
        <v>56.640999999999998</v>
      </c>
      <c r="DD54" s="9">
        <v>144.72</v>
      </c>
      <c r="DE54" s="9">
        <v>197.553</v>
      </c>
      <c r="DF54" s="9">
        <v>62.637</v>
      </c>
      <c r="DG54" s="9">
        <v>134.916</v>
      </c>
      <c r="DH54" s="9">
        <v>2371.0790000000002</v>
      </c>
      <c r="DI54" s="9">
        <v>1309.655</v>
      </c>
      <c r="DJ54" s="9">
        <v>1061.424</v>
      </c>
      <c r="DK54" s="9">
        <v>1496.893</v>
      </c>
      <c r="DL54" s="9">
        <v>997.76</v>
      </c>
      <c r="DM54" s="9">
        <v>499.13299999999998</v>
      </c>
      <c r="DN54" s="9">
        <v>874.18600000000004</v>
      </c>
      <c r="DO54" s="9">
        <v>311.89499999999998</v>
      </c>
      <c r="DP54" s="9">
        <v>562.29100000000005</v>
      </c>
      <c r="DQ54" s="9">
        <v>252.364</v>
      </c>
      <c r="DR54" s="9">
        <v>148.05699999999999</v>
      </c>
      <c r="DS54" s="9">
        <v>104.306</v>
      </c>
      <c r="DT54" s="9">
        <v>86.593999999999994</v>
      </c>
      <c r="DU54" s="9">
        <v>55.548000000000002</v>
      </c>
      <c r="DV54" s="9">
        <v>31.047000000000001</v>
      </c>
      <c r="DW54" s="9">
        <v>31.670999999999999</v>
      </c>
      <c r="DX54" s="9">
        <v>24.888999999999999</v>
      </c>
      <c r="DY54" s="9">
        <v>6.7809999999999997</v>
      </c>
      <c r="DZ54" s="9">
        <v>18.132999999999999</v>
      </c>
      <c r="EA54" s="9">
        <v>14.147</v>
      </c>
      <c r="EB54" s="9">
        <v>3.9870000000000001</v>
      </c>
      <c r="EC54" s="9">
        <v>13.537000000000001</v>
      </c>
      <c r="ED54" s="9">
        <v>10.743</v>
      </c>
      <c r="EE54" s="9">
        <v>2.794</v>
      </c>
      <c r="EF54" s="9">
        <v>54.923999999999999</v>
      </c>
      <c r="EG54" s="9">
        <v>30.658000000000001</v>
      </c>
      <c r="EH54" s="9">
        <v>24.265999999999998</v>
      </c>
      <c r="EI54" s="9">
        <v>189.494</v>
      </c>
      <c r="EJ54" s="9">
        <v>107.52</v>
      </c>
      <c r="EK54" s="9">
        <v>81.974000000000004</v>
      </c>
      <c r="EL54" s="9">
        <v>63.866</v>
      </c>
      <c r="EM54" s="9">
        <v>46.296999999999997</v>
      </c>
      <c r="EN54" s="9">
        <v>17.568999999999999</v>
      </c>
      <c r="EO54" s="9">
        <v>125.628</v>
      </c>
      <c r="EP54" s="9">
        <v>61.222999999999999</v>
      </c>
      <c r="EQ54" s="9">
        <v>64.405000000000001</v>
      </c>
      <c r="ER54" s="9">
        <v>91.406000000000006</v>
      </c>
      <c r="ES54" s="9">
        <v>67.748999999999995</v>
      </c>
      <c r="ET54" s="9">
        <v>23.657</v>
      </c>
      <c r="EU54" s="9">
        <v>160.958</v>
      </c>
      <c r="EV54" s="9">
        <v>80.308000000000007</v>
      </c>
      <c r="EW54" s="9">
        <v>80.649000000000001</v>
      </c>
      <c r="EX54" s="9">
        <v>143.762</v>
      </c>
      <c r="EY54" s="9">
        <v>75.37</v>
      </c>
      <c r="EZ54" s="9">
        <v>68.391999999999996</v>
      </c>
      <c r="FA54" s="9">
        <v>1838.028</v>
      </c>
      <c r="FB54" s="9">
        <v>987.303</v>
      </c>
      <c r="FC54" s="9">
        <v>850.72400000000005</v>
      </c>
      <c r="FD54" s="9">
        <v>1250.8589999999999</v>
      </c>
      <c r="FE54" s="9">
        <v>819.46600000000001</v>
      </c>
      <c r="FF54" s="9">
        <v>431.39299999999997</v>
      </c>
      <c r="FG54" s="9">
        <v>587.16800000000001</v>
      </c>
      <c r="FH54" s="9">
        <v>167.83699999999999</v>
      </c>
      <c r="FI54" s="9">
        <v>419.33100000000002</v>
      </c>
      <c r="FJ54" s="9">
        <v>199.53800000000001</v>
      </c>
      <c r="FK54" s="9">
        <v>110.84</v>
      </c>
      <c r="FL54" s="9">
        <v>88.697999999999993</v>
      </c>
      <c r="FM54" s="9">
        <v>58.268999999999998</v>
      </c>
      <c r="FN54" s="9">
        <v>34.881</v>
      </c>
      <c r="FO54" s="9">
        <v>23.388000000000002</v>
      </c>
      <c r="FP54" s="9">
        <v>23.715</v>
      </c>
      <c r="FQ54" s="9">
        <v>17.809999999999999</v>
      </c>
      <c r="FR54" s="9">
        <v>5.9039999999999999</v>
      </c>
      <c r="FS54" s="9">
        <v>13.387</v>
      </c>
      <c r="FT54" s="9">
        <v>10.26</v>
      </c>
      <c r="FU54" s="9">
        <v>3.1269999999999998</v>
      </c>
      <c r="FV54" s="9">
        <v>10.327999999999999</v>
      </c>
      <c r="FW54" s="9">
        <v>7.55</v>
      </c>
      <c r="FX54" s="9">
        <v>2.778</v>
      </c>
      <c r="FY54" s="9">
        <v>34.554000000000002</v>
      </c>
      <c r="FZ54" s="9">
        <v>17.071000000000002</v>
      </c>
      <c r="GA54" s="9">
        <v>17.484000000000002</v>
      </c>
      <c r="GB54" s="9">
        <v>159.19999999999999</v>
      </c>
      <c r="GC54" s="9">
        <v>86.364000000000004</v>
      </c>
      <c r="GD54" s="9">
        <v>72.837000000000003</v>
      </c>
      <c r="GE54" s="9">
        <v>56.439</v>
      </c>
      <c r="GF54" s="9">
        <v>40.354999999999997</v>
      </c>
      <c r="GG54" s="9">
        <v>16.084</v>
      </c>
      <c r="GH54" s="9">
        <v>102.761</v>
      </c>
      <c r="GI54" s="9">
        <v>46.009</v>
      </c>
      <c r="GJ54" s="9">
        <v>56.752000000000002</v>
      </c>
      <c r="GK54" s="9">
        <v>77.02</v>
      </c>
      <c r="GL54" s="9">
        <v>55.72</v>
      </c>
      <c r="GM54" s="9">
        <v>21.3</v>
      </c>
      <c r="GN54" s="9">
        <v>122.518</v>
      </c>
      <c r="GO54" s="9">
        <v>55.119</v>
      </c>
      <c r="GP54" s="9">
        <v>67.397999999999996</v>
      </c>
      <c r="GQ54" s="9">
        <v>116.148</v>
      </c>
      <c r="GR54" s="9">
        <v>56.268999999999998</v>
      </c>
      <c r="GS54" s="9">
        <v>59.878999999999998</v>
      </c>
      <c r="GT54" s="9">
        <v>533.05100000000004</v>
      </c>
      <c r="GU54" s="9">
        <v>322.35199999999998</v>
      </c>
      <c r="GV54" s="9">
        <v>210.7</v>
      </c>
      <c r="GW54" s="9">
        <v>246.03299999999999</v>
      </c>
      <c r="GX54" s="9">
        <v>178.29400000000001</v>
      </c>
      <c r="GY54" s="9">
        <v>67.739000000000004</v>
      </c>
      <c r="GZ54" s="9">
        <v>287.01799999999997</v>
      </c>
      <c r="HA54" s="9">
        <v>144.05799999999999</v>
      </c>
      <c r="HB54" s="9">
        <v>142.96</v>
      </c>
      <c r="HC54" s="9">
        <v>52.826000000000001</v>
      </c>
      <c r="HD54" s="9">
        <v>37.218000000000004</v>
      </c>
      <c r="HE54" s="9">
        <v>15.609</v>
      </c>
      <c r="HF54" s="9">
        <v>28.326000000000001</v>
      </c>
      <c r="HG54" s="9">
        <v>20.667000000000002</v>
      </c>
      <c r="HH54" s="9">
        <v>7.6589999999999998</v>
      </c>
      <c r="HI54" s="9">
        <v>7.9560000000000004</v>
      </c>
      <c r="HJ54" s="9">
        <v>7.0789999999999997</v>
      </c>
      <c r="HK54" s="9">
        <v>0.877</v>
      </c>
      <c r="HL54" s="9">
        <v>4.7469999999999999</v>
      </c>
      <c r="HM54" s="9">
        <v>3.887</v>
      </c>
      <c r="HN54" s="9">
        <v>0.86</v>
      </c>
      <c r="HO54" s="9">
        <v>3.2090000000000001</v>
      </c>
      <c r="HP54" s="9">
        <v>3.1920000000000002</v>
      </c>
      <c r="HQ54" s="9">
        <v>1.7000000000000001E-2</v>
      </c>
      <c r="HR54" s="9">
        <v>20.37</v>
      </c>
      <c r="HS54" s="9">
        <v>13.587999999999999</v>
      </c>
      <c r="HT54" s="9">
        <v>6.782</v>
      </c>
      <c r="HU54" s="9">
        <v>30.294</v>
      </c>
      <c r="HV54" s="9">
        <v>21.155999999999999</v>
      </c>
      <c r="HW54" s="9">
        <v>9.1379999999999999</v>
      </c>
      <c r="HX54" s="9">
        <v>7.4269999999999996</v>
      </c>
      <c r="HY54" s="9">
        <v>5.9429999999999996</v>
      </c>
      <c r="HZ54" s="9">
        <v>1.4850000000000001</v>
      </c>
      <c r="IA54" s="9">
        <v>22.867000000000001</v>
      </c>
      <c r="IB54" s="9">
        <v>15.214</v>
      </c>
      <c r="IC54" s="9">
        <v>7.6529999999999996</v>
      </c>
      <c r="ID54" s="9">
        <v>14.385999999999999</v>
      </c>
      <c r="IE54" s="9">
        <v>12.029</v>
      </c>
      <c r="IF54" s="9">
        <v>2.3580000000000001</v>
      </c>
      <c r="IG54" s="9">
        <v>38.44</v>
      </c>
      <c r="IH54" s="9">
        <v>25.189</v>
      </c>
      <c r="II54" s="9">
        <v>13.250999999999999</v>
      </c>
      <c r="IJ54" s="9">
        <v>27.614000000000001</v>
      </c>
      <c r="IK54" s="9">
        <v>19.100999999999999</v>
      </c>
      <c r="IL54" s="9">
        <v>8.5129999999999999</v>
      </c>
      <c r="IM54" s="9">
        <v>3942.431</v>
      </c>
      <c r="IN54" s="9">
        <v>2100.8420000000001</v>
      </c>
      <c r="IO54" s="9">
        <v>1841.5889999999999</v>
      </c>
      <c r="IP54" s="9">
        <v>2754.7049999999999</v>
      </c>
      <c r="IQ54" s="9">
        <v>1733.079</v>
      </c>
    </row>
    <row r="55" spans="1:251">
      <c r="A55" s="10">
        <v>43160</v>
      </c>
      <c r="B55" s="9">
        <v>15.643000000000001</v>
      </c>
      <c r="C55" s="9">
        <v>18.03</v>
      </c>
      <c r="D55" s="9">
        <v>392.96300000000002</v>
      </c>
      <c r="E55" s="9">
        <v>217.411</v>
      </c>
      <c r="F55" s="9">
        <v>175.55199999999999</v>
      </c>
      <c r="G55" s="9">
        <v>187.36500000000001</v>
      </c>
      <c r="H55" s="9">
        <v>133.57599999999999</v>
      </c>
      <c r="I55" s="9">
        <v>53.79</v>
      </c>
      <c r="J55" s="9">
        <v>205.59700000000001</v>
      </c>
      <c r="K55" s="9">
        <v>83.834999999999994</v>
      </c>
      <c r="L55" s="9">
        <v>121.762</v>
      </c>
      <c r="M55" s="9">
        <v>210.91200000000001</v>
      </c>
      <c r="N55" s="9">
        <v>150.04499999999999</v>
      </c>
      <c r="O55" s="9">
        <v>60.866999999999997</v>
      </c>
      <c r="P55" s="9">
        <v>219.21</v>
      </c>
      <c r="Q55" s="9">
        <v>88.31</v>
      </c>
      <c r="R55" s="9">
        <v>130.9</v>
      </c>
      <c r="S55" s="9">
        <v>222</v>
      </c>
      <c r="T55" s="9">
        <v>94.650999999999996</v>
      </c>
      <c r="U55" s="9">
        <v>127.35</v>
      </c>
      <c r="V55" s="9">
        <v>2681.953</v>
      </c>
      <c r="W55" s="9">
        <v>1438.153</v>
      </c>
      <c r="X55" s="9">
        <v>1243.8</v>
      </c>
      <c r="Y55" s="9">
        <v>1989.7090000000001</v>
      </c>
      <c r="Z55" s="9">
        <v>1301.547</v>
      </c>
      <c r="AA55" s="9">
        <v>688.16200000000003</v>
      </c>
      <c r="AB55" s="9">
        <v>692.24400000000003</v>
      </c>
      <c r="AC55" s="9">
        <v>136.60499999999999</v>
      </c>
      <c r="AD55" s="9">
        <v>555.63800000000003</v>
      </c>
      <c r="AE55" s="9">
        <v>321.505</v>
      </c>
      <c r="AF55" s="9">
        <v>163.203</v>
      </c>
      <c r="AG55" s="9">
        <v>158.30199999999999</v>
      </c>
      <c r="AH55" s="9">
        <v>57.046999999999997</v>
      </c>
      <c r="AI55" s="9">
        <v>31.152999999999999</v>
      </c>
      <c r="AJ55" s="9">
        <v>25.893999999999998</v>
      </c>
      <c r="AK55" s="9">
        <v>31.234000000000002</v>
      </c>
      <c r="AL55" s="9">
        <v>22.766999999999999</v>
      </c>
      <c r="AM55" s="9">
        <v>8.4670000000000005</v>
      </c>
      <c r="AN55" s="9">
        <v>17.239000000000001</v>
      </c>
      <c r="AO55" s="9">
        <v>11.083</v>
      </c>
      <c r="AP55" s="9">
        <v>6.1559999999999997</v>
      </c>
      <c r="AQ55" s="9">
        <v>13.994999999999999</v>
      </c>
      <c r="AR55" s="9">
        <v>11.683999999999999</v>
      </c>
      <c r="AS55" s="9">
        <v>2.3109999999999999</v>
      </c>
      <c r="AT55" s="9">
        <v>25.812999999999999</v>
      </c>
      <c r="AU55" s="9">
        <v>8.3859999999999992</v>
      </c>
      <c r="AV55" s="9">
        <v>17.427</v>
      </c>
      <c r="AW55" s="9">
        <v>286.74200000000002</v>
      </c>
      <c r="AX55" s="9">
        <v>144.642</v>
      </c>
      <c r="AY55" s="9">
        <v>142.09899999999999</v>
      </c>
      <c r="AZ55" s="9">
        <v>126.895</v>
      </c>
      <c r="BA55" s="9">
        <v>96.899000000000001</v>
      </c>
      <c r="BB55" s="9">
        <v>29.995999999999999</v>
      </c>
      <c r="BC55" s="9">
        <v>159.84700000000001</v>
      </c>
      <c r="BD55" s="9">
        <v>47.743000000000002</v>
      </c>
      <c r="BE55" s="9">
        <v>112.104</v>
      </c>
      <c r="BF55" s="9">
        <v>149.72399999999999</v>
      </c>
      <c r="BG55" s="9">
        <v>113.066</v>
      </c>
      <c r="BH55" s="9">
        <v>36.658000000000001</v>
      </c>
      <c r="BI55" s="9">
        <v>171.78100000000001</v>
      </c>
      <c r="BJ55" s="9">
        <v>50.137</v>
      </c>
      <c r="BK55" s="9">
        <v>121.64400000000001</v>
      </c>
      <c r="BL55" s="9">
        <v>177.08600000000001</v>
      </c>
      <c r="BM55" s="9">
        <v>58.826000000000001</v>
      </c>
      <c r="BN55" s="9">
        <v>118.259</v>
      </c>
      <c r="BO55" s="9">
        <v>2569.9270000000001</v>
      </c>
      <c r="BP55" s="9">
        <v>1325.057</v>
      </c>
      <c r="BQ55" s="9">
        <v>1244.8710000000001</v>
      </c>
      <c r="BR55" s="9">
        <v>1902.0509999999999</v>
      </c>
      <c r="BS55" s="9">
        <v>1188.307</v>
      </c>
      <c r="BT55" s="9">
        <v>713.745</v>
      </c>
      <c r="BU55" s="9">
        <v>667.87599999999998</v>
      </c>
      <c r="BV55" s="9">
        <v>136.75</v>
      </c>
      <c r="BW55" s="9">
        <v>531.12599999999998</v>
      </c>
      <c r="BX55" s="9">
        <v>315.72899999999998</v>
      </c>
      <c r="BY55" s="9">
        <v>147.072</v>
      </c>
      <c r="BZ55" s="9">
        <v>168.65799999999999</v>
      </c>
      <c r="CA55" s="9">
        <v>59.914999999999999</v>
      </c>
      <c r="CB55" s="9">
        <v>34.356000000000002</v>
      </c>
      <c r="CC55" s="9">
        <v>25.56</v>
      </c>
      <c r="CD55" s="9">
        <v>31.823</v>
      </c>
      <c r="CE55" s="9">
        <v>24.960999999999999</v>
      </c>
      <c r="CF55" s="9">
        <v>6.8620000000000001</v>
      </c>
      <c r="CG55" s="9">
        <v>19.806999999999999</v>
      </c>
      <c r="CH55" s="9">
        <v>15.109</v>
      </c>
      <c r="CI55" s="9">
        <v>4.6980000000000004</v>
      </c>
      <c r="CJ55" s="9">
        <v>12.016</v>
      </c>
      <c r="CK55" s="9">
        <v>9.8520000000000003</v>
      </c>
      <c r="CL55" s="9">
        <v>2.1640000000000001</v>
      </c>
      <c r="CM55" s="9">
        <v>28.093</v>
      </c>
      <c r="CN55" s="9">
        <v>9.3949999999999996</v>
      </c>
      <c r="CO55" s="9">
        <v>18.698</v>
      </c>
      <c r="CP55" s="9">
        <v>278.64499999999998</v>
      </c>
      <c r="CQ55" s="9">
        <v>124.139</v>
      </c>
      <c r="CR55" s="9">
        <v>154.506</v>
      </c>
      <c r="CS55" s="9">
        <v>96.563000000000002</v>
      </c>
      <c r="CT55" s="9">
        <v>71.837000000000003</v>
      </c>
      <c r="CU55" s="9">
        <v>24.725999999999999</v>
      </c>
      <c r="CV55" s="9">
        <v>182.08199999999999</v>
      </c>
      <c r="CW55" s="9">
        <v>52.302999999999997</v>
      </c>
      <c r="CX55" s="9">
        <v>129.78</v>
      </c>
      <c r="CY55" s="9">
        <v>121.992</v>
      </c>
      <c r="CZ55" s="9">
        <v>91.453000000000003</v>
      </c>
      <c r="DA55" s="9">
        <v>30.539000000000001</v>
      </c>
      <c r="DB55" s="9">
        <v>193.738</v>
      </c>
      <c r="DC55" s="9">
        <v>55.619</v>
      </c>
      <c r="DD55" s="9">
        <v>138.119</v>
      </c>
      <c r="DE55" s="9">
        <v>201.88900000000001</v>
      </c>
      <c r="DF55" s="9">
        <v>67.411000000000001</v>
      </c>
      <c r="DG55" s="9">
        <v>134.47800000000001</v>
      </c>
      <c r="DH55" s="9">
        <v>2351.096</v>
      </c>
      <c r="DI55" s="9">
        <v>1293.675</v>
      </c>
      <c r="DJ55" s="9">
        <v>1057.422</v>
      </c>
      <c r="DK55" s="9">
        <v>1464.3030000000001</v>
      </c>
      <c r="DL55" s="9">
        <v>974.57600000000002</v>
      </c>
      <c r="DM55" s="9">
        <v>489.72699999999998</v>
      </c>
      <c r="DN55" s="9">
        <v>886.79300000000001</v>
      </c>
      <c r="DO55" s="9">
        <v>319.09800000000001</v>
      </c>
      <c r="DP55" s="9">
        <v>567.69500000000005</v>
      </c>
      <c r="DQ55" s="9">
        <v>238.32599999999999</v>
      </c>
      <c r="DR55" s="9">
        <v>126.929</v>
      </c>
      <c r="DS55" s="9">
        <v>111.39700000000001</v>
      </c>
      <c r="DT55" s="9">
        <v>69.847999999999999</v>
      </c>
      <c r="DU55" s="9">
        <v>42.161999999999999</v>
      </c>
      <c r="DV55" s="9">
        <v>27.686</v>
      </c>
      <c r="DW55" s="9">
        <v>17.986999999999998</v>
      </c>
      <c r="DX55" s="9">
        <v>14.872999999999999</v>
      </c>
      <c r="DY55" s="9">
        <v>3.1139999999999999</v>
      </c>
      <c r="DZ55" s="9">
        <v>10.769</v>
      </c>
      <c r="EA55" s="9">
        <v>8.59</v>
      </c>
      <c r="EB55" s="9">
        <v>2.1789999999999998</v>
      </c>
      <c r="EC55" s="9">
        <v>7.218</v>
      </c>
      <c r="ED55" s="9">
        <v>6.2830000000000004</v>
      </c>
      <c r="EE55" s="9">
        <v>0.93500000000000005</v>
      </c>
      <c r="EF55" s="9">
        <v>51.86</v>
      </c>
      <c r="EG55" s="9">
        <v>27.289000000000001</v>
      </c>
      <c r="EH55" s="9">
        <v>24.571000000000002</v>
      </c>
      <c r="EI55" s="9">
        <v>190.70699999999999</v>
      </c>
      <c r="EJ55" s="9">
        <v>97.995999999999995</v>
      </c>
      <c r="EK55" s="9">
        <v>92.710999999999999</v>
      </c>
      <c r="EL55" s="9">
        <v>57.136000000000003</v>
      </c>
      <c r="EM55" s="9">
        <v>40.950000000000003</v>
      </c>
      <c r="EN55" s="9">
        <v>16.184999999999999</v>
      </c>
      <c r="EO55" s="9">
        <v>133.572</v>
      </c>
      <c r="EP55" s="9">
        <v>57.045999999999999</v>
      </c>
      <c r="EQ55" s="9">
        <v>76.525999999999996</v>
      </c>
      <c r="ER55" s="9">
        <v>73.825999999999993</v>
      </c>
      <c r="ES55" s="9">
        <v>54.561999999999998</v>
      </c>
      <c r="ET55" s="9">
        <v>19.263999999999999</v>
      </c>
      <c r="EU55" s="9">
        <v>164.5</v>
      </c>
      <c r="EV55" s="9">
        <v>72.367000000000004</v>
      </c>
      <c r="EW55" s="9">
        <v>92.132999999999996</v>
      </c>
      <c r="EX55" s="9">
        <v>144.34100000000001</v>
      </c>
      <c r="EY55" s="9">
        <v>65.635999999999996</v>
      </c>
      <c r="EZ55" s="9">
        <v>78.704999999999998</v>
      </c>
      <c r="FA55" s="9">
        <v>1822.2929999999999</v>
      </c>
      <c r="FB55" s="9">
        <v>977.11800000000005</v>
      </c>
      <c r="FC55" s="9">
        <v>845.17499999999995</v>
      </c>
      <c r="FD55" s="9">
        <v>1229.3810000000001</v>
      </c>
      <c r="FE55" s="9">
        <v>802.57500000000005</v>
      </c>
      <c r="FF55" s="9">
        <v>426.80599999999998</v>
      </c>
      <c r="FG55" s="9">
        <v>592.91200000000003</v>
      </c>
      <c r="FH55" s="9">
        <v>174.54300000000001</v>
      </c>
      <c r="FI55" s="9">
        <v>418.36900000000003</v>
      </c>
      <c r="FJ55" s="9">
        <v>187.709</v>
      </c>
      <c r="FK55" s="9">
        <v>98.582999999999998</v>
      </c>
      <c r="FL55" s="9">
        <v>89.126000000000005</v>
      </c>
      <c r="FM55" s="9">
        <v>50.743000000000002</v>
      </c>
      <c r="FN55" s="9">
        <v>30.52</v>
      </c>
      <c r="FO55" s="9">
        <v>20.222999999999999</v>
      </c>
      <c r="FP55" s="9">
        <v>15.22</v>
      </c>
      <c r="FQ55" s="9">
        <v>12.773999999999999</v>
      </c>
      <c r="FR55" s="9">
        <v>2.4449999999999998</v>
      </c>
      <c r="FS55" s="9">
        <v>9.4920000000000009</v>
      </c>
      <c r="FT55" s="9">
        <v>7.6349999999999998</v>
      </c>
      <c r="FU55" s="9">
        <v>1.857</v>
      </c>
      <c r="FV55" s="9">
        <v>5.7279999999999998</v>
      </c>
      <c r="FW55" s="9">
        <v>5.1390000000000002</v>
      </c>
      <c r="FX55" s="9">
        <v>0.58799999999999997</v>
      </c>
      <c r="FY55" s="9">
        <v>35.523000000000003</v>
      </c>
      <c r="FZ55" s="9">
        <v>17.745999999999999</v>
      </c>
      <c r="GA55" s="9">
        <v>17.777000000000001</v>
      </c>
      <c r="GB55" s="9">
        <v>154.88800000000001</v>
      </c>
      <c r="GC55" s="9">
        <v>78.16</v>
      </c>
      <c r="GD55" s="9">
        <v>76.727999999999994</v>
      </c>
      <c r="GE55" s="9">
        <v>49.960999999999999</v>
      </c>
      <c r="GF55" s="9">
        <v>35.779000000000003</v>
      </c>
      <c r="GG55" s="9">
        <v>14.182</v>
      </c>
      <c r="GH55" s="9">
        <v>104.92700000000001</v>
      </c>
      <c r="GI55" s="9">
        <v>42.381</v>
      </c>
      <c r="GJ55" s="9">
        <v>62.545999999999999</v>
      </c>
      <c r="GK55" s="9">
        <v>63.911999999999999</v>
      </c>
      <c r="GL55" s="9">
        <v>47.317</v>
      </c>
      <c r="GM55" s="9">
        <v>16.594999999999999</v>
      </c>
      <c r="GN55" s="9">
        <v>123.797</v>
      </c>
      <c r="GO55" s="9">
        <v>51.265999999999998</v>
      </c>
      <c r="GP55" s="9">
        <v>72.53</v>
      </c>
      <c r="GQ55" s="9">
        <v>114.419</v>
      </c>
      <c r="GR55" s="9">
        <v>50.015999999999998</v>
      </c>
      <c r="GS55" s="9">
        <v>64.403000000000006</v>
      </c>
      <c r="GT55" s="9">
        <v>528.803</v>
      </c>
      <c r="GU55" s="9">
        <v>316.55700000000002</v>
      </c>
      <c r="GV55" s="9">
        <v>212.24700000000001</v>
      </c>
      <c r="GW55" s="9">
        <v>234.922</v>
      </c>
      <c r="GX55" s="9">
        <v>172.001</v>
      </c>
      <c r="GY55" s="9">
        <v>62.920999999999999</v>
      </c>
      <c r="GZ55" s="9">
        <v>293.88099999999997</v>
      </c>
      <c r="HA55" s="9">
        <v>144.55500000000001</v>
      </c>
      <c r="HB55" s="9">
        <v>149.32599999999999</v>
      </c>
      <c r="HC55" s="9">
        <v>50.616999999999997</v>
      </c>
      <c r="HD55" s="9">
        <v>28.346</v>
      </c>
      <c r="HE55" s="9">
        <v>22.271000000000001</v>
      </c>
      <c r="HF55" s="9">
        <v>19.105</v>
      </c>
      <c r="HG55" s="9">
        <v>11.641999999999999</v>
      </c>
      <c r="HH55" s="9">
        <v>7.4630000000000001</v>
      </c>
      <c r="HI55" s="9">
        <v>2.7679999999999998</v>
      </c>
      <c r="HJ55" s="9">
        <v>2.0990000000000002</v>
      </c>
      <c r="HK55" s="9">
        <v>0.66900000000000004</v>
      </c>
      <c r="HL55" s="9">
        <v>1.2769999999999999</v>
      </c>
      <c r="HM55" s="9">
        <v>0.95499999999999996</v>
      </c>
      <c r="HN55" s="9">
        <v>0.32200000000000001</v>
      </c>
      <c r="HO55" s="9">
        <v>1.4910000000000001</v>
      </c>
      <c r="HP55" s="9">
        <v>1.143</v>
      </c>
      <c r="HQ55" s="9">
        <v>0.34699999999999998</v>
      </c>
      <c r="HR55" s="9">
        <v>16.337</v>
      </c>
      <c r="HS55" s="9">
        <v>9.5429999999999993</v>
      </c>
      <c r="HT55" s="9">
        <v>6.7939999999999996</v>
      </c>
      <c r="HU55" s="9">
        <v>35.819000000000003</v>
      </c>
      <c r="HV55" s="9">
        <v>19.835999999999999</v>
      </c>
      <c r="HW55" s="9">
        <v>15.983000000000001</v>
      </c>
      <c r="HX55" s="9">
        <v>7.1749999999999998</v>
      </c>
      <c r="HY55" s="9">
        <v>5.1710000000000003</v>
      </c>
      <c r="HZ55" s="9">
        <v>2.0030000000000001</v>
      </c>
      <c r="IA55" s="9">
        <v>28.643999999999998</v>
      </c>
      <c r="IB55" s="9">
        <v>14.664999999999999</v>
      </c>
      <c r="IC55" s="9">
        <v>13.98</v>
      </c>
      <c r="ID55" s="9">
        <v>9.9139999999999997</v>
      </c>
      <c r="IE55" s="9">
        <v>7.2450000000000001</v>
      </c>
      <c r="IF55" s="9">
        <v>2.669</v>
      </c>
      <c r="IG55" s="9">
        <v>40.703000000000003</v>
      </c>
      <c r="IH55" s="9">
        <v>21.100999999999999</v>
      </c>
      <c r="II55" s="9">
        <v>19.602</v>
      </c>
      <c r="IJ55" s="9">
        <v>29.922000000000001</v>
      </c>
      <c r="IK55" s="9">
        <v>15.62</v>
      </c>
      <c r="IL55" s="9">
        <v>14.302</v>
      </c>
      <c r="IM55" s="9">
        <v>3937.2170000000001</v>
      </c>
      <c r="IN55" s="9">
        <v>2089.4639999999999</v>
      </c>
      <c r="IO55" s="9">
        <v>1847.7529999999999</v>
      </c>
      <c r="IP55" s="9">
        <v>2727.0920000000001</v>
      </c>
      <c r="IQ55" s="9">
        <v>1713.616</v>
      </c>
    </row>
    <row r="56" spans="1:251">
      <c r="A56" s="10">
        <v>43191</v>
      </c>
      <c r="B56" s="9">
        <v>14.906000000000001</v>
      </c>
      <c r="C56" s="9">
        <v>19.088000000000001</v>
      </c>
      <c r="D56" s="9">
        <v>403.56599999999997</v>
      </c>
      <c r="E56" s="9">
        <v>232.32900000000001</v>
      </c>
      <c r="F56" s="9">
        <v>171.23699999999999</v>
      </c>
      <c r="G56" s="9">
        <v>194.07499999999999</v>
      </c>
      <c r="H56" s="9">
        <v>145.50299999999999</v>
      </c>
      <c r="I56" s="9">
        <v>48.572000000000003</v>
      </c>
      <c r="J56" s="9">
        <v>209.49100000000001</v>
      </c>
      <c r="K56" s="9">
        <v>86.825999999999993</v>
      </c>
      <c r="L56" s="9">
        <v>122.66500000000001</v>
      </c>
      <c r="M56" s="9">
        <v>208.51599999999999</v>
      </c>
      <c r="N56" s="9">
        <v>156.124</v>
      </c>
      <c r="O56" s="9">
        <v>52.392000000000003</v>
      </c>
      <c r="P56" s="9">
        <v>221.649</v>
      </c>
      <c r="Q56" s="9">
        <v>90.899000000000001</v>
      </c>
      <c r="R56" s="9">
        <v>130.75</v>
      </c>
      <c r="S56" s="9">
        <v>220.559</v>
      </c>
      <c r="T56" s="9">
        <v>93.698999999999998</v>
      </c>
      <c r="U56" s="9">
        <v>126.861</v>
      </c>
      <c r="V56" s="9">
        <v>2683.52</v>
      </c>
      <c r="W56" s="9">
        <v>1443.3330000000001</v>
      </c>
      <c r="X56" s="9">
        <v>1240.1869999999999</v>
      </c>
      <c r="Y56" s="9">
        <v>1989.1980000000001</v>
      </c>
      <c r="Z56" s="9">
        <v>1308.136</v>
      </c>
      <c r="AA56" s="9">
        <v>681.06200000000001</v>
      </c>
      <c r="AB56" s="9">
        <v>694.322</v>
      </c>
      <c r="AC56" s="9">
        <v>135.197</v>
      </c>
      <c r="AD56" s="9">
        <v>559.12400000000002</v>
      </c>
      <c r="AE56" s="9">
        <v>322.93099999999998</v>
      </c>
      <c r="AF56" s="9">
        <v>161.76499999999999</v>
      </c>
      <c r="AG56" s="9">
        <v>161.166</v>
      </c>
      <c r="AH56" s="9">
        <v>49.426000000000002</v>
      </c>
      <c r="AI56" s="9">
        <v>29.972999999999999</v>
      </c>
      <c r="AJ56" s="9">
        <v>19.452999999999999</v>
      </c>
      <c r="AK56" s="9">
        <v>21.271000000000001</v>
      </c>
      <c r="AL56" s="9">
        <v>18.079000000000001</v>
      </c>
      <c r="AM56" s="9">
        <v>3.1920000000000002</v>
      </c>
      <c r="AN56" s="9">
        <v>11.583</v>
      </c>
      <c r="AO56" s="9">
        <v>10.436999999999999</v>
      </c>
      <c r="AP56" s="9">
        <v>1.1459999999999999</v>
      </c>
      <c r="AQ56" s="9">
        <v>9.6880000000000006</v>
      </c>
      <c r="AR56" s="9">
        <v>7.6420000000000003</v>
      </c>
      <c r="AS56" s="9">
        <v>2.0449999999999999</v>
      </c>
      <c r="AT56" s="9">
        <v>28.155000000000001</v>
      </c>
      <c r="AU56" s="9">
        <v>11.894</v>
      </c>
      <c r="AV56" s="9">
        <v>16.260999999999999</v>
      </c>
      <c r="AW56" s="9">
        <v>298.12400000000002</v>
      </c>
      <c r="AX56" s="9">
        <v>146.02099999999999</v>
      </c>
      <c r="AY56" s="9">
        <v>152.10300000000001</v>
      </c>
      <c r="AZ56" s="9">
        <v>132.06899999999999</v>
      </c>
      <c r="BA56" s="9">
        <v>99.192999999999998</v>
      </c>
      <c r="BB56" s="9">
        <v>32.875</v>
      </c>
      <c r="BC56" s="9">
        <v>166.05500000000001</v>
      </c>
      <c r="BD56" s="9">
        <v>46.826999999999998</v>
      </c>
      <c r="BE56" s="9">
        <v>119.22799999999999</v>
      </c>
      <c r="BF56" s="9">
        <v>149.20699999999999</v>
      </c>
      <c r="BG56" s="9">
        <v>113.464</v>
      </c>
      <c r="BH56" s="9">
        <v>35.743000000000002</v>
      </c>
      <c r="BI56" s="9">
        <v>173.72499999999999</v>
      </c>
      <c r="BJ56" s="9">
        <v>48.301000000000002</v>
      </c>
      <c r="BK56" s="9">
        <v>125.42400000000001</v>
      </c>
      <c r="BL56" s="9">
        <v>177.63900000000001</v>
      </c>
      <c r="BM56" s="9">
        <v>57.265000000000001</v>
      </c>
      <c r="BN56" s="9">
        <v>120.374</v>
      </c>
      <c r="BO56" s="9">
        <v>2571.2620000000002</v>
      </c>
      <c r="BP56" s="9">
        <v>1321.17</v>
      </c>
      <c r="BQ56" s="9">
        <v>1250.0909999999999</v>
      </c>
      <c r="BR56" s="9">
        <v>1915.6579999999999</v>
      </c>
      <c r="BS56" s="9">
        <v>1182.941</v>
      </c>
      <c r="BT56" s="9">
        <v>732.71600000000001</v>
      </c>
      <c r="BU56" s="9">
        <v>655.60400000000004</v>
      </c>
      <c r="BV56" s="9">
        <v>138.22900000000001</v>
      </c>
      <c r="BW56" s="9">
        <v>517.375</v>
      </c>
      <c r="BX56" s="9">
        <v>300.18400000000003</v>
      </c>
      <c r="BY56" s="9">
        <v>134.51300000000001</v>
      </c>
      <c r="BZ56" s="9">
        <v>165.67099999999999</v>
      </c>
      <c r="CA56" s="9">
        <v>60.353000000000002</v>
      </c>
      <c r="CB56" s="9">
        <v>34.627000000000002</v>
      </c>
      <c r="CC56" s="9">
        <v>25.725999999999999</v>
      </c>
      <c r="CD56" s="9">
        <v>25.038</v>
      </c>
      <c r="CE56" s="9">
        <v>18.841000000000001</v>
      </c>
      <c r="CF56" s="9">
        <v>6.1959999999999997</v>
      </c>
      <c r="CG56" s="9">
        <v>14.951000000000001</v>
      </c>
      <c r="CH56" s="9">
        <v>11.462999999999999</v>
      </c>
      <c r="CI56" s="9">
        <v>3.488</v>
      </c>
      <c r="CJ56" s="9">
        <v>10.087</v>
      </c>
      <c r="CK56" s="9">
        <v>7.3780000000000001</v>
      </c>
      <c r="CL56" s="9">
        <v>2.7090000000000001</v>
      </c>
      <c r="CM56" s="9">
        <v>35.314999999999998</v>
      </c>
      <c r="CN56" s="9">
        <v>15.785</v>
      </c>
      <c r="CO56" s="9">
        <v>19.529</v>
      </c>
      <c r="CP56" s="9">
        <v>266.87799999999999</v>
      </c>
      <c r="CQ56" s="9">
        <v>114.31</v>
      </c>
      <c r="CR56" s="9">
        <v>152.56800000000001</v>
      </c>
      <c r="CS56" s="9">
        <v>99.619</v>
      </c>
      <c r="CT56" s="9">
        <v>72.244</v>
      </c>
      <c r="CU56" s="9">
        <v>27.376000000000001</v>
      </c>
      <c r="CV56" s="9">
        <v>167.25800000000001</v>
      </c>
      <c r="CW56" s="9">
        <v>42.066000000000003</v>
      </c>
      <c r="CX56" s="9">
        <v>125.19199999999999</v>
      </c>
      <c r="CY56" s="9">
        <v>119.021</v>
      </c>
      <c r="CZ56" s="9">
        <v>86.221999999999994</v>
      </c>
      <c r="DA56" s="9">
        <v>32.798999999999999</v>
      </c>
      <c r="DB56" s="9">
        <v>181.16399999999999</v>
      </c>
      <c r="DC56" s="9">
        <v>48.290999999999997</v>
      </c>
      <c r="DD56" s="9">
        <v>132.87200000000001</v>
      </c>
      <c r="DE56" s="9">
        <v>182.21</v>
      </c>
      <c r="DF56" s="9">
        <v>53.529000000000003</v>
      </c>
      <c r="DG56" s="9">
        <v>128.68</v>
      </c>
      <c r="DH56" s="9">
        <v>2350.8209999999999</v>
      </c>
      <c r="DI56" s="9">
        <v>1289.732</v>
      </c>
      <c r="DJ56" s="9">
        <v>1061.0889999999999</v>
      </c>
      <c r="DK56" s="9">
        <v>1473.0909999999999</v>
      </c>
      <c r="DL56" s="9">
        <v>971.03499999999997</v>
      </c>
      <c r="DM56" s="9">
        <v>502.05599999999998</v>
      </c>
      <c r="DN56" s="9">
        <v>877.73</v>
      </c>
      <c r="DO56" s="9">
        <v>318.69600000000003</v>
      </c>
      <c r="DP56" s="9">
        <v>559.03300000000002</v>
      </c>
      <c r="DQ56" s="9">
        <v>235.98</v>
      </c>
      <c r="DR56" s="9">
        <v>125.42700000000001</v>
      </c>
      <c r="DS56" s="9">
        <v>110.553</v>
      </c>
      <c r="DT56" s="9">
        <v>67.703000000000003</v>
      </c>
      <c r="DU56" s="9">
        <v>38.81</v>
      </c>
      <c r="DV56" s="9">
        <v>28.893000000000001</v>
      </c>
      <c r="DW56" s="9">
        <v>20.338999999999999</v>
      </c>
      <c r="DX56" s="9">
        <v>15.436999999999999</v>
      </c>
      <c r="DY56" s="9">
        <v>4.9020000000000001</v>
      </c>
      <c r="DZ56" s="9">
        <v>13.528</v>
      </c>
      <c r="EA56" s="9">
        <v>10.754</v>
      </c>
      <c r="EB56" s="9">
        <v>2.774</v>
      </c>
      <c r="EC56" s="9">
        <v>6.8109999999999999</v>
      </c>
      <c r="ED56" s="9">
        <v>4.6820000000000004</v>
      </c>
      <c r="EE56" s="9">
        <v>2.129</v>
      </c>
      <c r="EF56" s="9">
        <v>47.363999999999997</v>
      </c>
      <c r="EG56" s="9">
        <v>23.373000000000001</v>
      </c>
      <c r="EH56" s="9">
        <v>23.99</v>
      </c>
      <c r="EI56" s="9">
        <v>191.01900000000001</v>
      </c>
      <c r="EJ56" s="9">
        <v>100.03700000000001</v>
      </c>
      <c r="EK56" s="9">
        <v>90.980999999999995</v>
      </c>
      <c r="EL56" s="9">
        <v>56.137</v>
      </c>
      <c r="EM56" s="9">
        <v>42.058</v>
      </c>
      <c r="EN56" s="9">
        <v>14.079000000000001</v>
      </c>
      <c r="EO56" s="9">
        <v>134.88200000000001</v>
      </c>
      <c r="EP56" s="9">
        <v>57.978999999999999</v>
      </c>
      <c r="EQ56" s="9">
        <v>76.903000000000006</v>
      </c>
      <c r="ER56" s="9">
        <v>73.293000000000006</v>
      </c>
      <c r="ES56" s="9">
        <v>54.773000000000003</v>
      </c>
      <c r="ET56" s="9">
        <v>18.52</v>
      </c>
      <c r="EU56" s="9">
        <v>162.68700000000001</v>
      </c>
      <c r="EV56" s="9">
        <v>70.653999999999996</v>
      </c>
      <c r="EW56" s="9">
        <v>92.033000000000001</v>
      </c>
      <c r="EX56" s="9">
        <v>148.41</v>
      </c>
      <c r="EY56" s="9">
        <v>68.733999999999995</v>
      </c>
      <c r="EZ56" s="9">
        <v>79.676000000000002</v>
      </c>
      <c r="FA56" s="9">
        <v>1816.5139999999999</v>
      </c>
      <c r="FB56" s="9">
        <v>966.92</v>
      </c>
      <c r="FC56" s="9">
        <v>849.59500000000003</v>
      </c>
      <c r="FD56" s="9">
        <v>1235.05</v>
      </c>
      <c r="FE56" s="9">
        <v>797.08600000000001</v>
      </c>
      <c r="FF56" s="9">
        <v>437.96300000000002</v>
      </c>
      <c r="FG56" s="9">
        <v>581.46500000000003</v>
      </c>
      <c r="FH56" s="9">
        <v>169.833</v>
      </c>
      <c r="FI56" s="9">
        <v>411.63099999999997</v>
      </c>
      <c r="FJ56" s="9">
        <v>184.23400000000001</v>
      </c>
      <c r="FK56" s="9">
        <v>96.811999999999998</v>
      </c>
      <c r="FL56" s="9">
        <v>87.421999999999997</v>
      </c>
      <c r="FM56" s="9">
        <v>43.7</v>
      </c>
      <c r="FN56" s="9">
        <v>25.780999999999999</v>
      </c>
      <c r="FO56" s="9">
        <v>17.919</v>
      </c>
      <c r="FP56" s="9">
        <v>15.647</v>
      </c>
      <c r="FQ56" s="9">
        <v>12.243</v>
      </c>
      <c r="FR56" s="9">
        <v>3.4039999999999999</v>
      </c>
      <c r="FS56" s="9">
        <v>9.9749999999999996</v>
      </c>
      <c r="FT56" s="9">
        <v>8.6829999999999998</v>
      </c>
      <c r="FU56" s="9">
        <v>1.292</v>
      </c>
      <c r="FV56" s="9">
        <v>5.6719999999999997</v>
      </c>
      <c r="FW56" s="9">
        <v>3.56</v>
      </c>
      <c r="FX56" s="9">
        <v>2.1120000000000001</v>
      </c>
      <c r="FY56" s="9">
        <v>28.053000000000001</v>
      </c>
      <c r="FZ56" s="9">
        <v>13.538</v>
      </c>
      <c r="GA56" s="9">
        <v>14.515000000000001</v>
      </c>
      <c r="GB56" s="9">
        <v>157.40299999999999</v>
      </c>
      <c r="GC56" s="9">
        <v>80.7</v>
      </c>
      <c r="GD56" s="9">
        <v>76.703000000000003</v>
      </c>
      <c r="GE56" s="9">
        <v>50.213999999999999</v>
      </c>
      <c r="GF56" s="9">
        <v>37.232999999999997</v>
      </c>
      <c r="GG56" s="9">
        <v>12.981999999999999</v>
      </c>
      <c r="GH56" s="9">
        <v>107.18899999999999</v>
      </c>
      <c r="GI56" s="9">
        <v>43.466999999999999</v>
      </c>
      <c r="GJ56" s="9">
        <v>63.722000000000001</v>
      </c>
      <c r="GK56" s="9">
        <v>62.743000000000002</v>
      </c>
      <c r="GL56" s="9">
        <v>46.814</v>
      </c>
      <c r="GM56" s="9">
        <v>15.929</v>
      </c>
      <c r="GN56" s="9">
        <v>121.491</v>
      </c>
      <c r="GO56" s="9">
        <v>49.997999999999998</v>
      </c>
      <c r="GP56" s="9">
        <v>71.492999999999995</v>
      </c>
      <c r="GQ56" s="9">
        <v>117.164</v>
      </c>
      <c r="GR56" s="9">
        <v>52.149000000000001</v>
      </c>
      <c r="GS56" s="9">
        <v>65.013999999999996</v>
      </c>
      <c r="GT56" s="9">
        <v>534.30600000000004</v>
      </c>
      <c r="GU56" s="9">
        <v>322.81200000000001</v>
      </c>
      <c r="GV56" s="9">
        <v>211.494</v>
      </c>
      <c r="GW56" s="9">
        <v>238.041</v>
      </c>
      <c r="GX56" s="9">
        <v>173.94900000000001</v>
      </c>
      <c r="GY56" s="9">
        <v>64.091999999999999</v>
      </c>
      <c r="GZ56" s="9">
        <v>296.26499999999999</v>
      </c>
      <c r="HA56" s="9">
        <v>148.863</v>
      </c>
      <c r="HB56" s="9">
        <v>147.40199999999999</v>
      </c>
      <c r="HC56" s="9">
        <v>51.746000000000002</v>
      </c>
      <c r="HD56" s="9">
        <v>28.614000000000001</v>
      </c>
      <c r="HE56" s="9">
        <v>23.131</v>
      </c>
      <c r="HF56" s="9">
        <v>24.003</v>
      </c>
      <c r="HG56" s="9">
        <v>13.029</v>
      </c>
      <c r="HH56" s="9">
        <v>10.974</v>
      </c>
      <c r="HI56" s="9">
        <v>4.6920000000000002</v>
      </c>
      <c r="HJ56" s="9">
        <v>3.194</v>
      </c>
      <c r="HK56" s="9">
        <v>1.498</v>
      </c>
      <c r="HL56" s="9">
        <v>3.5529999999999999</v>
      </c>
      <c r="HM56" s="9">
        <v>2.0720000000000001</v>
      </c>
      <c r="HN56" s="9">
        <v>1.4810000000000001</v>
      </c>
      <c r="HO56" s="9">
        <v>1.139</v>
      </c>
      <c r="HP56" s="9">
        <v>1.1220000000000001</v>
      </c>
      <c r="HQ56" s="9">
        <v>1.7000000000000001E-2</v>
      </c>
      <c r="HR56" s="9">
        <v>19.311</v>
      </c>
      <c r="HS56" s="9">
        <v>9.8350000000000009</v>
      </c>
      <c r="HT56" s="9">
        <v>9.4760000000000009</v>
      </c>
      <c r="HU56" s="9">
        <v>33.616</v>
      </c>
      <c r="HV56" s="9">
        <v>19.338000000000001</v>
      </c>
      <c r="HW56" s="9">
        <v>14.278</v>
      </c>
      <c r="HX56" s="9">
        <v>5.9219999999999997</v>
      </c>
      <c r="HY56" s="9">
        <v>4.8250000000000002</v>
      </c>
      <c r="HZ56" s="9">
        <v>1.097</v>
      </c>
      <c r="IA56" s="9">
        <v>27.693000000000001</v>
      </c>
      <c r="IB56" s="9">
        <v>14.512</v>
      </c>
      <c r="IC56" s="9">
        <v>13.180999999999999</v>
      </c>
      <c r="ID56" s="9">
        <v>10.55</v>
      </c>
      <c r="IE56" s="9">
        <v>7.9580000000000002</v>
      </c>
      <c r="IF56" s="9">
        <v>2.5920000000000001</v>
      </c>
      <c r="IG56" s="9">
        <v>41.195</v>
      </c>
      <c r="IH56" s="9">
        <v>20.655999999999999</v>
      </c>
      <c r="II56" s="9">
        <v>20.539000000000001</v>
      </c>
      <c r="IJ56" s="9">
        <v>31.245999999999999</v>
      </c>
      <c r="IK56" s="9">
        <v>16.584</v>
      </c>
      <c r="IL56" s="9">
        <v>14.662000000000001</v>
      </c>
      <c r="IM56" s="9">
        <v>3968.9059999999999</v>
      </c>
      <c r="IN56" s="9">
        <v>2101.4760000000001</v>
      </c>
      <c r="IO56" s="9">
        <v>1867.43</v>
      </c>
      <c r="IP56" s="9">
        <v>2748.3870000000002</v>
      </c>
      <c r="IQ56" s="9">
        <v>1709.2059999999999</v>
      </c>
    </row>
    <row r="57" spans="1:251">
      <c r="A57" s="10">
        <v>43221</v>
      </c>
      <c r="B57" s="9">
        <v>11.864000000000001</v>
      </c>
      <c r="C57" s="9">
        <v>17.791</v>
      </c>
      <c r="D57" s="9">
        <v>379.97399999999999</v>
      </c>
      <c r="E57" s="9">
        <v>212.142</v>
      </c>
      <c r="F57" s="9">
        <v>167.83199999999999</v>
      </c>
      <c r="G57" s="9">
        <v>174.291</v>
      </c>
      <c r="H57" s="9">
        <v>130.643</v>
      </c>
      <c r="I57" s="9">
        <v>43.648000000000003</v>
      </c>
      <c r="J57" s="9">
        <v>205.68299999999999</v>
      </c>
      <c r="K57" s="9">
        <v>81.498000000000005</v>
      </c>
      <c r="L57" s="9">
        <v>124.184</v>
      </c>
      <c r="M57" s="9">
        <v>194.435</v>
      </c>
      <c r="N57" s="9">
        <v>143.62100000000001</v>
      </c>
      <c r="O57" s="9">
        <v>50.814</v>
      </c>
      <c r="P57" s="9">
        <v>218.97900000000001</v>
      </c>
      <c r="Q57" s="9">
        <v>86.905000000000001</v>
      </c>
      <c r="R57" s="9">
        <v>132.07400000000001</v>
      </c>
      <c r="S57" s="9">
        <v>218.82</v>
      </c>
      <c r="T57" s="9">
        <v>91.765000000000001</v>
      </c>
      <c r="U57" s="9">
        <v>127.056</v>
      </c>
      <c r="V57" s="9">
        <v>2701.683</v>
      </c>
      <c r="W57" s="9">
        <v>1447.9649999999999</v>
      </c>
      <c r="X57" s="9">
        <v>1253.7170000000001</v>
      </c>
      <c r="Y57" s="9">
        <v>2003.769</v>
      </c>
      <c r="Z57" s="9">
        <v>1324.124</v>
      </c>
      <c r="AA57" s="9">
        <v>679.64499999999998</v>
      </c>
      <c r="AB57" s="9">
        <v>697.91399999999999</v>
      </c>
      <c r="AC57" s="9">
        <v>123.84099999999999</v>
      </c>
      <c r="AD57" s="9">
        <v>574.07299999999998</v>
      </c>
      <c r="AE57" s="9">
        <v>308.11</v>
      </c>
      <c r="AF57" s="9">
        <v>157.48500000000001</v>
      </c>
      <c r="AG57" s="9">
        <v>150.625</v>
      </c>
      <c r="AH57" s="9">
        <v>50.124000000000002</v>
      </c>
      <c r="AI57" s="9">
        <v>30.177</v>
      </c>
      <c r="AJ57" s="9">
        <v>19.946999999999999</v>
      </c>
      <c r="AK57" s="9">
        <v>25.305</v>
      </c>
      <c r="AL57" s="9">
        <v>19.565999999999999</v>
      </c>
      <c r="AM57" s="9">
        <v>5.7389999999999999</v>
      </c>
      <c r="AN57" s="9">
        <v>13.385999999999999</v>
      </c>
      <c r="AO57" s="9">
        <v>9.1219999999999999</v>
      </c>
      <c r="AP57" s="9">
        <v>4.2640000000000002</v>
      </c>
      <c r="AQ57" s="9">
        <v>11.919</v>
      </c>
      <c r="AR57" s="9">
        <v>10.444000000000001</v>
      </c>
      <c r="AS57" s="9">
        <v>1.4750000000000001</v>
      </c>
      <c r="AT57" s="9">
        <v>24.818999999999999</v>
      </c>
      <c r="AU57" s="9">
        <v>10.61</v>
      </c>
      <c r="AV57" s="9">
        <v>14.208</v>
      </c>
      <c r="AW57" s="9">
        <v>275.49799999999999</v>
      </c>
      <c r="AX57" s="9">
        <v>138.63499999999999</v>
      </c>
      <c r="AY57" s="9">
        <v>136.863</v>
      </c>
      <c r="AZ57" s="9">
        <v>126.57599999999999</v>
      </c>
      <c r="BA57" s="9">
        <v>97.994</v>
      </c>
      <c r="BB57" s="9">
        <v>28.582000000000001</v>
      </c>
      <c r="BC57" s="9">
        <v>148.922</v>
      </c>
      <c r="BD57" s="9">
        <v>40.640999999999998</v>
      </c>
      <c r="BE57" s="9">
        <v>108.28100000000001</v>
      </c>
      <c r="BF57" s="9">
        <v>147.25</v>
      </c>
      <c r="BG57" s="9">
        <v>113.435</v>
      </c>
      <c r="BH57" s="9">
        <v>33.814999999999998</v>
      </c>
      <c r="BI57" s="9">
        <v>160.86000000000001</v>
      </c>
      <c r="BJ57" s="9">
        <v>44.05</v>
      </c>
      <c r="BK57" s="9">
        <v>116.81</v>
      </c>
      <c r="BL57" s="9">
        <v>162.30799999999999</v>
      </c>
      <c r="BM57" s="9">
        <v>49.762999999999998</v>
      </c>
      <c r="BN57" s="9">
        <v>112.545</v>
      </c>
      <c r="BO57" s="9">
        <v>2577.7829999999999</v>
      </c>
      <c r="BP57" s="9">
        <v>1322.1859999999999</v>
      </c>
      <c r="BQ57" s="9">
        <v>1255.597</v>
      </c>
      <c r="BR57" s="9">
        <v>1928.0129999999999</v>
      </c>
      <c r="BS57" s="9">
        <v>1183.6379999999999</v>
      </c>
      <c r="BT57" s="9">
        <v>744.375</v>
      </c>
      <c r="BU57" s="9">
        <v>649.77</v>
      </c>
      <c r="BV57" s="9">
        <v>138.548</v>
      </c>
      <c r="BW57" s="9">
        <v>511.22199999999998</v>
      </c>
      <c r="BX57" s="9">
        <v>309.04899999999998</v>
      </c>
      <c r="BY57" s="9">
        <v>146.148</v>
      </c>
      <c r="BZ57" s="9">
        <v>162.90100000000001</v>
      </c>
      <c r="CA57" s="9">
        <v>65.891000000000005</v>
      </c>
      <c r="CB57" s="9">
        <v>37.768000000000001</v>
      </c>
      <c r="CC57" s="9">
        <v>28.123000000000001</v>
      </c>
      <c r="CD57" s="9">
        <v>30.591999999999999</v>
      </c>
      <c r="CE57" s="9">
        <v>22.806000000000001</v>
      </c>
      <c r="CF57" s="9">
        <v>7.7859999999999996</v>
      </c>
      <c r="CG57" s="9">
        <v>15.023999999999999</v>
      </c>
      <c r="CH57" s="9">
        <v>11.587999999999999</v>
      </c>
      <c r="CI57" s="9">
        <v>3.4359999999999999</v>
      </c>
      <c r="CJ57" s="9">
        <v>15.568</v>
      </c>
      <c r="CK57" s="9">
        <v>11.218</v>
      </c>
      <c r="CL57" s="9">
        <v>4.3499999999999996</v>
      </c>
      <c r="CM57" s="9">
        <v>35.298999999999999</v>
      </c>
      <c r="CN57" s="9">
        <v>14.962</v>
      </c>
      <c r="CO57" s="9">
        <v>20.338000000000001</v>
      </c>
      <c r="CP57" s="9">
        <v>269.32400000000001</v>
      </c>
      <c r="CQ57" s="9">
        <v>122.47</v>
      </c>
      <c r="CR57" s="9">
        <v>146.85400000000001</v>
      </c>
      <c r="CS57" s="9">
        <v>99.763999999999996</v>
      </c>
      <c r="CT57" s="9">
        <v>71.034000000000006</v>
      </c>
      <c r="CU57" s="9">
        <v>28.728999999999999</v>
      </c>
      <c r="CV57" s="9">
        <v>169.56100000000001</v>
      </c>
      <c r="CW57" s="9">
        <v>51.436</v>
      </c>
      <c r="CX57" s="9">
        <v>118.125</v>
      </c>
      <c r="CY57" s="9">
        <v>123.80500000000001</v>
      </c>
      <c r="CZ57" s="9">
        <v>89.638000000000005</v>
      </c>
      <c r="DA57" s="9">
        <v>34.167000000000002</v>
      </c>
      <c r="DB57" s="9">
        <v>185.244</v>
      </c>
      <c r="DC57" s="9">
        <v>56.511000000000003</v>
      </c>
      <c r="DD57" s="9">
        <v>128.73400000000001</v>
      </c>
      <c r="DE57" s="9">
        <v>184.584</v>
      </c>
      <c r="DF57" s="9">
        <v>63.023000000000003</v>
      </c>
      <c r="DG57" s="9">
        <v>121.56100000000001</v>
      </c>
      <c r="DH57" s="9">
        <v>2378.3809999999999</v>
      </c>
      <c r="DI57" s="9">
        <v>1311.4449999999999</v>
      </c>
      <c r="DJ57" s="9">
        <v>1066.9359999999999</v>
      </c>
      <c r="DK57" s="9">
        <v>1492.395</v>
      </c>
      <c r="DL57" s="9">
        <v>983.928</v>
      </c>
      <c r="DM57" s="9">
        <v>508.46600000000001</v>
      </c>
      <c r="DN57" s="9">
        <v>885.98699999999997</v>
      </c>
      <c r="DO57" s="9">
        <v>327.517</v>
      </c>
      <c r="DP57" s="9">
        <v>558.46900000000005</v>
      </c>
      <c r="DQ57" s="9">
        <v>257.04399999999998</v>
      </c>
      <c r="DR57" s="9">
        <v>153.304</v>
      </c>
      <c r="DS57" s="9">
        <v>103.74</v>
      </c>
      <c r="DT57" s="9">
        <v>91.167000000000002</v>
      </c>
      <c r="DU57" s="9">
        <v>58.911000000000001</v>
      </c>
      <c r="DV57" s="9">
        <v>32.256</v>
      </c>
      <c r="DW57" s="9">
        <v>33.247999999999998</v>
      </c>
      <c r="DX57" s="9">
        <v>29.100999999999999</v>
      </c>
      <c r="DY57" s="9">
        <v>4.1470000000000002</v>
      </c>
      <c r="DZ57" s="9">
        <v>20.765999999999998</v>
      </c>
      <c r="EA57" s="9">
        <v>18.364000000000001</v>
      </c>
      <c r="EB57" s="9">
        <v>2.4020000000000001</v>
      </c>
      <c r="EC57" s="9">
        <v>12.481999999999999</v>
      </c>
      <c r="ED57" s="9">
        <v>10.738</v>
      </c>
      <c r="EE57" s="9">
        <v>1.7450000000000001</v>
      </c>
      <c r="EF57" s="9">
        <v>57.918999999999997</v>
      </c>
      <c r="EG57" s="9">
        <v>29.809000000000001</v>
      </c>
      <c r="EH57" s="9">
        <v>28.11</v>
      </c>
      <c r="EI57" s="9">
        <v>194.04400000000001</v>
      </c>
      <c r="EJ57" s="9">
        <v>114.479</v>
      </c>
      <c r="EK57" s="9">
        <v>79.564999999999998</v>
      </c>
      <c r="EL57" s="9">
        <v>59.088000000000001</v>
      </c>
      <c r="EM57" s="9">
        <v>48.716000000000001</v>
      </c>
      <c r="EN57" s="9">
        <v>10.372</v>
      </c>
      <c r="EO57" s="9">
        <v>134.95599999999999</v>
      </c>
      <c r="EP57" s="9">
        <v>65.763000000000005</v>
      </c>
      <c r="EQ57" s="9">
        <v>69.192999999999998</v>
      </c>
      <c r="ER57" s="9">
        <v>84.950999999999993</v>
      </c>
      <c r="ES57" s="9">
        <v>71.503</v>
      </c>
      <c r="ET57" s="9">
        <v>13.448</v>
      </c>
      <c r="EU57" s="9">
        <v>172.09399999999999</v>
      </c>
      <c r="EV57" s="9">
        <v>81.802000000000007</v>
      </c>
      <c r="EW57" s="9">
        <v>90.292000000000002</v>
      </c>
      <c r="EX57" s="9">
        <v>155.72200000000001</v>
      </c>
      <c r="EY57" s="9">
        <v>84.126999999999995</v>
      </c>
      <c r="EZ57" s="9">
        <v>71.594999999999999</v>
      </c>
      <c r="FA57" s="9">
        <v>1840.78</v>
      </c>
      <c r="FB57" s="9">
        <v>983.14700000000005</v>
      </c>
      <c r="FC57" s="9">
        <v>857.63199999999995</v>
      </c>
      <c r="FD57" s="9">
        <v>1252.2829999999999</v>
      </c>
      <c r="FE57" s="9">
        <v>810.24199999999996</v>
      </c>
      <c r="FF57" s="9">
        <v>442.04199999999997</v>
      </c>
      <c r="FG57" s="9">
        <v>588.49599999999998</v>
      </c>
      <c r="FH57" s="9">
        <v>172.90600000000001</v>
      </c>
      <c r="FI57" s="9">
        <v>415.59100000000001</v>
      </c>
      <c r="FJ57" s="9">
        <v>205.035</v>
      </c>
      <c r="FK57" s="9">
        <v>118.75</v>
      </c>
      <c r="FL57" s="9">
        <v>86.284999999999997</v>
      </c>
      <c r="FM57" s="9">
        <v>62.756</v>
      </c>
      <c r="FN57" s="9">
        <v>40.558999999999997</v>
      </c>
      <c r="FO57" s="9">
        <v>22.196999999999999</v>
      </c>
      <c r="FP57" s="9">
        <v>27.329000000000001</v>
      </c>
      <c r="FQ57" s="9">
        <v>23.803999999999998</v>
      </c>
      <c r="FR57" s="9">
        <v>3.5249999999999999</v>
      </c>
      <c r="FS57" s="9">
        <v>16.126999999999999</v>
      </c>
      <c r="FT57" s="9">
        <v>14.33</v>
      </c>
      <c r="FU57" s="9">
        <v>1.7969999999999999</v>
      </c>
      <c r="FV57" s="9">
        <v>11.202</v>
      </c>
      <c r="FW57" s="9">
        <v>9.4749999999999996</v>
      </c>
      <c r="FX57" s="9">
        <v>1.728</v>
      </c>
      <c r="FY57" s="9">
        <v>35.427</v>
      </c>
      <c r="FZ57" s="9">
        <v>16.754999999999999</v>
      </c>
      <c r="GA57" s="9">
        <v>18.672000000000001</v>
      </c>
      <c r="GB57" s="9">
        <v>165.07900000000001</v>
      </c>
      <c r="GC57" s="9">
        <v>94.137</v>
      </c>
      <c r="GD57" s="9">
        <v>70.941999999999993</v>
      </c>
      <c r="GE57" s="9">
        <v>54.600999999999999</v>
      </c>
      <c r="GF57" s="9">
        <v>44.357999999999997</v>
      </c>
      <c r="GG57" s="9">
        <v>10.243</v>
      </c>
      <c r="GH57" s="9">
        <v>110.47799999999999</v>
      </c>
      <c r="GI57" s="9">
        <v>49.779000000000003</v>
      </c>
      <c r="GJ57" s="9">
        <v>60.698999999999998</v>
      </c>
      <c r="GK57" s="9">
        <v>74.573999999999998</v>
      </c>
      <c r="GL57" s="9">
        <v>61.872</v>
      </c>
      <c r="GM57" s="9">
        <v>12.701000000000001</v>
      </c>
      <c r="GN57" s="9">
        <v>130.46100000000001</v>
      </c>
      <c r="GO57" s="9">
        <v>56.878</v>
      </c>
      <c r="GP57" s="9">
        <v>73.584000000000003</v>
      </c>
      <c r="GQ57" s="9">
        <v>126.605</v>
      </c>
      <c r="GR57" s="9">
        <v>64.108000000000004</v>
      </c>
      <c r="GS57" s="9">
        <v>62.496000000000002</v>
      </c>
      <c r="GT57" s="9">
        <v>537.60199999999998</v>
      </c>
      <c r="GU57" s="9">
        <v>328.298</v>
      </c>
      <c r="GV57" s="9">
        <v>209.304</v>
      </c>
      <c r="GW57" s="9">
        <v>240.11099999999999</v>
      </c>
      <c r="GX57" s="9">
        <v>173.68600000000001</v>
      </c>
      <c r="GY57" s="9">
        <v>66.424999999999997</v>
      </c>
      <c r="GZ57" s="9">
        <v>297.49</v>
      </c>
      <c r="HA57" s="9">
        <v>154.61099999999999</v>
      </c>
      <c r="HB57" s="9">
        <v>142.87899999999999</v>
      </c>
      <c r="HC57" s="9">
        <v>52.009</v>
      </c>
      <c r="HD57" s="9">
        <v>34.554000000000002</v>
      </c>
      <c r="HE57" s="9">
        <v>17.454999999999998</v>
      </c>
      <c r="HF57" s="9">
        <v>28.411000000000001</v>
      </c>
      <c r="HG57" s="9">
        <v>18.350999999999999</v>
      </c>
      <c r="HH57" s="9">
        <v>10.06</v>
      </c>
      <c r="HI57" s="9">
        <v>5.9189999999999996</v>
      </c>
      <c r="HJ57" s="9">
        <v>5.2969999999999997</v>
      </c>
      <c r="HK57" s="9">
        <v>0.622</v>
      </c>
      <c r="HL57" s="9">
        <v>4.6390000000000002</v>
      </c>
      <c r="HM57" s="9">
        <v>4.0339999999999998</v>
      </c>
      <c r="HN57" s="9">
        <v>0.60499999999999998</v>
      </c>
      <c r="HO57" s="9">
        <v>1.28</v>
      </c>
      <c r="HP57" s="9">
        <v>1.2629999999999999</v>
      </c>
      <c r="HQ57" s="9">
        <v>1.7000000000000001E-2</v>
      </c>
      <c r="HR57" s="9">
        <v>22.492000000000001</v>
      </c>
      <c r="HS57" s="9">
        <v>13.054</v>
      </c>
      <c r="HT57" s="9">
        <v>9.4380000000000006</v>
      </c>
      <c r="HU57" s="9">
        <v>28.965</v>
      </c>
      <c r="HV57" s="9">
        <v>20.341999999999999</v>
      </c>
      <c r="HW57" s="9">
        <v>8.6229999999999993</v>
      </c>
      <c r="HX57" s="9">
        <v>4.4870000000000001</v>
      </c>
      <c r="HY57" s="9">
        <v>4.3579999999999997</v>
      </c>
      <c r="HZ57" s="9">
        <v>0.129</v>
      </c>
      <c r="IA57" s="9">
        <v>24.478999999999999</v>
      </c>
      <c r="IB57" s="9">
        <v>15.984999999999999</v>
      </c>
      <c r="IC57" s="9">
        <v>8.4939999999999998</v>
      </c>
      <c r="ID57" s="9">
        <v>10.377000000000001</v>
      </c>
      <c r="IE57" s="9">
        <v>9.6300000000000008</v>
      </c>
      <c r="IF57" s="9">
        <v>0.747</v>
      </c>
      <c r="IG57" s="9">
        <v>41.631999999999998</v>
      </c>
      <c r="IH57" s="9">
        <v>24.923999999999999</v>
      </c>
      <c r="II57" s="9">
        <v>16.707999999999998</v>
      </c>
      <c r="IJ57" s="9">
        <v>29.117000000000001</v>
      </c>
      <c r="IK57" s="9">
        <v>20.018000000000001</v>
      </c>
      <c r="IL57" s="9">
        <v>9.0990000000000002</v>
      </c>
      <c r="IM57" s="9">
        <v>3958.5450000000001</v>
      </c>
      <c r="IN57" s="9">
        <v>2093.1320000000001</v>
      </c>
      <c r="IO57" s="9">
        <v>1865.414</v>
      </c>
      <c r="IP57" s="9">
        <v>2733.056</v>
      </c>
      <c r="IQ57" s="9">
        <v>1707.941</v>
      </c>
    </row>
    <row r="58" spans="1:251">
      <c r="A58" s="10">
        <v>43252</v>
      </c>
      <c r="B58" s="9">
        <v>15.24</v>
      </c>
      <c r="C58" s="9">
        <v>18.925999999999998</v>
      </c>
      <c r="D58" s="9">
        <v>393.10300000000001</v>
      </c>
      <c r="E58" s="9">
        <v>219.446</v>
      </c>
      <c r="F58" s="9">
        <v>173.65700000000001</v>
      </c>
      <c r="G58" s="9">
        <v>185.601</v>
      </c>
      <c r="H58" s="9">
        <v>139.77199999999999</v>
      </c>
      <c r="I58" s="9">
        <v>45.828000000000003</v>
      </c>
      <c r="J58" s="9">
        <v>207.50200000000001</v>
      </c>
      <c r="K58" s="9">
        <v>79.673000000000002</v>
      </c>
      <c r="L58" s="9">
        <v>127.82899999999999</v>
      </c>
      <c r="M58" s="9">
        <v>203.46100000000001</v>
      </c>
      <c r="N58" s="9">
        <v>152.595</v>
      </c>
      <c r="O58" s="9">
        <v>50.866999999999997</v>
      </c>
      <c r="P58" s="9">
        <v>220.11600000000001</v>
      </c>
      <c r="Q58" s="9">
        <v>85.12</v>
      </c>
      <c r="R58" s="9">
        <v>134.99600000000001</v>
      </c>
      <c r="S58" s="9">
        <v>224.50700000000001</v>
      </c>
      <c r="T58" s="9">
        <v>91.465999999999994</v>
      </c>
      <c r="U58" s="9">
        <v>133.041</v>
      </c>
      <c r="V58" s="9">
        <v>2698.056</v>
      </c>
      <c r="W58" s="9">
        <v>1445.777</v>
      </c>
      <c r="X58" s="9">
        <v>1252.279</v>
      </c>
      <c r="Y58" s="9">
        <v>2002.7750000000001</v>
      </c>
      <c r="Z58" s="9">
        <v>1315.857</v>
      </c>
      <c r="AA58" s="9">
        <v>686.91800000000001</v>
      </c>
      <c r="AB58" s="9">
        <v>695.28099999999995</v>
      </c>
      <c r="AC58" s="9">
        <v>129.91999999999999</v>
      </c>
      <c r="AD58" s="9">
        <v>565.36099999999999</v>
      </c>
      <c r="AE58" s="9">
        <v>328.32600000000002</v>
      </c>
      <c r="AF58" s="9">
        <v>167.11600000000001</v>
      </c>
      <c r="AG58" s="9">
        <v>161.21</v>
      </c>
      <c r="AH58" s="9">
        <v>59.253999999999998</v>
      </c>
      <c r="AI58" s="9">
        <v>32.466000000000001</v>
      </c>
      <c r="AJ58" s="9">
        <v>26.786999999999999</v>
      </c>
      <c r="AK58" s="9">
        <v>26.59</v>
      </c>
      <c r="AL58" s="9">
        <v>21.571000000000002</v>
      </c>
      <c r="AM58" s="9">
        <v>5.0190000000000001</v>
      </c>
      <c r="AN58" s="9">
        <v>13.516999999999999</v>
      </c>
      <c r="AO58" s="9">
        <v>10.079000000000001</v>
      </c>
      <c r="AP58" s="9">
        <v>3.4380000000000002</v>
      </c>
      <c r="AQ58" s="9">
        <v>13.073</v>
      </c>
      <c r="AR58" s="9">
        <v>11.492000000000001</v>
      </c>
      <c r="AS58" s="9">
        <v>1.581</v>
      </c>
      <c r="AT58" s="9">
        <v>32.662999999999997</v>
      </c>
      <c r="AU58" s="9">
        <v>10.895</v>
      </c>
      <c r="AV58" s="9">
        <v>21.768000000000001</v>
      </c>
      <c r="AW58" s="9">
        <v>294.77300000000002</v>
      </c>
      <c r="AX58" s="9">
        <v>150.09200000000001</v>
      </c>
      <c r="AY58" s="9">
        <v>144.68100000000001</v>
      </c>
      <c r="AZ58" s="9">
        <v>124.91800000000001</v>
      </c>
      <c r="BA58" s="9">
        <v>100.161</v>
      </c>
      <c r="BB58" s="9">
        <v>24.757000000000001</v>
      </c>
      <c r="BC58" s="9">
        <v>169.85499999999999</v>
      </c>
      <c r="BD58" s="9">
        <v>49.930999999999997</v>
      </c>
      <c r="BE58" s="9">
        <v>119.92400000000001</v>
      </c>
      <c r="BF58" s="9">
        <v>145.26400000000001</v>
      </c>
      <c r="BG58" s="9">
        <v>115.977</v>
      </c>
      <c r="BH58" s="9">
        <v>29.288</v>
      </c>
      <c r="BI58" s="9">
        <v>183.06200000000001</v>
      </c>
      <c r="BJ58" s="9">
        <v>51.139000000000003</v>
      </c>
      <c r="BK58" s="9">
        <v>131.922</v>
      </c>
      <c r="BL58" s="9">
        <v>183.37299999999999</v>
      </c>
      <c r="BM58" s="9">
        <v>60.01</v>
      </c>
      <c r="BN58" s="9">
        <v>123.363</v>
      </c>
      <c r="BO58" s="9">
        <v>2571.2249999999999</v>
      </c>
      <c r="BP58" s="9">
        <v>1324.4649999999999</v>
      </c>
      <c r="BQ58" s="9">
        <v>1246.761</v>
      </c>
      <c r="BR58" s="9">
        <v>1919.204</v>
      </c>
      <c r="BS58" s="9">
        <v>1183.7619999999999</v>
      </c>
      <c r="BT58" s="9">
        <v>735.44299999999998</v>
      </c>
      <c r="BU58" s="9">
        <v>652.02099999999996</v>
      </c>
      <c r="BV58" s="9">
        <v>140.703</v>
      </c>
      <c r="BW58" s="9">
        <v>511.31799999999998</v>
      </c>
      <c r="BX58" s="9">
        <v>300.52199999999999</v>
      </c>
      <c r="BY58" s="9">
        <v>137.89400000000001</v>
      </c>
      <c r="BZ58" s="9">
        <v>162.62799999999999</v>
      </c>
      <c r="CA58" s="9">
        <v>49.914999999999999</v>
      </c>
      <c r="CB58" s="9">
        <v>25.841000000000001</v>
      </c>
      <c r="CC58" s="9">
        <v>24.074000000000002</v>
      </c>
      <c r="CD58" s="9">
        <v>23.312999999999999</v>
      </c>
      <c r="CE58" s="9">
        <v>17.434999999999999</v>
      </c>
      <c r="CF58" s="9">
        <v>5.8780000000000001</v>
      </c>
      <c r="CG58" s="9">
        <v>12.518000000000001</v>
      </c>
      <c r="CH58" s="9">
        <v>9.0570000000000004</v>
      </c>
      <c r="CI58" s="9">
        <v>3.4609999999999999</v>
      </c>
      <c r="CJ58" s="9">
        <v>10.795</v>
      </c>
      <c r="CK58" s="9">
        <v>8.3780000000000001</v>
      </c>
      <c r="CL58" s="9">
        <v>2.4169999999999998</v>
      </c>
      <c r="CM58" s="9">
        <v>26.602</v>
      </c>
      <c r="CN58" s="9">
        <v>8.4060000000000006</v>
      </c>
      <c r="CO58" s="9">
        <v>18.196000000000002</v>
      </c>
      <c r="CP58" s="9">
        <v>274.05399999999997</v>
      </c>
      <c r="CQ58" s="9">
        <v>122.187</v>
      </c>
      <c r="CR58" s="9">
        <v>151.86699999999999</v>
      </c>
      <c r="CS58" s="9">
        <v>105.27200000000001</v>
      </c>
      <c r="CT58" s="9">
        <v>74.771000000000001</v>
      </c>
      <c r="CU58" s="9">
        <v>30.501000000000001</v>
      </c>
      <c r="CV58" s="9">
        <v>168.78200000000001</v>
      </c>
      <c r="CW58" s="9">
        <v>47.415999999999997</v>
      </c>
      <c r="CX58" s="9">
        <v>121.366</v>
      </c>
      <c r="CY58" s="9">
        <v>123.93</v>
      </c>
      <c r="CZ58" s="9">
        <v>88.876999999999995</v>
      </c>
      <c r="DA58" s="9">
        <v>35.052999999999997</v>
      </c>
      <c r="DB58" s="9">
        <v>176.59200000000001</v>
      </c>
      <c r="DC58" s="9">
        <v>49.017000000000003</v>
      </c>
      <c r="DD58" s="9">
        <v>127.575</v>
      </c>
      <c r="DE58" s="9">
        <v>181.3</v>
      </c>
      <c r="DF58" s="9">
        <v>56.472999999999999</v>
      </c>
      <c r="DG58" s="9">
        <v>124.828</v>
      </c>
      <c r="DH58" s="9">
        <v>2400.0239999999999</v>
      </c>
      <c r="DI58" s="9">
        <v>1321.9749999999999</v>
      </c>
      <c r="DJ58" s="9">
        <v>1078.049</v>
      </c>
      <c r="DK58" s="9">
        <v>1510.943</v>
      </c>
      <c r="DL58" s="9">
        <v>1003.491</v>
      </c>
      <c r="DM58" s="9">
        <v>507.452</v>
      </c>
      <c r="DN58" s="9">
        <v>889.08100000000002</v>
      </c>
      <c r="DO58" s="9">
        <v>318.48500000000001</v>
      </c>
      <c r="DP58" s="9">
        <v>570.59699999999998</v>
      </c>
      <c r="DQ58" s="9">
        <v>258.09300000000002</v>
      </c>
      <c r="DR58" s="9">
        <v>148.47399999999999</v>
      </c>
      <c r="DS58" s="9">
        <v>109.619</v>
      </c>
      <c r="DT58" s="9">
        <v>80.278000000000006</v>
      </c>
      <c r="DU58" s="9">
        <v>50.203000000000003</v>
      </c>
      <c r="DV58" s="9">
        <v>30.074999999999999</v>
      </c>
      <c r="DW58" s="9">
        <v>24.742000000000001</v>
      </c>
      <c r="DX58" s="9">
        <v>20.399999999999999</v>
      </c>
      <c r="DY58" s="9">
        <v>4.3419999999999996</v>
      </c>
      <c r="DZ58" s="9">
        <v>14.829000000000001</v>
      </c>
      <c r="EA58" s="9">
        <v>12.14</v>
      </c>
      <c r="EB58" s="9">
        <v>2.6880000000000002</v>
      </c>
      <c r="EC58" s="9">
        <v>9.9139999999999997</v>
      </c>
      <c r="ED58" s="9">
        <v>8.26</v>
      </c>
      <c r="EE58" s="9">
        <v>1.6539999999999999</v>
      </c>
      <c r="EF58" s="9">
        <v>55.534999999999997</v>
      </c>
      <c r="EG58" s="9">
        <v>29.803000000000001</v>
      </c>
      <c r="EH58" s="9">
        <v>25.731999999999999</v>
      </c>
      <c r="EI58" s="9">
        <v>203.327</v>
      </c>
      <c r="EJ58" s="9">
        <v>114.685</v>
      </c>
      <c r="EK58" s="9">
        <v>88.641999999999996</v>
      </c>
      <c r="EL58" s="9">
        <v>58.646000000000001</v>
      </c>
      <c r="EM58" s="9">
        <v>46.23</v>
      </c>
      <c r="EN58" s="9">
        <v>12.416</v>
      </c>
      <c r="EO58" s="9">
        <v>144.68100000000001</v>
      </c>
      <c r="EP58" s="9">
        <v>68.454999999999998</v>
      </c>
      <c r="EQ58" s="9">
        <v>76.225999999999999</v>
      </c>
      <c r="ER58" s="9">
        <v>78.551000000000002</v>
      </c>
      <c r="ES58" s="9">
        <v>62.774999999999999</v>
      </c>
      <c r="ET58" s="9">
        <v>15.776999999999999</v>
      </c>
      <c r="EU58" s="9">
        <v>179.542</v>
      </c>
      <c r="EV58" s="9">
        <v>85.7</v>
      </c>
      <c r="EW58" s="9">
        <v>93.843000000000004</v>
      </c>
      <c r="EX58" s="9">
        <v>159.51</v>
      </c>
      <c r="EY58" s="9">
        <v>80.594999999999999</v>
      </c>
      <c r="EZ58" s="9">
        <v>78.914000000000001</v>
      </c>
      <c r="FA58" s="9">
        <v>1849.0029999999999</v>
      </c>
      <c r="FB58" s="9">
        <v>987.22900000000004</v>
      </c>
      <c r="FC58" s="9">
        <v>861.77499999999998</v>
      </c>
      <c r="FD58" s="9">
        <v>1260.269</v>
      </c>
      <c r="FE58" s="9">
        <v>820.50300000000004</v>
      </c>
      <c r="FF58" s="9">
        <v>439.76600000000002</v>
      </c>
      <c r="FG58" s="9">
        <v>588.73400000000004</v>
      </c>
      <c r="FH58" s="9">
        <v>166.72499999999999</v>
      </c>
      <c r="FI58" s="9">
        <v>422.00900000000001</v>
      </c>
      <c r="FJ58" s="9">
        <v>205.42</v>
      </c>
      <c r="FK58" s="9">
        <v>115.876</v>
      </c>
      <c r="FL58" s="9">
        <v>89.543000000000006</v>
      </c>
      <c r="FM58" s="9">
        <v>59.326000000000001</v>
      </c>
      <c r="FN58" s="9">
        <v>35.707999999999998</v>
      </c>
      <c r="FO58" s="9">
        <v>23.619</v>
      </c>
      <c r="FP58" s="9">
        <v>21.9</v>
      </c>
      <c r="FQ58" s="9">
        <v>17.579999999999998</v>
      </c>
      <c r="FR58" s="9">
        <v>4.32</v>
      </c>
      <c r="FS58" s="9">
        <v>13.170999999999999</v>
      </c>
      <c r="FT58" s="9">
        <v>10.488</v>
      </c>
      <c r="FU58" s="9">
        <v>2.6829999999999998</v>
      </c>
      <c r="FV58" s="9">
        <v>8.73</v>
      </c>
      <c r="FW58" s="9">
        <v>7.093</v>
      </c>
      <c r="FX58" s="9">
        <v>1.637</v>
      </c>
      <c r="FY58" s="9">
        <v>37.426000000000002</v>
      </c>
      <c r="FZ58" s="9">
        <v>18.126999999999999</v>
      </c>
      <c r="GA58" s="9">
        <v>19.298999999999999</v>
      </c>
      <c r="GB58" s="9">
        <v>165.983</v>
      </c>
      <c r="GC58" s="9">
        <v>92.563000000000002</v>
      </c>
      <c r="GD58" s="9">
        <v>73.42</v>
      </c>
      <c r="GE58" s="9">
        <v>52.673999999999999</v>
      </c>
      <c r="GF58" s="9">
        <v>40.883000000000003</v>
      </c>
      <c r="GG58" s="9">
        <v>11.791</v>
      </c>
      <c r="GH58" s="9">
        <v>113.309</v>
      </c>
      <c r="GI58" s="9">
        <v>51.68</v>
      </c>
      <c r="GJ58" s="9">
        <v>61.628999999999998</v>
      </c>
      <c r="GK58" s="9">
        <v>70.09</v>
      </c>
      <c r="GL58" s="9">
        <v>54.957000000000001</v>
      </c>
      <c r="GM58" s="9">
        <v>15.132999999999999</v>
      </c>
      <c r="GN58" s="9">
        <v>135.33000000000001</v>
      </c>
      <c r="GO58" s="9">
        <v>60.92</v>
      </c>
      <c r="GP58" s="9">
        <v>74.41</v>
      </c>
      <c r="GQ58" s="9">
        <v>126.479</v>
      </c>
      <c r="GR58" s="9">
        <v>62.167999999999999</v>
      </c>
      <c r="GS58" s="9">
        <v>64.311999999999998</v>
      </c>
      <c r="GT58" s="9">
        <v>551.02099999999996</v>
      </c>
      <c r="GU58" s="9">
        <v>334.74599999999998</v>
      </c>
      <c r="GV58" s="9">
        <v>216.274</v>
      </c>
      <c r="GW58" s="9">
        <v>250.67400000000001</v>
      </c>
      <c r="GX58" s="9">
        <v>182.98699999999999</v>
      </c>
      <c r="GY58" s="9">
        <v>67.686000000000007</v>
      </c>
      <c r="GZ58" s="9">
        <v>300.34699999999998</v>
      </c>
      <c r="HA58" s="9">
        <v>151.75899999999999</v>
      </c>
      <c r="HB58" s="9">
        <v>148.58799999999999</v>
      </c>
      <c r="HC58" s="9">
        <v>52.673999999999999</v>
      </c>
      <c r="HD58" s="9">
        <v>32.597999999999999</v>
      </c>
      <c r="HE58" s="9">
        <v>20.076000000000001</v>
      </c>
      <c r="HF58" s="9">
        <v>20.951000000000001</v>
      </c>
      <c r="HG58" s="9">
        <v>14.494999999999999</v>
      </c>
      <c r="HH58" s="9">
        <v>6.4560000000000004</v>
      </c>
      <c r="HI58" s="9">
        <v>2.8420000000000001</v>
      </c>
      <c r="HJ58" s="9">
        <v>2.82</v>
      </c>
      <c r="HK58" s="9">
        <v>2.1999999999999999E-2</v>
      </c>
      <c r="HL58" s="9">
        <v>1.6579999999999999</v>
      </c>
      <c r="HM58" s="9">
        <v>1.653</v>
      </c>
      <c r="HN58" s="9">
        <v>5.0000000000000001E-3</v>
      </c>
      <c r="HO58" s="9">
        <v>1.1839999999999999</v>
      </c>
      <c r="HP58" s="9">
        <v>1.167</v>
      </c>
      <c r="HQ58" s="9">
        <v>1.7000000000000001E-2</v>
      </c>
      <c r="HR58" s="9">
        <v>18.109000000000002</v>
      </c>
      <c r="HS58" s="9">
        <v>11.676</v>
      </c>
      <c r="HT58" s="9">
        <v>6.4340000000000002</v>
      </c>
      <c r="HU58" s="9">
        <v>37.344999999999999</v>
      </c>
      <c r="HV58" s="9">
        <v>22.122</v>
      </c>
      <c r="HW58" s="9">
        <v>15.222</v>
      </c>
      <c r="HX58" s="9">
        <v>5.9720000000000004</v>
      </c>
      <c r="HY58" s="9">
        <v>5.3470000000000004</v>
      </c>
      <c r="HZ58" s="9">
        <v>0.625</v>
      </c>
      <c r="IA58" s="9">
        <v>31.372</v>
      </c>
      <c r="IB58" s="9">
        <v>16.774999999999999</v>
      </c>
      <c r="IC58" s="9">
        <v>14.597</v>
      </c>
      <c r="ID58" s="9">
        <v>8.4610000000000003</v>
      </c>
      <c r="IE58" s="9">
        <v>7.8179999999999996</v>
      </c>
      <c r="IF58" s="9">
        <v>0.64400000000000002</v>
      </c>
      <c r="IG58" s="9">
        <v>44.212000000000003</v>
      </c>
      <c r="IH58" s="9">
        <v>24.78</v>
      </c>
      <c r="II58" s="9">
        <v>19.431999999999999</v>
      </c>
      <c r="IJ58" s="9">
        <v>33.03</v>
      </c>
      <c r="IK58" s="9">
        <v>18.428000000000001</v>
      </c>
      <c r="IL58" s="9">
        <v>14.603</v>
      </c>
      <c r="IM58" s="9">
        <v>3988.2759999999998</v>
      </c>
      <c r="IN58" s="9">
        <v>2108.3159999999998</v>
      </c>
      <c r="IO58" s="9">
        <v>1879.96</v>
      </c>
      <c r="IP58" s="9">
        <v>2740.2779999999998</v>
      </c>
      <c r="IQ58" s="9">
        <v>1712.566</v>
      </c>
    </row>
    <row r="59" spans="1:251">
      <c r="A59" s="10">
        <v>43282</v>
      </c>
      <c r="B59" s="9">
        <v>11.755000000000001</v>
      </c>
      <c r="C59" s="9">
        <v>22.077999999999999</v>
      </c>
      <c r="D59" s="9">
        <v>399.90699999999998</v>
      </c>
      <c r="E59" s="9">
        <v>229.62299999999999</v>
      </c>
      <c r="F59" s="9">
        <v>170.28399999999999</v>
      </c>
      <c r="G59" s="9">
        <v>203.7</v>
      </c>
      <c r="H59" s="9">
        <v>150.03299999999999</v>
      </c>
      <c r="I59" s="9">
        <v>53.667000000000002</v>
      </c>
      <c r="J59" s="9">
        <v>196.20699999999999</v>
      </c>
      <c r="K59" s="9">
        <v>79.59</v>
      </c>
      <c r="L59" s="9">
        <v>116.617</v>
      </c>
      <c r="M59" s="9">
        <v>230.06</v>
      </c>
      <c r="N59" s="9">
        <v>167.61600000000001</v>
      </c>
      <c r="O59" s="9">
        <v>62.444000000000003</v>
      </c>
      <c r="P59" s="9">
        <v>211.54900000000001</v>
      </c>
      <c r="Q59" s="9">
        <v>84.269000000000005</v>
      </c>
      <c r="R59" s="9">
        <v>127.28</v>
      </c>
      <c r="S59" s="9">
        <v>213.78800000000001</v>
      </c>
      <c r="T59" s="9">
        <v>92.734999999999999</v>
      </c>
      <c r="U59" s="9">
        <v>121.053</v>
      </c>
      <c r="V59" s="9">
        <v>2695.7730000000001</v>
      </c>
      <c r="W59" s="9">
        <v>1447.047</v>
      </c>
      <c r="X59" s="9">
        <v>1248.7260000000001</v>
      </c>
      <c r="Y59" s="9">
        <v>2006.8520000000001</v>
      </c>
      <c r="Z59" s="9">
        <v>1324.6020000000001</v>
      </c>
      <c r="AA59" s="9">
        <v>682.25</v>
      </c>
      <c r="AB59" s="9">
        <v>688.92100000000005</v>
      </c>
      <c r="AC59" s="9">
        <v>122.44499999999999</v>
      </c>
      <c r="AD59" s="9">
        <v>566.476</v>
      </c>
      <c r="AE59" s="9">
        <v>317.86799999999999</v>
      </c>
      <c r="AF59" s="9">
        <v>156.09</v>
      </c>
      <c r="AG59" s="9">
        <v>161.77799999999999</v>
      </c>
      <c r="AH59" s="9">
        <v>48.475999999999999</v>
      </c>
      <c r="AI59" s="9">
        <v>25.611999999999998</v>
      </c>
      <c r="AJ59" s="9">
        <v>22.864000000000001</v>
      </c>
      <c r="AK59" s="9">
        <v>23.440999999999999</v>
      </c>
      <c r="AL59" s="9">
        <v>19.408999999999999</v>
      </c>
      <c r="AM59" s="9">
        <v>4.032</v>
      </c>
      <c r="AN59" s="9">
        <v>12.772</v>
      </c>
      <c r="AO59" s="9">
        <v>9.4830000000000005</v>
      </c>
      <c r="AP59" s="9">
        <v>3.2890000000000001</v>
      </c>
      <c r="AQ59" s="9">
        <v>10.669</v>
      </c>
      <c r="AR59" s="9">
        <v>9.9260000000000002</v>
      </c>
      <c r="AS59" s="9">
        <v>0.74299999999999999</v>
      </c>
      <c r="AT59" s="9">
        <v>25.035</v>
      </c>
      <c r="AU59" s="9">
        <v>6.2030000000000003</v>
      </c>
      <c r="AV59" s="9">
        <v>18.832000000000001</v>
      </c>
      <c r="AW59" s="9">
        <v>291.43299999999999</v>
      </c>
      <c r="AX59" s="9">
        <v>139.98099999999999</v>
      </c>
      <c r="AY59" s="9">
        <v>151.452</v>
      </c>
      <c r="AZ59" s="9">
        <v>127.316</v>
      </c>
      <c r="BA59" s="9">
        <v>98.725999999999999</v>
      </c>
      <c r="BB59" s="9">
        <v>28.59</v>
      </c>
      <c r="BC59" s="9">
        <v>164.11699999999999</v>
      </c>
      <c r="BD59" s="9">
        <v>41.255000000000003</v>
      </c>
      <c r="BE59" s="9">
        <v>122.86199999999999</v>
      </c>
      <c r="BF59" s="9">
        <v>143.511</v>
      </c>
      <c r="BG59" s="9">
        <v>112.304</v>
      </c>
      <c r="BH59" s="9">
        <v>31.206</v>
      </c>
      <c r="BI59" s="9">
        <v>174.358</v>
      </c>
      <c r="BJ59" s="9">
        <v>43.786000000000001</v>
      </c>
      <c r="BK59" s="9">
        <v>130.572</v>
      </c>
      <c r="BL59" s="9">
        <v>176.88900000000001</v>
      </c>
      <c r="BM59" s="9">
        <v>50.738</v>
      </c>
      <c r="BN59" s="9">
        <v>126.151</v>
      </c>
      <c r="BO59" s="9">
        <v>2567.5569999999998</v>
      </c>
      <c r="BP59" s="9">
        <v>1322.547</v>
      </c>
      <c r="BQ59" s="9">
        <v>1245.01</v>
      </c>
      <c r="BR59" s="9">
        <v>1913.6949999999999</v>
      </c>
      <c r="BS59" s="9">
        <v>1188.1369999999999</v>
      </c>
      <c r="BT59" s="9">
        <v>725.55899999999997</v>
      </c>
      <c r="BU59" s="9">
        <v>653.86099999999999</v>
      </c>
      <c r="BV59" s="9">
        <v>134.41</v>
      </c>
      <c r="BW59" s="9">
        <v>519.45100000000002</v>
      </c>
      <c r="BX59" s="9">
        <v>314.59500000000003</v>
      </c>
      <c r="BY59" s="9">
        <v>142.316</v>
      </c>
      <c r="BZ59" s="9">
        <v>172.279</v>
      </c>
      <c r="CA59" s="9">
        <v>59.591000000000001</v>
      </c>
      <c r="CB59" s="9">
        <v>34.043999999999997</v>
      </c>
      <c r="CC59" s="9">
        <v>25.547000000000001</v>
      </c>
      <c r="CD59" s="9">
        <v>29.577999999999999</v>
      </c>
      <c r="CE59" s="9">
        <v>22.195</v>
      </c>
      <c r="CF59" s="9">
        <v>7.3840000000000003</v>
      </c>
      <c r="CG59" s="9">
        <v>15.676</v>
      </c>
      <c r="CH59" s="9">
        <v>10.808999999999999</v>
      </c>
      <c r="CI59" s="9">
        <v>4.8659999999999997</v>
      </c>
      <c r="CJ59" s="9">
        <v>13.903</v>
      </c>
      <c r="CK59" s="9">
        <v>11.385</v>
      </c>
      <c r="CL59" s="9">
        <v>2.5179999999999998</v>
      </c>
      <c r="CM59" s="9">
        <v>30.013000000000002</v>
      </c>
      <c r="CN59" s="9">
        <v>11.85</v>
      </c>
      <c r="CO59" s="9">
        <v>18.163</v>
      </c>
      <c r="CP59" s="9">
        <v>279.245</v>
      </c>
      <c r="CQ59" s="9">
        <v>121.971</v>
      </c>
      <c r="CR59" s="9">
        <v>157.274</v>
      </c>
      <c r="CS59" s="9">
        <v>113.94</v>
      </c>
      <c r="CT59" s="9">
        <v>74.113</v>
      </c>
      <c r="CU59" s="9">
        <v>39.826999999999998</v>
      </c>
      <c r="CV59" s="9">
        <v>165.30500000000001</v>
      </c>
      <c r="CW59" s="9">
        <v>47.857999999999997</v>
      </c>
      <c r="CX59" s="9">
        <v>117.447</v>
      </c>
      <c r="CY59" s="9">
        <v>136.64699999999999</v>
      </c>
      <c r="CZ59" s="9">
        <v>91.718999999999994</v>
      </c>
      <c r="DA59" s="9">
        <v>44.927999999999997</v>
      </c>
      <c r="DB59" s="9">
        <v>177.94800000000001</v>
      </c>
      <c r="DC59" s="9">
        <v>50.597000000000001</v>
      </c>
      <c r="DD59" s="9">
        <v>127.35</v>
      </c>
      <c r="DE59" s="9">
        <v>180.98099999999999</v>
      </c>
      <c r="DF59" s="9">
        <v>58.667000000000002</v>
      </c>
      <c r="DG59" s="9">
        <v>122.313</v>
      </c>
      <c r="DH59" s="9">
        <v>2392.2379999999998</v>
      </c>
      <c r="DI59" s="9">
        <v>1323.223</v>
      </c>
      <c r="DJ59" s="9">
        <v>1069.0139999999999</v>
      </c>
      <c r="DK59" s="9">
        <v>1505.056</v>
      </c>
      <c r="DL59" s="9">
        <v>993.12599999999998</v>
      </c>
      <c r="DM59" s="9">
        <v>511.93</v>
      </c>
      <c r="DN59" s="9">
        <v>887.18200000000002</v>
      </c>
      <c r="DO59" s="9">
        <v>330.09699999999998</v>
      </c>
      <c r="DP59" s="9">
        <v>557.08500000000004</v>
      </c>
      <c r="DQ59" s="9">
        <v>272.95299999999997</v>
      </c>
      <c r="DR59" s="9">
        <v>157.90600000000001</v>
      </c>
      <c r="DS59" s="9">
        <v>115.047</v>
      </c>
      <c r="DT59" s="9">
        <v>80.040999999999997</v>
      </c>
      <c r="DU59" s="9">
        <v>52.241</v>
      </c>
      <c r="DV59" s="9">
        <v>27.8</v>
      </c>
      <c r="DW59" s="9">
        <v>27.968</v>
      </c>
      <c r="DX59" s="9">
        <v>23.367000000000001</v>
      </c>
      <c r="DY59" s="9">
        <v>4.601</v>
      </c>
      <c r="DZ59" s="9">
        <v>17.884</v>
      </c>
      <c r="EA59" s="9">
        <v>13.881</v>
      </c>
      <c r="EB59" s="9">
        <v>4.0030000000000001</v>
      </c>
      <c r="EC59" s="9">
        <v>10.084</v>
      </c>
      <c r="ED59" s="9">
        <v>9.4870000000000001</v>
      </c>
      <c r="EE59" s="9">
        <v>0.59699999999999998</v>
      </c>
      <c r="EF59" s="9">
        <v>52.073999999999998</v>
      </c>
      <c r="EG59" s="9">
        <v>28.873999999999999</v>
      </c>
      <c r="EH59" s="9">
        <v>23.199000000000002</v>
      </c>
      <c r="EI59" s="9">
        <v>221.786</v>
      </c>
      <c r="EJ59" s="9">
        <v>124.104</v>
      </c>
      <c r="EK59" s="9">
        <v>97.682000000000002</v>
      </c>
      <c r="EL59" s="9">
        <v>75.192999999999998</v>
      </c>
      <c r="EM59" s="9">
        <v>57.109000000000002</v>
      </c>
      <c r="EN59" s="9">
        <v>18.084</v>
      </c>
      <c r="EO59" s="9">
        <v>146.59200000000001</v>
      </c>
      <c r="EP59" s="9">
        <v>66.994</v>
      </c>
      <c r="EQ59" s="9">
        <v>79.597999999999999</v>
      </c>
      <c r="ER59" s="9">
        <v>95.903999999999996</v>
      </c>
      <c r="ES59" s="9">
        <v>74.343000000000004</v>
      </c>
      <c r="ET59" s="9">
        <v>21.561</v>
      </c>
      <c r="EU59" s="9">
        <v>177.04900000000001</v>
      </c>
      <c r="EV59" s="9">
        <v>83.563000000000002</v>
      </c>
      <c r="EW59" s="9">
        <v>93.486000000000004</v>
      </c>
      <c r="EX59" s="9">
        <v>164.476</v>
      </c>
      <c r="EY59" s="9">
        <v>80.875</v>
      </c>
      <c r="EZ59" s="9">
        <v>83.600999999999999</v>
      </c>
      <c r="FA59" s="9">
        <v>1843.028</v>
      </c>
      <c r="FB59" s="9">
        <v>985.36500000000001</v>
      </c>
      <c r="FC59" s="9">
        <v>857.66200000000003</v>
      </c>
      <c r="FD59" s="9">
        <v>1250.43</v>
      </c>
      <c r="FE59" s="9">
        <v>803.98800000000006</v>
      </c>
      <c r="FF59" s="9">
        <v>446.44200000000001</v>
      </c>
      <c r="FG59" s="9">
        <v>592.59799999999996</v>
      </c>
      <c r="FH59" s="9">
        <v>181.37799999999999</v>
      </c>
      <c r="FI59" s="9">
        <v>411.22</v>
      </c>
      <c r="FJ59" s="9">
        <v>224.148</v>
      </c>
      <c r="FK59" s="9">
        <v>127.535</v>
      </c>
      <c r="FL59" s="9">
        <v>96.613</v>
      </c>
      <c r="FM59" s="9">
        <v>59.088999999999999</v>
      </c>
      <c r="FN59" s="9">
        <v>35.634999999999998</v>
      </c>
      <c r="FO59" s="9">
        <v>23.454000000000001</v>
      </c>
      <c r="FP59" s="9">
        <v>22.669</v>
      </c>
      <c r="FQ59" s="9">
        <v>18.091000000000001</v>
      </c>
      <c r="FR59" s="9">
        <v>4.5780000000000003</v>
      </c>
      <c r="FS59" s="9">
        <v>13.603</v>
      </c>
      <c r="FT59" s="9">
        <v>9.6050000000000004</v>
      </c>
      <c r="FU59" s="9">
        <v>3.9980000000000002</v>
      </c>
      <c r="FV59" s="9">
        <v>9.0670000000000002</v>
      </c>
      <c r="FW59" s="9">
        <v>8.4860000000000007</v>
      </c>
      <c r="FX59" s="9">
        <v>0.58099999999999996</v>
      </c>
      <c r="FY59" s="9">
        <v>36.418999999999997</v>
      </c>
      <c r="FZ59" s="9">
        <v>17.544</v>
      </c>
      <c r="GA59" s="9">
        <v>18.875</v>
      </c>
      <c r="GB59" s="9">
        <v>187.97800000000001</v>
      </c>
      <c r="GC59" s="9">
        <v>105.288</v>
      </c>
      <c r="GD59" s="9">
        <v>82.688999999999993</v>
      </c>
      <c r="GE59" s="9">
        <v>68.364999999999995</v>
      </c>
      <c r="GF59" s="9">
        <v>51.927999999999997</v>
      </c>
      <c r="GG59" s="9">
        <v>16.437000000000001</v>
      </c>
      <c r="GH59" s="9">
        <v>119.61199999999999</v>
      </c>
      <c r="GI59" s="9">
        <v>53.36</v>
      </c>
      <c r="GJ59" s="9">
        <v>66.251999999999995</v>
      </c>
      <c r="GK59" s="9">
        <v>85.682000000000002</v>
      </c>
      <c r="GL59" s="9">
        <v>65.786000000000001</v>
      </c>
      <c r="GM59" s="9">
        <v>19.895</v>
      </c>
      <c r="GN59" s="9">
        <v>138.46600000000001</v>
      </c>
      <c r="GO59" s="9">
        <v>61.749000000000002</v>
      </c>
      <c r="GP59" s="9">
        <v>76.718000000000004</v>
      </c>
      <c r="GQ59" s="9">
        <v>133.215</v>
      </c>
      <c r="GR59" s="9">
        <v>62.965000000000003</v>
      </c>
      <c r="GS59" s="9">
        <v>70.25</v>
      </c>
      <c r="GT59" s="9">
        <v>549.21</v>
      </c>
      <c r="GU59" s="9">
        <v>337.858</v>
      </c>
      <c r="GV59" s="9">
        <v>211.352</v>
      </c>
      <c r="GW59" s="9">
        <v>254.626</v>
      </c>
      <c r="GX59" s="9">
        <v>189.13800000000001</v>
      </c>
      <c r="GY59" s="9">
        <v>65.486999999999995</v>
      </c>
      <c r="GZ59" s="9">
        <v>294.584</v>
      </c>
      <c r="HA59" s="9">
        <v>148.72</v>
      </c>
      <c r="HB59" s="9">
        <v>145.86500000000001</v>
      </c>
      <c r="HC59" s="9">
        <v>48.805</v>
      </c>
      <c r="HD59" s="9">
        <v>30.370999999999999</v>
      </c>
      <c r="HE59" s="9">
        <v>18.434000000000001</v>
      </c>
      <c r="HF59" s="9">
        <v>20.952999999999999</v>
      </c>
      <c r="HG59" s="9">
        <v>16.606000000000002</v>
      </c>
      <c r="HH59" s="9">
        <v>4.3470000000000004</v>
      </c>
      <c r="HI59" s="9">
        <v>5.2990000000000004</v>
      </c>
      <c r="HJ59" s="9">
        <v>5.2759999999999998</v>
      </c>
      <c r="HK59" s="9">
        <v>2.1999999999999999E-2</v>
      </c>
      <c r="HL59" s="9">
        <v>4.2809999999999997</v>
      </c>
      <c r="HM59" s="9">
        <v>4.2759999999999998</v>
      </c>
      <c r="HN59" s="9">
        <v>5.0000000000000001E-3</v>
      </c>
      <c r="HO59" s="9">
        <v>1.0169999999999999</v>
      </c>
      <c r="HP59" s="9">
        <v>1.0009999999999999</v>
      </c>
      <c r="HQ59" s="9">
        <v>1.7000000000000001E-2</v>
      </c>
      <c r="HR59" s="9">
        <v>15.654</v>
      </c>
      <c r="HS59" s="9">
        <v>11.33</v>
      </c>
      <c r="HT59" s="9">
        <v>4.3239999999999998</v>
      </c>
      <c r="HU59" s="9">
        <v>33.808</v>
      </c>
      <c r="HV59" s="9">
        <v>18.815000000000001</v>
      </c>
      <c r="HW59" s="9">
        <v>14.993</v>
      </c>
      <c r="HX59" s="9">
        <v>6.8280000000000003</v>
      </c>
      <c r="HY59" s="9">
        <v>5.181</v>
      </c>
      <c r="HZ59" s="9">
        <v>1.647</v>
      </c>
      <c r="IA59" s="9">
        <v>26.98</v>
      </c>
      <c r="IB59" s="9">
        <v>13.634</v>
      </c>
      <c r="IC59" s="9">
        <v>13.346</v>
      </c>
      <c r="ID59" s="9">
        <v>10.222</v>
      </c>
      <c r="IE59" s="9">
        <v>8.5570000000000004</v>
      </c>
      <c r="IF59" s="9">
        <v>1.6659999999999999</v>
      </c>
      <c r="IG59" s="9">
        <v>38.582999999999998</v>
      </c>
      <c r="IH59" s="9">
        <v>21.814</v>
      </c>
      <c r="II59" s="9">
        <v>16.768000000000001</v>
      </c>
      <c r="IJ59" s="9">
        <v>31.260999999999999</v>
      </c>
      <c r="IK59" s="9">
        <v>17.91</v>
      </c>
      <c r="IL59" s="9">
        <v>13.351000000000001</v>
      </c>
      <c r="IM59" s="9">
        <v>3954.8130000000001</v>
      </c>
      <c r="IN59" s="9">
        <v>2100.1570000000002</v>
      </c>
      <c r="IO59" s="9">
        <v>1854.6559999999999</v>
      </c>
      <c r="IP59" s="9">
        <v>2767.1550000000002</v>
      </c>
      <c r="IQ59" s="9">
        <v>1720.538</v>
      </c>
    </row>
    <row r="60" spans="1:251">
      <c r="A60" s="10">
        <v>43313</v>
      </c>
      <c r="B60" s="9">
        <v>11.475</v>
      </c>
      <c r="C60" s="9">
        <v>13.212</v>
      </c>
      <c r="D60" s="9">
        <v>378.00700000000001</v>
      </c>
      <c r="E60" s="9">
        <v>215.82599999999999</v>
      </c>
      <c r="F60" s="9">
        <v>162.18100000000001</v>
      </c>
      <c r="G60" s="9">
        <v>195.54400000000001</v>
      </c>
      <c r="H60" s="9">
        <v>145.49600000000001</v>
      </c>
      <c r="I60" s="9">
        <v>50.048000000000002</v>
      </c>
      <c r="J60" s="9">
        <v>182.46299999999999</v>
      </c>
      <c r="K60" s="9">
        <v>70.33</v>
      </c>
      <c r="L60" s="9">
        <v>112.133</v>
      </c>
      <c r="M60" s="9">
        <v>215.44</v>
      </c>
      <c r="N60" s="9">
        <v>162.363</v>
      </c>
      <c r="O60" s="9">
        <v>53.076999999999998</v>
      </c>
      <c r="P60" s="9">
        <v>190.154</v>
      </c>
      <c r="Q60" s="9">
        <v>74.53</v>
      </c>
      <c r="R60" s="9">
        <v>115.624</v>
      </c>
      <c r="S60" s="9">
        <v>197.214</v>
      </c>
      <c r="T60" s="9">
        <v>83.069000000000003</v>
      </c>
      <c r="U60" s="9">
        <v>114.145</v>
      </c>
      <c r="V60" s="9">
        <v>2710.1170000000002</v>
      </c>
      <c r="W60" s="9">
        <v>1457.008</v>
      </c>
      <c r="X60" s="9">
        <v>1253.1089999999999</v>
      </c>
      <c r="Y60" s="9">
        <v>2016.346</v>
      </c>
      <c r="Z60" s="9">
        <v>1330.3820000000001</v>
      </c>
      <c r="AA60" s="9">
        <v>685.96400000000006</v>
      </c>
      <c r="AB60" s="9">
        <v>693.77099999999996</v>
      </c>
      <c r="AC60" s="9">
        <v>126.625</v>
      </c>
      <c r="AD60" s="9">
        <v>567.14599999999996</v>
      </c>
      <c r="AE60" s="9">
        <v>328.899</v>
      </c>
      <c r="AF60" s="9">
        <v>166.73500000000001</v>
      </c>
      <c r="AG60" s="9">
        <v>162.16399999999999</v>
      </c>
      <c r="AH60" s="9">
        <v>53.567</v>
      </c>
      <c r="AI60" s="9">
        <v>29.57</v>
      </c>
      <c r="AJ60" s="9">
        <v>23.997</v>
      </c>
      <c r="AK60" s="9">
        <v>26.108000000000001</v>
      </c>
      <c r="AL60" s="9">
        <v>19.521000000000001</v>
      </c>
      <c r="AM60" s="9">
        <v>6.5869999999999997</v>
      </c>
      <c r="AN60" s="9">
        <v>8.6929999999999996</v>
      </c>
      <c r="AO60" s="9">
        <v>5.3250000000000002</v>
      </c>
      <c r="AP60" s="9">
        <v>3.3679999999999999</v>
      </c>
      <c r="AQ60" s="9">
        <v>17.414999999999999</v>
      </c>
      <c r="AR60" s="9">
        <v>14.196</v>
      </c>
      <c r="AS60" s="9">
        <v>3.2189999999999999</v>
      </c>
      <c r="AT60" s="9">
        <v>27.459</v>
      </c>
      <c r="AU60" s="9">
        <v>10.048999999999999</v>
      </c>
      <c r="AV60" s="9">
        <v>17.41</v>
      </c>
      <c r="AW60" s="9">
        <v>295.10300000000001</v>
      </c>
      <c r="AX60" s="9">
        <v>147.99</v>
      </c>
      <c r="AY60" s="9">
        <v>147.113</v>
      </c>
      <c r="AZ60" s="9">
        <v>131.636</v>
      </c>
      <c r="BA60" s="9">
        <v>104.721</v>
      </c>
      <c r="BB60" s="9">
        <v>26.914999999999999</v>
      </c>
      <c r="BC60" s="9">
        <v>163.46799999999999</v>
      </c>
      <c r="BD60" s="9">
        <v>43.27</v>
      </c>
      <c r="BE60" s="9">
        <v>120.19799999999999</v>
      </c>
      <c r="BF60" s="9">
        <v>152.00700000000001</v>
      </c>
      <c r="BG60" s="9">
        <v>119.806</v>
      </c>
      <c r="BH60" s="9">
        <v>32.200000000000003</v>
      </c>
      <c r="BI60" s="9">
        <v>176.893</v>
      </c>
      <c r="BJ60" s="9">
        <v>46.929000000000002</v>
      </c>
      <c r="BK60" s="9">
        <v>129.964</v>
      </c>
      <c r="BL60" s="9">
        <v>172.161</v>
      </c>
      <c r="BM60" s="9">
        <v>48.594999999999999</v>
      </c>
      <c r="BN60" s="9">
        <v>123.566</v>
      </c>
      <c r="BO60" s="9">
        <v>2576.518</v>
      </c>
      <c r="BP60" s="9">
        <v>1332.346</v>
      </c>
      <c r="BQ60" s="9">
        <v>1244.172</v>
      </c>
      <c r="BR60" s="9">
        <v>1937.115</v>
      </c>
      <c r="BS60" s="9">
        <v>1197.4680000000001</v>
      </c>
      <c r="BT60" s="9">
        <v>739.64700000000005</v>
      </c>
      <c r="BU60" s="9">
        <v>639.40300000000002</v>
      </c>
      <c r="BV60" s="9">
        <v>134.87799999999999</v>
      </c>
      <c r="BW60" s="9">
        <v>504.52499999999998</v>
      </c>
      <c r="BX60" s="9">
        <v>300.96499999999997</v>
      </c>
      <c r="BY60" s="9">
        <v>138.00700000000001</v>
      </c>
      <c r="BZ60" s="9">
        <v>162.95699999999999</v>
      </c>
      <c r="CA60" s="9">
        <v>60.027000000000001</v>
      </c>
      <c r="CB60" s="9">
        <v>29.048999999999999</v>
      </c>
      <c r="CC60" s="9">
        <v>30.978999999999999</v>
      </c>
      <c r="CD60" s="9">
        <v>29.931999999999999</v>
      </c>
      <c r="CE60" s="9">
        <v>20.611999999999998</v>
      </c>
      <c r="CF60" s="9">
        <v>9.32</v>
      </c>
      <c r="CG60" s="9">
        <v>11.991</v>
      </c>
      <c r="CH60" s="9">
        <v>7.3230000000000004</v>
      </c>
      <c r="CI60" s="9">
        <v>4.6680000000000001</v>
      </c>
      <c r="CJ60" s="9">
        <v>17.940999999999999</v>
      </c>
      <c r="CK60" s="9">
        <v>13.289</v>
      </c>
      <c r="CL60" s="9">
        <v>4.6529999999999996</v>
      </c>
      <c r="CM60" s="9">
        <v>30.094999999999999</v>
      </c>
      <c r="CN60" s="9">
        <v>8.4369999999999994</v>
      </c>
      <c r="CO60" s="9">
        <v>21.658000000000001</v>
      </c>
      <c r="CP60" s="9">
        <v>267.80700000000002</v>
      </c>
      <c r="CQ60" s="9">
        <v>120.48</v>
      </c>
      <c r="CR60" s="9">
        <v>147.32599999999999</v>
      </c>
      <c r="CS60" s="9">
        <v>107.09099999999999</v>
      </c>
      <c r="CT60" s="9">
        <v>75.015000000000001</v>
      </c>
      <c r="CU60" s="9">
        <v>32.076999999999998</v>
      </c>
      <c r="CV60" s="9">
        <v>160.715</v>
      </c>
      <c r="CW60" s="9">
        <v>45.466000000000001</v>
      </c>
      <c r="CX60" s="9">
        <v>115.25</v>
      </c>
      <c r="CY60" s="9">
        <v>131.17599999999999</v>
      </c>
      <c r="CZ60" s="9">
        <v>90.781000000000006</v>
      </c>
      <c r="DA60" s="9">
        <v>40.395000000000003</v>
      </c>
      <c r="DB60" s="9">
        <v>169.78899999999999</v>
      </c>
      <c r="DC60" s="9">
        <v>47.226999999999997</v>
      </c>
      <c r="DD60" s="9">
        <v>122.563</v>
      </c>
      <c r="DE60" s="9">
        <v>172.70599999999999</v>
      </c>
      <c r="DF60" s="9">
        <v>52.789000000000001</v>
      </c>
      <c r="DG60" s="9">
        <v>119.917</v>
      </c>
      <c r="DH60" s="9">
        <v>2417.6779999999999</v>
      </c>
      <c r="DI60" s="9">
        <v>1338.95</v>
      </c>
      <c r="DJ60" s="9">
        <v>1078.729</v>
      </c>
      <c r="DK60" s="9">
        <v>1531.133</v>
      </c>
      <c r="DL60" s="9">
        <v>1009.577</v>
      </c>
      <c r="DM60" s="9">
        <v>521.55600000000004</v>
      </c>
      <c r="DN60" s="9">
        <v>886.54600000000005</v>
      </c>
      <c r="DO60" s="9">
        <v>329.37299999999999</v>
      </c>
      <c r="DP60" s="9">
        <v>557.173</v>
      </c>
      <c r="DQ60" s="9">
        <v>265.90100000000001</v>
      </c>
      <c r="DR60" s="9">
        <v>142.101</v>
      </c>
      <c r="DS60" s="9">
        <v>123.8</v>
      </c>
      <c r="DT60" s="9">
        <v>90.605999999999995</v>
      </c>
      <c r="DU60" s="9">
        <v>55.204000000000001</v>
      </c>
      <c r="DV60" s="9">
        <v>35.402999999999999</v>
      </c>
      <c r="DW60" s="9">
        <v>32.414999999999999</v>
      </c>
      <c r="DX60" s="9">
        <v>25.417999999999999</v>
      </c>
      <c r="DY60" s="9">
        <v>6.9980000000000002</v>
      </c>
      <c r="DZ60" s="9">
        <v>18.542999999999999</v>
      </c>
      <c r="EA60" s="9">
        <v>13.952</v>
      </c>
      <c r="EB60" s="9">
        <v>4.5910000000000002</v>
      </c>
      <c r="EC60" s="9">
        <v>13.872</v>
      </c>
      <c r="ED60" s="9">
        <v>11.465999999999999</v>
      </c>
      <c r="EE60" s="9">
        <v>2.4060000000000001</v>
      </c>
      <c r="EF60" s="9">
        <v>58.191000000000003</v>
      </c>
      <c r="EG60" s="9">
        <v>29.786000000000001</v>
      </c>
      <c r="EH60" s="9">
        <v>28.405000000000001</v>
      </c>
      <c r="EI60" s="9">
        <v>207.87</v>
      </c>
      <c r="EJ60" s="9">
        <v>107.363</v>
      </c>
      <c r="EK60" s="9">
        <v>100.50700000000001</v>
      </c>
      <c r="EL60" s="9">
        <v>68.552000000000007</v>
      </c>
      <c r="EM60" s="9">
        <v>51.442999999999998</v>
      </c>
      <c r="EN60" s="9">
        <v>17.109000000000002</v>
      </c>
      <c r="EO60" s="9">
        <v>139.31800000000001</v>
      </c>
      <c r="EP60" s="9">
        <v>55.918999999999997</v>
      </c>
      <c r="EQ60" s="9">
        <v>83.397999999999996</v>
      </c>
      <c r="ER60" s="9">
        <v>93.17</v>
      </c>
      <c r="ES60" s="9">
        <v>69.587000000000003</v>
      </c>
      <c r="ET60" s="9">
        <v>23.582999999999998</v>
      </c>
      <c r="EU60" s="9">
        <v>172.73099999999999</v>
      </c>
      <c r="EV60" s="9">
        <v>72.513000000000005</v>
      </c>
      <c r="EW60" s="9">
        <v>100.218</v>
      </c>
      <c r="EX60" s="9">
        <v>157.86099999999999</v>
      </c>
      <c r="EY60" s="9">
        <v>69.870999999999995</v>
      </c>
      <c r="EZ60" s="9">
        <v>87.99</v>
      </c>
      <c r="FA60" s="9">
        <v>1866.422</v>
      </c>
      <c r="FB60" s="9">
        <v>993.029</v>
      </c>
      <c r="FC60" s="9">
        <v>873.39300000000003</v>
      </c>
      <c r="FD60" s="9">
        <v>1277.4369999999999</v>
      </c>
      <c r="FE60" s="9">
        <v>819.178</v>
      </c>
      <c r="FF60" s="9">
        <v>458.25900000000001</v>
      </c>
      <c r="FG60" s="9">
        <v>588.98500000000001</v>
      </c>
      <c r="FH60" s="9">
        <v>173.851</v>
      </c>
      <c r="FI60" s="9">
        <v>415.13400000000001</v>
      </c>
      <c r="FJ60" s="9">
        <v>209.91399999999999</v>
      </c>
      <c r="FK60" s="9">
        <v>108.041</v>
      </c>
      <c r="FL60" s="9">
        <v>101.873</v>
      </c>
      <c r="FM60" s="9">
        <v>64.626999999999995</v>
      </c>
      <c r="FN60" s="9">
        <v>38.133000000000003</v>
      </c>
      <c r="FO60" s="9">
        <v>26.495000000000001</v>
      </c>
      <c r="FP60" s="9">
        <v>26.808</v>
      </c>
      <c r="FQ60" s="9">
        <v>20.716000000000001</v>
      </c>
      <c r="FR60" s="9">
        <v>6.0919999999999996</v>
      </c>
      <c r="FS60" s="9">
        <v>14.597</v>
      </c>
      <c r="FT60" s="9">
        <v>10.895</v>
      </c>
      <c r="FU60" s="9">
        <v>3.702</v>
      </c>
      <c r="FV60" s="9">
        <v>12.211</v>
      </c>
      <c r="FW60" s="9">
        <v>9.8209999999999997</v>
      </c>
      <c r="FX60" s="9">
        <v>2.3889999999999998</v>
      </c>
      <c r="FY60" s="9">
        <v>37.819000000000003</v>
      </c>
      <c r="FZ60" s="9">
        <v>17.416</v>
      </c>
      <c r="GA60" s="9">
        <v>20.402999999999999</v>
      </c>
      <c r="GB60" s="9">
        <v>171.041</v>
      </c>
      <c r="GC60" s="9">
        <v>85.864000000000004</v>
      </c>
      <c r="GD60" s="9">
        <v>85.177000000000007</v>
      </c>
      <c r="GE60" s="9">
        <v>60.350999999999999</v>
      </c>
      <c r="GF60" s="9">
        <v>44.524000000000001</v>
      </c>
      <c r="GG60" s="9">
        <v>15.827</v>
      </c>
      <c r="GH60" s="9">
        <v>110.69</v>
      </c>
      <c r="GI60" s="9">
        <v>41.341000000000001</v>
      </c>
      <c r="GJ60" s="9">
        <v>69.349999999999994</v>
      </c>
      <c r="GK60" s="9">
        <v>80.954999999999998</v>
      </c>
      <c r="GL60" s="9">
        <v>59.557000000000002</v>
      </c>
      <c r="GM60" s="9">
        <v>21.399000000000001</v>
      </c>
      <c r="GN60" s="9">
        <v>128.958</v>
      </c>
      <c r="GO60" s="9">
        <v>48.484000000000002</v>
      </c>
      <c r="GP60" s="9">
        <v>80.474000000000004</v>
      </c>
      <c r="GQ60" s="9">
        <v>125.288</v>
      </c>
      <c r="GR60" s="9">
        <v>52.235999999999997</v>
      </c>
      <c r="GS60" s="9">
        <v>73.052000000000007</v>
      </c>
      <c r="GT60" s="9">
        <v>551.25599999999997</v>
      </c>
      <c r="GU60" s="9">
        <v>345.92099999999999</v>
      </c>
      <c r="GV60" s="9">
        <v>205.33500000000001</v>
      </c>
      <c r="GW60" s="9">
        <v>253.696</v>
      </c>
      <c r="GX60" s="9">
        <v>190.399</v>
      </c>
      <c r="GY60" s="9">
        <v>63.296999999999997</v>
      </c>
      <c r="GZ60" s="9">
        <v>297.56099999999998</v>
      </c>
      <c r="HA60" s="9">
        <v>155.52199999999999</v>
      </c>
      <c r="HB60" s="9">
        <v>142.03899999999999</v>
      </c>
      <c r="HC60" s="9">
        <v>55.987000000000002</v>
      </c>
      <c r="HD60" s="9">
        <v>34.06</v>
      </c>
      <c r="HE60" s="9">
        <v>21.927</v>
      </c>
      <c r="HF60" s="9">
        <v>25.978999999999999</v>
      </c>
      <c r="HG60" s="9">
        <v>17.071000000000002</v>
      </c>
      <c r="HH60" s="9">
        <v>8.9079999999999995</v>
      </c>
      <c r="HI60" s="9">
        <v>5.6070000000000002</v>
      </c>
      <c r="HJ60" s="9">
        <v>4.702</v>
      </c>
      <c r="HK60" s="9">
        <v>0.90600000000000003</v>
      </c>
      <c r="HL60" s="9">
        <v>3.9460000000000002</v>
      </c>
      <c r="HM60" s="9">
        <v>3.0569999999999999</v>
      </c>
      <c r="HN60" s="9">
        <v>0.88900000000000001</v>
      </c>
      <c r="HO60" s="9">
        <v>1.661</v>
      </c>
      <c r="HP60" s="9">
        <v>1.645</v>
      </c>
      <c r="HQ60" s="9">
        <v>1.7000000000000001E-2</v>
      </c>
      <c r="HR60" s="9">
        <v>20.372</v>
      </c>
      <c r="HS60" s="9">
        <v>12.37</v>
      </c>
      <c r="HT60" s="9">
        <v>8.0020000000000007</v>
      </c>
      <c r="HU60" s="9">
        <v>36.828000000000003</v>
      </c>
      <c r="HV60" s="9">
        <v>21.498000000000001</v>
      </c>
      <c r="HW60" s="9">
        <v>15.33</v>
      </c>
      <c r="HX60" s="9">
        <v>8.2010000000000005</v>
      </c>
      <c r="HY60" s="9">
        <v>6.92</v>
      </c>
      <c r="HZ60" s="9">
        <v>1.2809999999999999</v>
      </c>
      <c r="IA60" s="9">
        <v>28.626999999999999</v>
      </c>
      <c r="IB60" s="9">
        <v>14.577999999999999</v>
      </c>
      <c r="IC60" s="9">
        <v>14.048999999999999</v>
      </c>
      <c r="ID60" s="9">
        <v>12.215</v>
      </c>
      <c r="IE60" s="9">
        <v>10.031000000000001</v>
      </c>
      <c r="IF60" s="9">
        <v>2.1840000000000002</v>
      </c>
      <c r="IG60" s="9">
        <v>43.773000000000003</v>
      </c>
      <c r="IH60" s="9">
        <v>24.029</v>
      </c>
      <c r="II60" s="9">
        <v>19.744</v>
      </c>
      <c r="IJ60" s="9">
        <v>32.573</v>
      </c>
      <c r="IK60" s="9">
        <v>17.635000000000002</v>
      </c>
      <c r="IL60" s="9">
        <v>14.938000000000001</v>
      </c>
      <c r="IM60" s="9">
        <v>3976.1379999999999</v>
      </c>
      <c r="IN60" s="9">
        <v>2107.076</v>
      </c>
      <c r="IO60" s="9">
        <v>1869.0619999999999</v>
      </c>
      <c r="IP60" s="9">
        <v>2753.22</v>
      </c>
      <c r="IQ60" s="9">
        <v>1715.5350000000001</v>
      </c>
    </row>
    <row r="61" spans="1:251">
      <c r="A61" s="10">
        <v>43344</v>
      </c>
      <c r="B61" s="9">
        <v>9.6530000000000005</v>
      </c>
      <c r="C61" s="9">
        <v>16.181999999999999</v>
      </c>
      <c r="D61" s="9">
        <v>371.86399999999998</v>
      </c>
      <c r="E61" s="9">
        <v>206.733</v>
      </c>
      <c r="F61" s="9">
        <v>165.13200000000001</v>
      </c>
      <c r="G61" s="9">
        <v>184.18899999999999</v>
      </c>
      <c r="H61" s="9">
        <v>135.12700000000001</v>
      </c>
      <c r="I61" s="9">
        <v>49.061999999999998</v>
      </c>
      <c r="J61" s="9">
        <v>187.67599999999999</v>
      </c>
      <c r="K61" s="9">
        <v>71.605999999999995</v>
      </c>
      <c r="L61" s="9">
        <v>116.07</v>
      </c>
      <c r="M61" s="9">
        <v>204.126</v>
      </c>
      <c r="N61" s="9">
        <v>150.15600000000001</v>
      </c>
      <c r="O61" s="9">
        <v>53.97</v>
      </c>
      <c r="P61" s="9">
        <v>196.136</v>
      </c>
      <c r="Q61" s="9">
        <v>74.468999999999994</v>
      </c>
      <c r="R61" s="9">
        <v>121.667</v>
      </c>
      <c r="S61" s="9">
        <v>198.98500000000001</v>
      </c>
      <c r="T61" s="9">
        <v>79.073999999999998</v>
      </c>
      <c r="U61" s="9">
        <v>119.911</v>
      </c>
      <c r="V61" s="9">
        <v>2715.8290000000002</v>
      </c>
      <c r="W61" s="9">
        <v>1450.7260000000001</v>
      </c>
      <c r="X61" s="9">
        <v>1265.1030000000001</v>
      </c>
      <c r="Y61" s="9">
        <v>2024.348</v>
      </c>
      <c r="Z61" s="9">
        <v>1329.1690000000001</v>
      </c>
      <c r="AA61" s="9">
        <v>695.17899999999997</v>
      </c>
      <c r="AB61" s="9">
        <v>691.48099999999999</v>
      </c>
      <c r="AC61" s="9">
        <v>121.557</v>
      </c>
      <c r="AD61" s="9">
        <v>569.92399999999998</v>
      </c>
      <c r="AE61" s="9">
        <v>326.79199999999997</v>
      </c>
      <c r="AF61" s="9">
        <v>165.77500000000001</v>
      </c>
      <c r="AG61" s="9">
        <v>161.017</v>
      </c>
      <c r="AH61" s="9">
        <v>48.414000000000001</v>
      </c>
      <c r="AI61" s="9">
        <v>29.035</v>
      </c>
      <c r="AJ61" s="9">
        <v>19.379000000000001</v>
      </c>
      <c r="AK61" s="9">
        <v>23.282</v>
      </c>
      <c r="AL61" s="9">
        <v>20.166</v>
      </c>
      <c r="AM61" s="9">
        <v>3.1160000000000001</v>
      </c>
      <c r="AN61" s="9">
        <v>13.69</v>
      </c>
      <c r="AO61" s="9">
        <v>11.794</v>
      </c>
      <c r="AP61" s="9">
        <v>1.8959999999999999</v>
      </c>
      <c r="AQ61" s="9">
        <v>9.5920000000000005</v>
      </c>
      <c r="AR61" s="9">
        <v>8.3719999999999999</v>
      </c>
      <c r="AS61" s="9">
        <v>1.22</v>
      </c>
      <c r="AT61" s="9">
        <v>25.132000000000001</v>
      </c>
      <c r="AU61" s="9">
        <v>8.8699999999999992</v>
      </c>
      <c r="AV61" s="9">
        <v>16.262</v>
      </c>
      <c r="AW61" s="9">
        <v>297.642</v>
      </c>
      <c r="AX61" s="9">
        <v>148.50899999999999</v>
      </c>
      <c r="AY61" s="9">
        <v>149.13300000000001</v>
      </c>
      <c r="AZ61" s="9">
        <v>131.82499999999999</v>
      </c>
      <c r="BA61" s="9">
        <v>101.48699999999999</v>
      </c>
      <c r="BB61" s="9">
        <v>30.338999999999999</v>
      </c>
      <c r="BC61" s="9">
        <v>165.81700000000001</v>
      </c>
      <c r="BD61" s="9">
        <v>47.021999999999998</v>
      </c>
      <c r="BE61" s="9">
        <v>118.795</v>
      </c>
      <c r="BF61" s="9">
        <v>148.06200000000001</v>
      </c>
      <c r="BG61" s="9">
        <v>115.515</v>
      </c>
      <c r="BH61" s="9">
        <v>32.546999999999997</v>
      </c>
      <c r="BI61" s="9">
        <v>178.73</v>
      </c>
      <c r="BJ61" s="9">
        <v>50.26</v>
      </c>
      <c r="BK61" s="9">
        <v>128.46899999999999</v>
      </c>
      <c r="BL61" s="9">
        <v>179.50700000000001</v>
      </c>
      <c r="BM61" s="9">
        <v>58.816000000000003</v>
      </c>
      <c r="BN61" s="9">
        <v>120.691</v>
      </c>
      <c r="BO61" s="9">
        <v>2565.6869999999999</v>
      </c>
      <c r="BP61" s="9">
        <v>1336.136</v>
      </c>
      <c r="BQ61" s="9">
        <v>1229.5509999999999</v>
      </c>
      <c r="BR61" s="9">
        <v>1924.624</v>
      </c>
      <c r="BS61" s="9">
        <v>1199.289</v>
      </c>
      <c r="BT61" s="9">
        <v>725.33500000000004</v>
      </c>
      <c r="BU61" s="9">
        <v>641.06299999999999</v>
      </c>
      <c r="BV61" s="9">
        <v>136.84700000000001</v>
      </c>
      <c r="BW61" s="9">
        <v>504.21600000000001</v>
      </c>
      <c r="BX61" s="9">
        <v>299.053</v>
      </c>
      <c r="BY61" s="9">
        <v>142.43100000000001</v>
      </c>
      <c r="BZ61" s="9">
        <v>156.62100000000001</v>
      </c>
      <c r="CA61" s="9">
        <v>56.835999999999999</v>
      </c>
      <c r="CB61" s="9">
        <v>31.062000000000001</v>
      </c>
      <c r="CC61" s="9">
        <v>25.774000000000001</v>
      </c>
      <c r="CD61" s="9">
        <v>31.687000000000001</v>
      </c>
      <c r="CE61" s="9">
        <v>24.125</v>
      </c>
      <c r="CF61" s="9">
        <v>7.5620000000000003</v>
      </c>
      <c r="CG61" s="9">
        <v>17.010999999999999</v>
      </c>
      <c r="CH61" s="9">
        <v>12.363</v>
      </c>
      <c r="CI61" s="9">
        <v>4.6479999999999997</v>
      </c>
      <c r="CJ61" s="9">
        <v>14.676</v>
      </c>
      <c r="CK61" s="9">
        <v>11.762</v>
      </c>
      <c r="CL61" s="9">
        <v>2.9140000000000001</v>
      </c>
      <c r="CM61" s="9">
        <v>25.149000000000001</v>
      </c>
      <c r="CN61" s="9">
        <v>6.9370000000000003</v>
      </c>
      <c r="CO61" s="9">
        <v>18.212</v>
      </c>
      <c r="CP61" s="9">
        <v>262.39299999999997</v>
      </c>
      <c r="CQ61" s="9">
        <v>121.898</v>
      </c>
      <c r="CR61" s="9">
        <v>140.495</v>
      </c>
      <c r="CS61" s="9">
        <v>112.28100000000001</v>
      </c>
      <c r="CT61" s="9">
        <v>76.844999999999999</v>
      </c>
      <c r="CU61" s="9">
        <v>35.436</v>
      </c>
      <c r="CV61" s="9">
        <v>150.11199999999999</v>
      </c>
      <c r="CW61" s="9">
        <v>45.054000000000002</v>
      </c>
      <c r="CX61" s="9">
        <v>105.059</v>
      </c>
      <c r="CY61" s="9">
        <v>138.209</v>
      </c>
      <c r="CZ61" s="9">
        <v>95.68</v>
      </c>
      <c r="DA61" s="9">
        <v>42.53</v>
      </c>
      <c r="DB61" s="9">
        <v>160.84299999999999</v>
      </c>
      <c r="DC61" s="9">
        <v>46.752000000000002</v>
      </c>
      <c r="DD61" s="9">
        <v>114.092</v>
      </c>
      <c r="DE61" s="9">
        <v>167.12299999999999</v>
      </c>
      <c r="DF61" s="9">
        <v>57.415999999999997</v>
      </c>
      <c r="DG61" s="9">
        <v>109.70699999999999</v>
      </c>
      <c r="DH61" s="9">
        <v>2424.2150000000001</v>
      </c>
      <c r="DI61" s="9">
        <v>1335.046</v>
      </c>
      <c r="DJ61" s="9">
        <v>1089.1690000000001</v>
      </c>
      <c r="DK61" s="9">
        <v>1540.05</v>
      </c>
      <c r="DL61" s="9">
        <v>1010.614</v>
      </c>
      <c r="DM61" s="9">
        <v>529.43600000000004</v>
      </c>
      <c r="DN61" s="9">
        <v>884.16499999999996</v>
      </c>
      <c r="DO61" s="9">
        <v>324.43200000000002</v>
      </c>
      <c r="DP61" s="9">
        <v>559.73299999999995</v>
      </c>
      <c r="DQ61" s="9">
        <v>258.976</v>
      </c>
      <c r="DR61" s="9">
        <v>147.28700000000001</v>
      </c>
      <c r="DS61" s="9">
        <v>111.68899999999999</v>
      </c>
      <c r="DT61" s="9">
        <v>85.488</v>
      </c>
      <c r="DU61" s="9">
        <v>51.661000000000001</v>
      </c>
      <c r="DV61" s="9">
        <v>33.826000000000001</v>
      </c>
      <c r="DW61" s="9">
        <v>32.606999999999999</v>
      </c>
      <c r="DX61" s="9">
        <v>24.907</v>
      </c>
      <c r="DY61" s="9">
        <v>7.7009999999999996</v>
      </c>
      <c r="DZ61" s="9">
        <v>20.58</v>
      </c>
      <c r="EA61" s="9">
        <v>16.175000000000001</v>
      </c>
      <c r="EB61" s="9">
        <v>4.4050000000000002</v>
      </c>
      <c r="EC61" s="9">
        <v>12.026999999999999</v>
      </c>
      <c r="ED61" s="9">
        <v>8.7319999999999993</v>
      </c>
      <c r="EE61" s="9">
        <v>3.2949999999999999</v>
      </c>
      <c r="EF61" s="9">
        <v>52.88</v>
      </c>
      <c r="EG61" s="9">
        <v>26.754999999999999</v>
      </c>
      <c r="EH61" s="9">
        <v>26.126000000000001</v>
      </c>
      <c r="EI61" s="9">
        <v>202.76599999999999</v>
      </c>
      <c r="EJ61" s="9">
        <v>112.851</v>
      </c>
      <c r="EK61" s="9">
        <v>89.915000000000006</v>
      </c>
      <c r="EL61" s="9">
        <v>65.816999999999993</v>
      </c>
      <c r="EM61" s="9">
        <v>51.715000000000003</v>
      </c>
      <c r="EN61" s="9">
        <v>14.101000000000001</v>
      </c>
      <c r="EO61" s="9">
        <v>136.94999999999999</v>
      </c>
      <c r="EP61" s="9">
        <v>61.136000000000003</v>
      </c>
      <c r="EQ61" s="9">
        <v>75.813999999999993</v>
      </c>
      <c r="ER61" s="9">
        <v>91</v>
      </c>
      <c r="ES61" s="9">
        <v>70.213999999999999</v>
      </c>
      <c r="ET61" s="9">
        <v>20.786000000000001</v>
      </c>
      <c r="EU61" s="9">
        <v>167.976</v>
      </c>
      <c r="EV61" s="9">
        <v>77.072999999999993</v>
      </c>
      <c r="EW61" s="9">
        <v>90.903000000000006</v>
      </c>
      <c r="EX61" s="9">
        <v>157.53</v>
      </c>
      <c r="EY61" s="9">
        <v>77.311000000000007</v>
      </c>
      <c r="EZ61" s="9">
        <v>80.218999999999994</v>
      </c>
      <c r="FA61" s="9">
        <v>1870.652</v>
      </c>
      <c r="FB61" s="9">
        <v>994.58</v>
      </c>
      <c r="FC61" s="9">
        <v>876.07100000000003</v>
      </c>
      <c r="FD61" s="9">
        <v>1290.8489999999999</v>
      </c>
      <c r="FE61" s="9">
        <v>827.43399999999997</v>
      </c>
      <c r="FF61" s="9">
        <v>463.41500000000002</v>
      </c>
      <c r="FG61" s="9">
        <v>579.803</v>
      </c>
      <c r="FH61" s="9">
        <v>167.14599999999999</v>
      </c>
      <c r="FI61" s="9">
        <v>412.65600000000001</v>
      </c>
      <c r="FJ61" s="9">
        <v>212.01499999999999</v>
      </c>
      <c r="FK61" s="9">
        <v>115.521</v>
      </c>
      <c r="FL61" s="9">
        <v>96.494</v>
      </c>
      <c r="FM61" s="9">
        <v>64.171999999999997</v>
      </c>
      <c r="FN61" s="9">
        <v>38.307000000000002</v>
      </c>
      <c r="FO61" s="9">
        <v>25.866</v>
      </c>
      <c r="FP61" s="9">
        <v>29.036999999999999</v>
      </c>
      <c r="FQ61" s="9">
        <v>22.175999999999998</v>
      </c>
      <c r="FR61" s="9">
        <v>6.8609999999999998</v>
      </c>
      <c r="FS61" s="9">
        <v>18.934999999999999</v>
      </c>
      <c r="FT61" s="9">
        <v>14.91</v>
      </c>
      <c r="FU61" s="9">
        <v>4.024</v>
      </c>
      <c r="FV61" s="9">
        <v>10.102</v>
      </c>
      <c r="FW61" s="9">
        <v>7.266</v>
      </c>
      <c r="FX61" s="9">
        <v>2.8359999999999999</v>
      </c>
      <c r="FY61" s="9">
        <v>35.136000000000003</v>
      </c>
      <c r="FZ61" s="9">
        <v>16.131</v>
      </c>
      <c r="GA61" s="9">
        <v>19.004999999999999</v>
      </c>
      <c r="GB61" s="9">
        <v>171.733</v>
      </c>
      <c r="GC61" s="9">
        <v>91.23</v>
      </c>
      <c r="GD61" s="9">
        <v>80.503</v>
      </c>
      <c r="GE61" s="9">
        <v>57.515999999999998</v>
      </c>
      <c r="GF61" s="9">
        <v>44.506999999999998</v>
      </c>
      <c r="GG61" s="9">
        <v>13.009</v>
      </c>
      <c r="GH61" s="9">
        <v>114.217</v>
      </c>
      <c r="GI61" s="9">
        <v>46.722999999999999</v>
      </c>
      <c r="GJ61" s="9">
        <v>67.494</v>
      </c>
      <c r="GK61" s="9">
        <v>80.852000000000004</v>
      </c>
      <c r="GL61" s="9">
        <v>61.552</v>
      </c>
      <c r="GM61" s="9">
        <v>19.3</v>
      </c>
      <c r="GN61" s="9">
        <v>131.16300000000001</v>
      </c>
      <c r="GO61" s="9">
        <v>53.969000000000001</v>
      </c>
      <c r="GP61" s="9">
        <v>77.194000000000003</v>
      </c>
      <c r="GQ61" s="9">
        <v>133.15199999999999</v>
      </c>
      <c r="GR61" s="9">
        <v>61.633000000000003</v>
      </c>
      <c r="GS61" s="9">
        <v>71.518000000000001</v>
      </c>
      <c r="GT61" s="9">
        <v>553.56399999999996</v>
      </c>
      <c r="GU61" s="9">
        <v>340.46600000000001</v>
      </c>
      <c r="GV61" s="9">
        <v>213.09800000000001</v>
      </c>
      <c r="GW61" s="9">
        <v>249.202</v>
      </c>
      <c r="GX61" s="9">
        <v>183.18</v>
      </c>
      <c r="GY61" s="9">
        <v>66.021000000000001</v>
      </c>
      <c r="GZ61" s="9">
        <v>304.36200000000002</v>
      </c>
      <c r="HA61" s="9">
        <v>157.286</v>
      </c>
      <c r="HB61" s="9">
        <v>147.077</v>
      </c>
      <c r="HC61" s="9">
        <v>46.96</v>
      </c>
      <c r="HD61" s="9">
        <v>31.765000000000001</v>
      </c>
      <c r="HE61" s="9">
        <v>15.195</v>
      </c>
      <c r="HF61" s="9">
        <v>21.315000000000001</v>
      </c>
      <c r="HG61" s="9">
        <v>13.355</v>
      </c>
      <c r="HH61" s="9">
        <v>7.9610000000000003</v>
      </c>
      <c r="HI61" s="9">
        <v>3.5710000000000002</v>
      </c>
      <c r="HJ61" s="9">
        <v>2.7309999999999999</v>
      </c>
      <c r="HK61" s="9">
        <v>0.84</v>
      </c>
      <c r="HL61" s="9">
        <v>1.6459999999999999</v>
      </c>
      <c r="HM61" s="9">
        <v>1.2649999999999999</v>
      </c>
      <c r="HN61" s="9">
        <v>0.38100000000000001</v>
      </c>
      <c r="HO61" s="9">
        <v>1.925</v>
      </c>
      <c r="HP61" s="9">
        <v>1.466</v>
      </c>
      <c r="HQ61" s="9">
        <v>0.45900000000000002</v>
      </c>
      <c r="HR61" s="9">
        <v>17.745000000000001</v>
      </c>
      <c r="HS61" s="9">
        <v>10.624000000000001</v>
      </c>
      <c r="HT61" s="9">
        <v>7.1210000000000004</v>
      </c>
      <c r="HU61" s="9">
        <v>31.033000000000001</v>
      </c>
      <c r="HV61" s="9">
        <v>21.620999999999999</v>
      </c>
      <c r="HW61" s="9">
        <v>9.4120000000000008</v>
      </c>
      <c r="HX61" s="9">
        <v>8.3000000000000007</v>
      </c>
      <c r="HY61" s="9">
        <v>7.2080000000000002</v>
      </c>
      <c r="HZ61" s="9">
        <v>1.0920000000000001</v>
      </c>
      <c r="IA61" s="9">
        <v>22.731999999999999</v>
      </c>
      <c r="IB61" s="9">
        <v>14.412000000000001</v>
      </c>
      <c r="IC61" s="9">
        <v>8.32</v>
      </c>
      <c r="ID61" s="9">
        <v>10.148</v>
      </c>
      <c r="IE61" s="9">
        <v>8.6620000000000008</v>
      </c>
      <c r="IF61" s="9">
        <v>1.486</v>
      </c>
      <c r="IG61" s="9">
        <v>36.811999999999998</v>
      </c>
      <c r="IH61" s="9">
        <v>23.103999999999999</v>
      </c>
      <c r="II61" s="9">
        <v>13.709</v>
      </c>
      <c r="IJ61" s="9">
        <v>24.378</v>
      </c>
      <c r="IK61" s="9">
        <v>15.677</v>
      </c>
      <c r="IL61" s="9">
        <v>8.7010000000000005</v>
      </c>
      <c r="IM61" s="9">
        <v>4005.0430000000001</v>
      </c>
      <c r="IN61" s="9">
        <v>2116.3249999999998</v>
      </c>
      <c r="IO61" s="9">
        <v>1888.7180000000001</v>
      </c>
      <c r="IP61" s="9">
        <v>2753.0970000000002</v>
      </c>
      <c r="IQ61" s="9">
        <v>1717.5070000000001</v>
      </c>
    </row>
    <row r="62" spans="1:251">
      <c r="A62" s="10">
        <v>43374</v>
      </c>
      <c r="B62" s="9">
        <v>11.936</v>
      </c>
      <c r="C62" s="9">
        <v>16.79</v>
      </c>
      <c r="D62" s="9">
        <v>396.62</v>
      </c>
      <c r="E62" s="9">
        <v>220.88200000000001</v>
      </c>
      <c r="F62" s="9">
        <v>175.738</v>
      </c>
      <c r="G62" s="9">
        <v>202.559</v>
      </c>
      <c r="H62" s="9">
        <v>150.05600000000001</v>
      </c>
      <c r="I62" s="9">
        <v>52.503</v>
      </c>
      <c r="J62" s="9">
        <v>194.06</v>
      </c>
      <c r="K62" s="9">
        <v>70.825999999999993</v>
      </c>
      <c r="L62" s="9">
        <v>123.23399999999999</v>
      </c>
      <c r="M62" s="9">
        <v>226.87299999999999</v>
      </c>
      <c r="N62" s="9">
        <v>169.03100000000001</v>
      </c>
      <c r="O62" s="9">
        <v>57.841999999999999</v>
      </c>
      <c r="P62" s="9">
        <v>206.03</v>
      </c>
      <c r="Q62" s="9">
        <v>75.905000000000001</v>
      </c>
      <c r="R62" s="9">
        <v>130.125</v>
      </c>
      <c r="S62" s="9">
        <v>212.14</v>
      </c>
      <c r="T62" s="9">
        <v>84.36</v>
      </c>
      <c r="U62" s="9">
        <v>127.78</v>
      </c>
      <c r="V62" s="9">
        <v>2728.1379999999999</v>
      </c>
      <c r="W62" s="9">
        <v>1454.1279999999999</v>
      </c>
      <c r="X62" s="9">
        <v>1274.009</v>
      </c>
      <c r="Y62" s="9">
        <v>2034.451</v>
      </c>
      <c r="Z62" s="9">
        <v>1332.3150000000001</v>
      </c>
      <c r="AA62" s="9">
        <v>702.13699999999994</v>
      </c>
      <c r="AB62" s="9">
        <v>693.68600000000004</v>
      </c>
      <c r="AC62" s="9">
        <v>121.813</v>
      </c>
      <c r="AD62" s="9">
        <v>571.87300000000005</v>
      </c>
      <c r="AE62" s="9">
        <v>310.012</v>
      </c>
      <c r="AF62" s="9">
        <v>156.04</v>
      </c>
      <c r="AG62" s="9">
        <v>153.97200000000001</v>
      </c>
      <c r="AH62" s="9">
        <v>44.692999999999998</v>
      </c>
      <c r="AI62" s="9">
        <v>24.751999999999999</v>
      </c>
      <c r="AJ62" s="9">
        <v>19.940999999999999</v>
      </c>
      <c r="AK62" s="9">
        <v>19.843</v>
      </c>
      <c r="AL62" s="9">
        <v>15.443</v>
      </c>
      <c r="AM62" s="9">
        <v>4.4000000000000004</v>
      </c>
      <c r="AN62" s="9">
        <v>11.718999999999999</v>
      </c>
      <c r="AO62" s="9">
        <v>7.7560000000000002</v>
      </c>
      <c r="AP62" s="9">
        <v>3.9630000000000001</v>
      </c>
      <c r="AQ62" s="9">
        <v>8.1240000000000006</v>
      </c>
      <c r="AR62" s="9">
        <v>7.6870000000000003</v>
      </c>
      <c r="AS62" s="9">
        <v>0.436</v>
      </c>
      <c r="AT62" s="9">
        <v>24.850999999999999</v>
      </c>
      <c r="AU62" s="9">
        <v>9.31</v>
      </c>
      <c r="AV62" s="9">
        <v>15.541</v>
      </c>
      <c r="AW62" s="9">
        <v>286.548</v>
      </c>
      <c r="AX62" s="9">
        <v>143.57499999999999</v>
      </c>
      <c r="AY62" s="9">
        <v>142.97300000000001</v>
      </c>
      <c r="AZ62" s="9">
        <v>132.84700000000001</v>
      </c>
      <c r="BA62" s="9">
        <v>102.9</v>
      </c>
      <c r="BB62" s="9">
        <v>29.946999999999999</v>
      </c>
      <c r="BC62" s="9">
        <v>153.70099999999999</v>
      </c>
      <c r="BD62" s="9">
        <v>40.674999999999997</v>
      </c>
      <c r="BE62" s="9">
        <v>113.026</v>
      </c>
      <c r="BF62" s="9">
        <v>146.244</v>
      </c>
      <c r="BG62" s="9">
        <v>113.13200000000001</v>
      </c>
      <c r="BH62" s="9">
        <v>33.112000000000002</v>
      </c>
      <c r="BI62" s="9">
        <v>163.768</v>
      </c>
      <c r="BJ62" s="9">
        <v>42.908000000000001</v>
      </c>
      <c r="BK62" s="9">
        <v>120.86</v>
      </c>
      <c r="BL62" s="9">
        <v>165.42</v>
      </c>
      <c r="BM62" s="9">
        <v>48.430999999999997</v>
      </c>
      <c r="BN62" s="9">
        <v>116.989</v>
      </c>
      <c r="BO62" s="9">
        <v>2585.9960000000001</v>
      </c>
      <c r="BP62" s="9">
        <v>1339.0709999999999</v>
      </c>
      <c r="BQ62" s="9">
        <v>1246.9259999999999</v>
      </c>
      <c r="BR62" s="9">
        <v>1943.354</v>
      </c>
      <c r="BS62" s="9">
        <v>1205.6679999999999</v>
      </c>
      <c r="BT62" s="9">
        <v>737.68600000000004</v>
      </c>
      <c r="BU62" s="9">
        <v>642.64300000000003</v>
      </c>
      <c r="BV62" s="9">
        <v>133.40299999999999</v>
      </c>
      <c r="BW62" s="9">
        <v>509.24</v>
      </c>
      <c r="BX62" s="9">
        <v>292.76900000000001</v>
      </c>
      <c r="BY62" s="9">
        <v>135.91399999999999</v>
      </c>
      <c r="BZ62" s="9">
        <v>156.85499999999999</v>
      </c>
      <c r="CA62" s="9">
        <v>53.972000000000001</v>
      </c>
      <c r="CB62" s="9">
        <v>31.431999999999999</v>
      </c>
      <c r="CC62" s="9">
        <v>22.54</v>
      </c>
      <c r="CD62" s="9">
        <v>23.69</v>
      </c>
      <c r="CE62" s="9">
        <v>19.193000000000001</v>
      </c>
      <c r="CF62" s="9">
        <v>4.4969999999999999</v>
      </c>
      <c r="CG62" s="9">
        <v>11.411</v>
      </c>
      <c r="CH62" s="9">
        <v>9.5749999999999993</v>
      </c>
      <c r="CI62" s="9">
        <v>1.835</v>
      </c>
      <c r="CJ62" s="9">
        <v>12.28</v>
      </c>
      <c r="CK62" s="9">
        <v>9.6180000000000003</v>
      </c>
      <c r="CL62" s="9">
        <v>2.6619999999999999</v>
      </c>
      <c r="CM62" s="9">
        <v>30.282</v>
      </c>
      <c r="CN62" s="9">
        <v>12.239000000000001</v>
      </c>
      <c r="CO62" s="9">
        <v>18.042999999999999</v>
      </c>
      <c r="CP62" s="9">
        <v>262.15699999999998</v>
      </c>
      <c r="CQ62" s="9">
        <v>117.925</v>
      </c>
      <c r="CR62" s="9">
        <v>144.232</v>
      </c>
      <c r="CS62" s="9">
        <v>106.217</v>
      </c>
      <c r="CT62" s="9">
        <v>74.676000000000002</v>
      </c>
      <c r="CU62" s="9">
        <v>31.541</v>
      </c>
      <c r="CV62" s="9">
        <v>155.941</v>
      </c>
      <c r="CW62" s="9">
        <v>43.249000000000002</v>
      </c>
      <c r="CX62" s="9">
        <v>112.69199999999999</v>
      </c>
      <c r="CY62" s="9">
        <v>123.65300000000001</v>
      </c>
      <c r="CZ62" s="9">
        <v>88.04</v>
      </c>
      <c r="DA62" s="9">
        <v>35.613</v>
      </c>
      <c r="DB62" s="9">
        <v>169.11600000000001</v>
      </c>
      <c r="DC62" s="9">
        <v>47.875</v>
      </c>
      <c r="DD62" s="9">
        <v>121.241</v>
      </c>
      <c r="DE62" s="9">
        <v>167.351</v>
      </c>
      <c r="DF62" s="9">
        <v>52.823999999999998</v>
      </c>
      <c r="DG62" s="9">
        <v>114.527</v>
      </c>
      <c r="DH62" s="9">
        <v>2419.1729999999998</v>
      </c>
      <c r="DI62" s="9">
        <v>1340.165</v>
      </c>
      <c r="DJ62" s="9">
        <v>1079.008</v>
      </c>
      <c r="DK62" s="9">
        <v>1536.0740000000001</v>
      </c>
      <c r="DL62" s="9">
        <v>1011.0650000000001</v>
      </c>
      <c r="DM62" s="9">
        <v>525.00800000000004</v>
      </c>
      <c r="DN62" s="9">
        <v>883.1</v>
      </c>
      <c r="DO62" s="9">
        <v>329.1</v>
      </c>
      <c r="DP62" s="9">
        <v>554</v>
      </c>
      <c r="DQ62" s="9">
        <v>243.85300000000001</v>
      </c>
      <c r="DR62" s="9">
        <v>136.79599999999999</v>
      </c>
      <c r="DS62" s="9">
        <v>107.057</v>
      </c>
      <c r="DT62" s="9">
        <v>71.328999999999994</v>
      </c>
      <c r="DU62" s="9">
        <v>43.347999999999999</v>
      </c>
      <c r="DV62" s="9">
        <v>27.981000000000002</v>
      </c>
      <c r="DW62" s="9">
        <v>23.93</v>
      </c>
      <c r="DX62" s="9">
        <v>18.797999999999998</v>
      </c>
      <c r="DY62" s="9">
        <v>5.1319999999999997</v>
      </c>
      <c r="DZ62" s="9">
        <v>14.343</v>
      </c>
      <c r="EA62" s="9">
        <v>11.038</v>
      </c>
      <c r="EB62" s="9">
        <v>3.3050000000000002</v>
      </c>
      <c r="EC62" s="9">
        <v>9.5869999999999997</v>
      </c>
      <c r="ED62" s="9">
        <v>7.7610000000000001</v>
      </c>
      <c r="EE62" s="9">
        <v>1.8260000000000001</v>
      </c>
      <c r="EF62" s="9">
        <v>47.399000000000001</v>
      </c>
      <c r="EG62" s="9">
        <v>24.548999999999999</v>
      </c>
      <c r="EH62" s="9">
        <v>22.85</v>
      </c>
      <c r="EI62" s="9">
        <v>195.58799999999999</v>
      </c>
      <c r="EJ62" s="9">
        <v>107.527</v>
      </c>
      <c r="EK62" s="9">
        <v>88.061000000000007</v>
      </c>
      <c r="EL62" s="9">
        <v>70.132999999999996</v>
      </c>
      <c r="EM62" s="9">
        <v>52.749000000000002</v>
      </c>
      <c r="EN62" s="9">
        <v>17.384</v>
      </c>
      <c r="EO62" s="9">
        <v>125.455</v>
      </c>
      <c r="EP62" s="9">
        <v>54.777999999999999</v>
      </c>
      <c r="EQ62" s="9">
        <v>70.677000000000007</v>
      </c>
      <c r="ER62" s="9">
        <v>89.114000000000004</v>
      </c>
      <c r="ES62" s="9">
        <v>67.742999999999995</v>
      </c>
      <c r="ET62" s="9">
        <v>21.372</v>
      </c>
      <c r="EU62" s="9">
        <v>154.738</v>
      </c>
      <c r="EV62" s="9">
        <v>69.052999999999997</v>
      </c>
      <c r="EW62" s="9">
        <v>85.685000000000002</v>
      </c>
      <c r="EX62" s="9">
        <v>139.798</v>
      </c>
      <c r="EY62" s="9">
        <v>65.816000000000003</v>
      </c>
      <c r="EZ62" s="9">
        <v>73.981999999999999</v>
      </c>
      <c r="FA62" s="9">
        <v>1862.92</v>
      </c>
      <c r="FB62" s="9">
        <v>994.37</v>
      </c>
      <c r="FC62" s="9">
        <v>868.55</v>
      </c>
      <c r="FD62" s="9">
        <v>1283.038</v>
      </c>
      <c r="FE62" s="9">
        <v>826.803</v>
      </c>
      <c r="FF62" s="9">
        <v>456.23399999999998</v>
      </c>
      <c r="FG62" s="9">
        <v>579.88199999999995</v>
      </c>
      <c r="FH62" s="9">
        <v>167.56700000000001</v>
      </c>
      <c r="FI62" s="9">
        <v>412.31599999999997</v>
      </c>
      <c r="FJ62" s="9">
        <v>203.21100000000001</v>
      </c>
      <c r="FK62" s="9">
        <v>108.57599999999999</v>
      </c>
      <c r="FL62" s="9">
        <v>94.635000000000005</v>
      </c>
      <c r="FM62" s="9">
        <v>52.720999999999997</v>
      </c>
      <c r="FN62" s="9">
        <v>31.274000000000001</v>
      </c>
      <c r="FO62" s="9">
        <v>21.446999999999999</v>
      </c>
      <c r="FP62" s="9">
        <v>19.832000000000001</v>
      </c>
      <c r="FQ62" s="9">
        <v>14.723000000000001</v>
      </c>
      <c r="FR62" s="9">
        <v>5.109</v>
      </c>
      <c r="FS62" s="9">
        <v>12.504</v>
      </c>
      <c r="FT62" s="9">
        <v>9.2040000000000006</v>
      </c>
      <c r="FU62" s="9">
        <v>3.3</v>
      </c>
      <c r="FV62" s="9">
        <v>7.3280000000000003</v>
      </c>
      <c r="FW62" s="9">
        <v>5.5179999999999998</v>
      </c>
      <c r="FX62" s="9">
        <v>1.81</v>
      </c>
      <c r="FY62" s="9">
        <v>32.887999999999998</v>
      </c>
      <c r="FZ62" s="9">
        <v>16.550999999999998</v>
      </c>
      <c r="GA62" s="9">
        <v>16.337</v>
      </c>
      <c r="GB62" s="9">
        <v>169.83</v>
      </c>
      <c r="GC62" s="9">
        <v>88.337999999999994</v>
      </c>
      <c r="GD62" s="9">
        <v>81.492000000000004</v>
      </c>
      <c r="GE62" s="9">
        <v>64.126000000000005</v>
      </c>
      <c r="GF62" s="9">
        <v>46.820999999999998</v>
      </c>
      <c r="GG62" s="9">
        <v>17.305</v>
      </c>
      <c r="GH62" s="9">
        <v>105.70399999999999</v>
      </c>
      <c r="GI62" s="9">
        <v>41.517000000000003</v>
      </c>
      <c r="GJ62" s="9">
        <v>64.186999999999998</v>
      </c>
      <c r="GK62" s="9">
        <v>80.045000000000002</v>
      </c>
      <c r="GL62" s="9">
        <v>58.77</v>
      </c>
      <c r="GM62" s="9">
        <v>21.274999999999999</v>
      </c>
      <c r="GN62" s="9">
        <v>123.166</v>
      </c>
      <c r="GO62" s="9">
        <v>49.805999999999997</v>
      </c>
      <c r="GP62" s="9">
        <v>73.36</v>
      </c>
      <c r="GQ62" s="9">
        <v>118.208</v>
      </c>
      <c r="GR62" s="9">
        <v>50.720999999999997</v>
      </c>
      <c r="GS62" s="9">
        <v>67.486999999999995</v>
      </c>
      <c r="GT62" s="9">
        <v>556.25400000000002</v>
      </c>
      <c r="GU62" s="9">
        <v>345.79500000000002</v>
      </c>
      <c r="GV62" s="9">
        <v>210.458</v>
      </c>
      <c r="GW62" s="9">
        <v>253.036</v>
      </c>
      <c r="GX62" s="9">
        <v>184.262</v>
      </c>
      <c r="GY62" s="9">
        <v>68.774000000000001</v>
      </c>
      <c r="GZ62" s="9">
        <v>303.21800000000002</v>
      </c>
      <c r="HA62" s="9">
        <v>161.53299999999999</v>
      </c>
      <c r="HB62" s="9">
        <v>141.684</v>
      </c>
      <c r="HC62" s="9">
        <v>40.642000000000003</v>
      </c>
      <c r="HD62" s="9">
        <v>28.22</v>
      </c>
      <c r="HE62" s="9">
        <v>12.422000000000001</v>
      </c>
      <c r="HF62" s="9">
        <v>18.608000000000001</v>
      </c>
      <c r="HG62" s="9">
        <v>12.073</v>
      </c>
      <c r="HH62" s="9">
        <v>6.5350000000000001</v>
      </c>
      <c r="HI62" s="9">
        <v>4.0979999999999999</v>
      </c>
      <c r="HJ62" s="9">
        <v>4.0759999999999996</v>
      </c>
      <c r="HK62" s="9">
        <v>2.1999999999999999E-2</v>
      </c>
      <c r="HL62" s="9">
        <v>1.839</v>
      </c>
      <c r="HM62" s="9">
        <v>1.8340000000000001</v>
      </c>
      <c r="HN62" s="9">
        <v>5.0000000000000001E-3</v>
      </c>
      <c r="HO62" s="9">
        <v>2.2589999999999999</v>
      </c>
      <c r="HP62" s="9">
        <v>2.242</v>
      </c>
      <c r="HQ62" s="9">
        <v>1.7000000000000001E-2</v>
      </c>
      <c r="HR62" s="9">
        <v>14.51</v>
      </c>
      <c r="HS62" s="9">
        <v>7.9980000000000002</v>
      </c>
      <c r="HT62" s="9">
        <v>6.5129999999999999</v>
      </c>
      <c r="HU62" s="9">
        <v>25.757999999999999</v>
      </c>
      <c r="HV62" s="9">
        <v>19.189</v>
      </c>
      <c r="HW62" s="9">
        <v>6.569</v>
      </c>
      <c r="HX62" s="9">
        <v>6.0060000000000002</v>
      </c>
      <c r="HY62" s="9">
        <v>5.9279999999999999</v>
      </c>
      <c r="HZ62" s="9">
        <v>7.8E-2</v>
      </c>
      <c r="IA62" s="9">
        <v>19.751000000000001</v>
      </c>
      <c r="IB62" s="9">
        <v>13.260999999999999</v>
      </c>
      <c r="IC62" s="9">
        <v>6.49</v>
      </c>
      <c r="ID62" s="9">
        <v>9.07</v>
      </c>
      <c r="IE62" s="9">
        <v>8.9719999999999995</v>
      </c>
      <c r="IF62" s="9">
        <v>9.7000000000000003E-2</v>
      </c>
      <c r="IG62" s="9">
        <v>31.571999999999999</v>
      </c>
      <c r="IH62" s="9">
        <v>19.247</v>
      </c>
      <c r="II62" s="9">
        <v>12.324999999999999</v>
      </c>
      <c r="IJ62" s="9">
        <v>21.59</v>
      </c>
      <c r="IK62" s="9">
        <v>15.095000000000001</v>
      </c>
      <c r="IL62" s="9">
        <v>6.4950000000000001</v>
      </c>
      <c r="IM62" s="9">
        <v>4015.6460000000002</v>
      </c>
      <c r="IN62" s="9">
        <v>2113.2069999999999</v>
      </c>
      <c r="IO62" s="9">
        <v>1902.44</v>
      </c>
      <c r="IP62" s="9">
        <v>2775.5129999999999</v>
      </c>
      <c r="IQ62" s="9">
        <v>1725.194</v>
      </c>
    </row>
    <row r="63" spans="1:251">
      <c r="A63" s="10">
        <v>43405</v>
      </c>
      <c r="B63" s="9">
        <v>17.094999999999999</v>
      </c>
      <c r="C63" s="9">
        <v>17.844999999999999</v>
      </c>
      <c r="D63" s="9">
        <v>368.27199999999999</v>
      </c>
      <c r="E63" s="9">
        <v>207.584</v>
      </c>
      <c r="F63" s="9">
        <v>160.68799999999999</v>
      </c>
      <c r="G63" s="9">
        <v>163.982</v>
      </c>
      <c r="H63" s="9">
        <v>120.65600000000001</v>
      </c>
      <c r="I63" s="9">
        <v>43.326999999999998</v>
      </c>
      <c r="J63" s="9">
        <v>204.29</v>
      </c>
      <c r="K63" s="9">
        <v>86.927999999999997</v>
      </c>
      <c r="L63" s="9">
        <v>117.361</v>
      </c>
      <c r="M63" s="9">
        <v>191.18899999999999</v>
      </c>
      <c r="N63" s="9">
        <v>141.977</v>
      </c>
      <c r="O63" s="9">
        <v>49.212000000000003</v>
      </c>
      <c r="P63" s="9">
        <v>219.679</v>
      </c>
      <c r="Q63" s="9">
        <v>94.989000000000004</v>
      </c>
      <c r="R63" s="9">
        <v>124.691</v>
      </c>
      <c r="S63" s="9">
        <v>224.03899999999999</v>
      </c>
      <c r="T63" s="9">
        <v>102.48099999999999</v>
      </c>
      <c r="U63" s="9">
        <v>121.557</v>
      </c>
      <c r="V63" s="9">
        <v>2749.5320000000002</v>
      </c>
      <c r="W63" s="9">
        <v>1460.55</v>
      </c>
      <c r="X63" s="9">
        <v>1288.982</v>
      </c>
      <c r="Y63" s="9">
        <v>2045.1189999999999</v>
      </c>
      <c r="Z63" s="9">
        <v>1338.9870000000001</v>
      </c>
      <c r="AA63" s="9">
        <v>706.13199999999995</v>
      </c>
      <c r="AB63" s="9">
        <v>704.41300000000001</v>
      </c>
      <c r="AC63" s="9">
        <v>121.562</v>
      </c>
      <c r="AD63" s="9">
        <v>582.85</v>
      </c>
      <c r="AE63" s="9">
        <v>327.22399999999999</v>
      </c>
      <c r="AF63" s="9">
        <v>159.41399999999999</v>
      </c>
      <c r="AG63" s="9">
        <v>167.81</v>
      </c>
      <c r="AH63" s="9">
        <v>54.518000000000001</v>
      </c>
      <c r="AI63" s="9">
        <v>30.966999999999999</v>
      </c>
      <c r="AJ63" s="9">
        <v>23.552</v>
      </c>
      <c r="AK63" s="9">
        <v>32.134</v>
      </c>
      <c r="AL63" s="9">
        <v>24.332999999999998</v>
      </c>
      <c r="AM63" s="9">
        <v>7.8</v>
      </c>
      <c r="AN63" s="9">
        <v>18.106999999999999</v>
      </c>
      <c r="AO63" s="9">
        <v>14.08</v>
      </c>
      <c r="AP63" s="9">
        <v>4.0270000000000001</v>
      </c>
      <c r="AQ63" s="9">
        <v>14.026</v>
      </c>
      <c r="AR63" s="9">
        <v>10.253</v>
      </c>
      <c r="AS63" s="9">
        <v>3.7730000000000001</v>
      </c>
      <c r="AT63" s="9">
        <v>22.384</v>
      </c>
      <c r="AU63" s="9">
        <v>6.633</v>
      </c>
      <c r="AV63" s="9">
        <v>15.750999999999999</v>
      </c>
      <c r="AW63" s="9">
        <v>293.29300000000001</v>
      </c>
      <c r="AX63" s="9">
        <v>139.18100000000001</v>
      </c>
      <c r="AY63" s="9">
        <v>154.11199999999999</v>
      </c>
      <c r="AZ63" s="9">
        <v>132.387</v>
      </c>
      <c r="BA63" s="9">
        <v>97.471000000000004</v>
      </c>
      <c r="BB63" s="9">
        <v>34.914999999999999</v>
      </c>
      <c r="BC63" s="9">
        <v>160.90700000000001</v>
      </c>
      <c r="BD63" s="9">
        <v>41.709000000000003</v>
      </c>
      <c r="BE63" s="9">
        <v>119.197</v>
      </c>
      <c r="BF63" s="9">
        <v>153.66499999999999</v>
      </c>
      <c r="BG63" s="9">
        <v>114.622</v>
      </c>
      <c r="BH63" s="9">
        <v>39.042999999999999</v>
      </c>
      <c r="BI63" s="9">
        <v>173.55799999999999</v>
      </c>
      <c r="BJ63" s="9">
        <v>44.792000000000002</v>
      </c>
      <c r="BK63" s="9">
        <v>128.76599999999999</v>
      </c>
      <c r="BL63" s="9">
        <v>179.01400000000001</v>
      </c>
      <c r="BM63" s="9">
        <v>55.789000000000001</v>
      </c>
      <c r="BN63" s="9">
        <v>123.224</v>
      </c>
      <c r="BO63" s="9">
        <v>2611.8020000000001</v>
      </c>
      <c r="BP63" s="9">
        <v>1346.325</v>
      </c>
      <c r="BQ63" s="9">
        <v>1265.4770000000001</v>
      </c>
      <c r="BR63" s="9">
        <v>1976.278</v>
      </c>
      <c r="BS63" s="9">
        <v>1224.732</v>
      </c>
      <c r="BT63" s="9">
        <v>751.54700000000003</v>
      </c>
      <c r="BU63" s="9">
        <v>635.524</v>
      </c>
      <c r="BV63" s="9">
        <v>121.593</v>
      </c>
      <c r="BW63" s="9">
        <v>513.92999999999995</v>
      </c>
      <c r="BX63" s="9">
        <v>303.80200000000002</v>
      </c>
      <c r="BY63" s="9">
        <v>140.142</v>
      </c>
      <c r="BZ63" s="9">
        <v>163.66</v>
      </c>
      <c r="CA63" s="9">
        <v>59.978999999999999</v>
      </c>
      <c r="CB63" s="9">
        <v>32.363</v>
      </c>
      <c r="CC63" s="9">
        <v>27.616</v>
      </c>
      <c r="CD63" s="9">
        <v>30.56</v>
      </c>
      <c r="CE63" s="9">
        <v>23.503</v>
      </c>
      <c r="CF63" s="9">
        <v>7.0570000000000004</v>
      </c>
      <c r="CG63" s="9">
        <v>14.494</v>
      </c>
      <c r="CH63" s="9">
        <v>11.42</v>
      </c>
      <c r="CI63" s="9">
        <v>3.073</v>
      </c>
      <c r="CJ63" s="9">
        <v>16.065999999999999</v>
      </c>
      <c r="CK63" s="9">
        <v>12.083</v>
      </c>
      <c r="CL63" s="9">
        <v>3.9830000000000001</v>
      </c>
      <c r="CM63" s="9">
        <v>29.419</v>
      </c>
      <c r="CN63" s="9">
        <v>8.86</v>
      </c>
      <c r="CO63" s="9">
        <v>20.559000000000001</v>
      </c>
      <c r="CP63" s="9">
        <v>270.00400000000002</v>
      </c>
      <c r="CQ63" s="9">
        <v>119.08799999999999</v>
      </c>
      <c r="CR63" s="9">
        <v>150.917</v>
      </c>
      <c r="CS63" s="9">
        <v>109.819</v>
      </c>
      <c r="CT63" s="9">
        <v>77.311000000000007</v>
      </c>
      <c r="CU63" s="9">
        <v>32.508000000000003</v>
      </c>
      <c r="CV63" s="9">
        <v>160.185</v>
      </c>
      <c r="CW63" s="9">
        <v>41.776000000000003</v>
      </c>
      <c r="CX63" s="9">
        <v>118.40900000000001</v>
      </c>
      <c r="CY63" s="9">
        <v>133.01300000000001</v>
      </c>
      <c r="CZ63" s="9">
        <v>94.894999999999996</v>
      </c>
      <c r="DA63" s="9">
        <v>38.118000000000002</v>
      </c>
      <c r="DB63" s="9">
        <v>170.78899999999999</v>
      </c>
      <c r="DC63" s="9">
        <v>45.247</v>
      </c>
      <c r="DD63" s="9">
        <v>125.542</v>
      </c>
      <c r="DE63" s="9">
        <v>174.679</v>
      </c>
      <c r="DF63" s="9">
        <v>53.197000000000003</v>
      </c>
      <c r="DG63" s="9">
        <v>121.482</v>
      </c>
      <c r="DH63" s="9">
        <v>2449.1289999999999</v>
      </c>
      <c r="DI63" s="9">
        <v>1343.2329999999999</v>
      </c>
      <c r="DJ63" s="9">
        <v>1105.896</v>
      </c>
      <c r="DK63" s="9">
        <v>1556.3330000000001</v>
      </c>
      <c r="DL63" s="9">
        <v>1015.976</v>
      </c>
      <c r="DM63" s="9">
        <v>540.35599999999999</v>
      </c>
      <c r="DN63" s="9">
        <v>892.79600000000005</v>
      </c>
      <c r="DO63" s="9">
        <v>327.25700000000001</v>
      </c>
      <c r="DP63" s="9">
        <v>565.53899999999999</v>
      </c>
      <c r="DQ63" s="9">
        <v>273.36500000000001</v>
      </c>
      <c r="DR63" s="9">
        <v>157.31</v>
      </c>
      <c r="DS63" s="9">
        <v>116.054</v>
      </c>
      <c r="DT63" s="9">
        <v>84.685000000000002</v>
      </c>
      <c r="DU63" s="9">
        <v>57.780999999999999</v>
      </c>
      <c r="DV63" s="9">
        <v>26.905000000000001</v>
      </c>
      <c r="DW63" s="9">
        <v>28.042999999999999</v>
      </c>
      <c r="DX63" s="9">
        <v>22.54</v>
      </c>
      <c r="DY63" s="9">
        <v>5.5030000000000001</v>
      </c>
      <c r="DZ63" s="9">
        <v>15.26</v>
      </c>
      <c r="EA63" s="9">
        <v>11.239000000000001</v>
      </c>
      <c r="EB63" s="9">
        <v>4.0209999999999999</v>
      </c>
      <c r="EC63" s="9">
        <v>12.782999999999999</v>
      </c>
      <c r="ED63" s="9">
        <v>11.301</v>
      </c>
      <c r="EE63" s="9">
        <v>1.482</v>
      </c>
      <c r="EF63" s="9">
        <v>56.642000000000003</v>
      </c>
      <c r="EG63" s="9">
        <v>35.241</v>
      </c>
      <c r="EH63" s="9">
        <v>21.402000000000001</v>
      </c>
      <c r="EI63" s="9">
        <v>215.68299999999999</v>
      </c>
      <c r="EJ63" s="9">
        <v>118.366</v>
      </c>
      <c r="EK63" s="9">
        <v>97.316999999999993</v>
      </c>
      <c r="EL63" s="9">
        <v>76.497</v>
      </c>
      <c r="EM63" s="9">
        <v>55.085999999999999</v>
      </c>
      <c r="EN63" s="9">
        <v>21.411000000000001</v>
      </c>
      <c r="EO63" s="9">
        <v>139.18600000000001</v>
      </c>
      <c r="EP63" s="9">
        <v>63.279000000000003</v>
      </c>
      <c r="EQ63" s="9">
        <v>75.906999999999996</v>
      </c>
      <c r="ER63" s="9">
        <v>99.828000000000003</v>
      </c>
      <c r="ES63" s="9">
        <v>73.944999999999993</v>
      </c>
      <c r="ET63" s="9">
        <v>25.882999999999999</v>
      </c>
      <c r="EU63" s="9">
        <v>173.53700000000001</v>
      </c>
      <c r="EV63" s="9">
        <v>83.364999999999995</v>
      </c>
      <c r="EW63" s="9">
        <v>90.171000000000006</v>
      </c>
      <c r="EX63" s="9">
        <v>154.446</v>
      </c>
      <c r="EY63" s="9">
        <v>74.518000000000001</v>
      </c>
      <c r="EZ63" s="9">
        <v>79.927999999999997</v>
      </c>
      <c r="FA63" s="9">
        <v>1879.096</v>
      </c>
      <c r="FB63" s="9">
        <v>996.25099999999998</v>
      </c>
      <c r="FC63" s="9">
        <v>882.84500000000003</v>
      </c>
      <c r="FD63" s="9">
        <v>1303.6969999999999</v>
      </c>
      <c r="FE63" s="9">
        <v>834.154</v>
      </c>
      <c r="FF63" s="9">
        <v>469.54300000000001</v>
      </c>
      <c r="FG63" s="9">
        <v>575.399</v>
      </c>
      <c r="FH63" s="9">
        <v>162.09700000000001</v>
      </c>
      <c r="FI63" s="9">
        <v>413.30200000000002</v>
      </c>
      <c r="FJ63" s="9">
        <v>216.256</v>
      </c>
      <c r="FK63" s="9">
        <v>119.33499999999999</v>
      </c>
      <c r="FL63" s="9">
        <v>96.92</v>
      </c>
      <c r="FM63" s="9">
        <v>57.238</v>
      </c>
      <c r="FN63" s="9">
        <v>38.296999999999997</v>
      </c>
      <c r="FO63" s="9">
        <v>18.942</v>
      </c>
      <c r="FP63" s="9">
        <v>23.053999999999998</v>
      </c>
      <c r="FQ63" s="9">
        <v>17.573</v>
      </c>
      <c r="FR63" s="9">
        <v>5.4809999999999999</v>
      </c>
      <c r="FS63" s="9">
        <v>12.645</v>
      </c>
      <c r="FT63" s="9">
        <v>8.6289999999999996</v>
      </c>
      <c r="FU63" s="9">
        <v>4.016</v>
      </c>
      <c r="FV63" s="9">
        <v>10.409000000000001</v>
      </c>
      <c r="FW63" s="9">
        <v>8.9450000000000003</v>
      </c>
      <c r="FX63" s="9">
        <v>1.4650000000000001</v>
      </c>
      <c r="FY63" s="9">
        <v>34.183999999999997</v>
      </c>
      <c r="FZ63" s="9">
        <v>20.722999999999999</v>
      </c>
      <c r="GA63" s="9">
        <v>13.461</v>
      </c>
      <c r="GB63" s="9">
        <v>179.15100000000001</v>
      </c>
      <c r="GC63" s="9">
        <v>94.394000000000005</v>
      </c>
      <c r="GD63" s="9">
        <v>84.757000000000005</v>
      </c>
      <c r="GE63" s="9">
        <v>68.667000000000002</v>
      </c>
      <c r="GF63" s="9">
        <v>49.536000000000001</v>
      </c>
      <c r="GG63" s="9">
        <v>19.131</v>
      </c>
      <c r="GH63" s="9">
        <v>110.48399999999999</v>
      </c>
      <c r="GI63" s="9">
        <v>44.859000000000002</v>
      </c>
      <c r="GJ63" s="9">
        <v>65.626000000000005</v>
      </c>
      <c r="GK63" s="9">
        <v>87.8</v>
      </c>
      <c r="GL63" s="9">
        <v>64.215000000000003</v>
      </c>
      <c r="GM63" s="9">
        <v>23.585000000000001</v>
      </c>
      <c r="GN63" s="9">
        <v>128.45599999999999</v>
      </c>
      <c r="GO63" s="9">
        <v>55.12</v>
      </c>
      <c r="GP63" s="9">
        <v>73.334999999999994</v>
      </c>
      <c r="GQ63" s="9">
        <v>123.129</v>
      </c>
      <c r="GR63" s="9">
        <v>53.487000000000002</v>
      </c>
      <c r="GS63" s="9">
        <v>69.641999999999996</v>
      </c>
      <c r="GT63" s="9">
        <v>570.03300000000002</v>
      </c>
      <c r="GU63" s="9">
        <v>346.983</v>
      </c>
      <c r="GV63" s="9">
        <v>223.05</v>
      </c>
      <c r="GW63" s="9">
        <v>252.636</v>
      </c>
      <c r="GX63" s="9">
        <v>181.822</v>
      </c>
      <c r="GY63" s="9">
        <v>70.813000000000002</v>
      </c>
      <c r="GZ63" s="9">
        <v>317.39699999999999</v>
      </c>
      <c r="HA63" s="9">
        <v>165.161</v>
      </c>
      <c r="HB63" s="9">
        <v>152.23699999999999</v>
      </c>
      <c r="HC63" s="9">
        <v>57.109000000000002</v>
      </c>
      <c r="HD63" s="9">
        <v>37.975000000000001</v>
      </c>
      <c r="HE63" s="9">
        <v>19.134</v>
      </c>
      <c r="HF63" s="9">
        <v>27.446999999999999</v>
      </c>
      <c r="HG63" s="9">
        <v>19.484000000000002</v>
      </c>
      <c r="HH63" s="9">
        <v>7.9630000000000001</v>
      </c>
      <c r="HI63" s="9">
        <v>4.9889999999999999</v>
      </c>
      <c r="HJ63" s="9">
        <v>4.9669999999999996</v>
      </c>
      <c r="HK63" s="9">
        <v>2.1999999999999999E-2</v>
      </c>
      <c r="HL63" s="9">
        <v>2.6150000000000002</v>
      </c>
      <c r="HM63" s="9">
        <v>2.61</v>
      </c>
      <c r="HN63" s="9">
        <v>5.0000000000000001E-3</v>
      </c>
      <c r="HO63" s="9">
        <v>2.3740000000000001</v>
      </c>
      <c r="HP63" s="9">
        <v>2.3570000000000002</v>
      </c>
      <c r="HQ63" s="9">
        <v>1.7000000000000001E-2</v>
      </c>
      <c r="HR63" s="9">
        <v>22.457999999999998</v>
      </c>
      <c r="HS63" s="9">
        <v>14.516999999999999</v>
      </c>
      <c r="HT63" s="9">
        <v>7.9409999999999998</v>
      </c>
      <c r="HU63" s="9">
        <v>36.531999999999996</v>
      </c>
      <c r="HV63" s="9">
        <v>23.971</v>
      </c>
      <c r="HW63" s="9">
        <v>12.561</v>
      </c>
      <c r="HX63" s="9">
        <v>7.83</v>
      </c>
      <c r="HY63" s="9">
        <v>5.5510000000000002</v>
      </c>
      <c r="HZ63" s="9">
        <v>2.2799999999999998</v>
      </c>
      <c r="IA63" s="9">
        <v>28.702000000000002</v>
      </c>
      <c r="IB63" s="9">
        <v>18.420999999999999</v>
      </c>
      <c r="IC63" s="9">
        <v>10.281000000000001</v>
      </c>
      <c r="ID63" s="9">
        <v>12.028</v>
      </c>
      <c r="IE63" s="9">
        <v>9.73</v>
      </c>
      <c r="IF63" s="9">
        <v>2.298</v>
      </c>
      <c r="IG63" s="9">
        <v>45.081000000000003</v>
      </c>
      <c r="IH63" s="9">
        <v>28.245000000000001</v>
      </c>
      <c r="II63" s="9">
        <v>16.835999999999999</v>
      </c>
      <c r="IJ63" s="9">
        <v>31.317</v>
      </c>
      <c r="IK63" s="9">
        <v>21.030999999999999</v>
      </c>
      <c r="IL63" s="9">
        <v>10.286</v>
      </c>
      <c r="IM63" s="9">
        <v>4019.44</v>
      </c>
      <c r="IN63" s="9">
        <v>2126.0329999999999</v>
      </c>
      <c r="IO63" s="9">
        <v>1893.4069999999999</v>
      </c>
      <c r="IP63" s="9">
        <v>2803.288</v>
      </c>
      <c r="IQ63" s="9">
        <v>1740.288</v>
      </c>
    </row>
    <row r="64" spans="1:251">
      <c r="A64" s="10">
        <v>43435</v>
      </c>
      <c r="B64" s="9">
        <v>13.548</v>
      </c>
      <c r="C64" s="9">
        <v>18.98</v>
      </c>
      <c r="D64" s="9">
        <v>405.94</v>
      </c>
      <c r="E64" s="9">
        <v>227.53399999999999</v>
      </c>
      <c r="F64" s="9">
        <v>178.40600000000001</v>
      </c>
      <c r="G64" s="9">
        <v>188.31200000000001</v>
      </c>
      <c r="H64" s="9">
        <v>139.10400000000001</v>
      </c>
      <c r="I64" s="9">
        <v>49.207999999999998</v>
      </c>
      <c r="J64" s="9">
        <v>217.62799999999999</v>
      </c>
      <c r="K64" s="9">
        <v>88.43</v>
      </c>
      <c r="L64" s="9">
        <v>129.19800000000001</v>
      </c>
      <c r="M64" s="9">
        <v>214.71600000000001</v>
      </c>
      <c r="N64" s="9">
        <v>159.77699999999999</v>
      </c>
      <c r="O64" s="9">
        <v>54.939</v>
      </c>
      <c r="P64" s="9">
        <v>228.887</v>
      </c>
      <c r="Q64" s="9">
        <v>92.29</v>
      </c>
      <c r="R64" s="9">
        <v>136.596</v>
      </c>
      <c r="S64" s="9">
        <v>230.012</v>
      </c>
      <c r="T64" s="9">
        <v>97.950999999999993</v>
      </c>
      <c r="U64" s="9">
        <v>132.06100000000001</v>
      </c>
      <c r="V64" s="9">
        <v>2758.14</v>
      </c>
      <c r="W64" s="9">
        <v>1468.72</v>
      </c>
      <c r="X64" s="9">
        <v>1289.42</v>
      </c>
      <c r="Y64" s="9">
        <v>2056.9789999999998</v>
      </c>
      <c r="Z64" s="9">
        <v>1340.7639999999999</v>
      </c>
      <c r="AA64" s="9">
        <v>716.21500000000003</v>
      </c>
      <c r="AB64" s="9">
        <v>701.16099999999994</v>
      </c>
      <c r="AC64" s="9">
        <v>127.956</v>
      </c>
      <c r="AD64" s="9">
        <v>573.20500000000004</v>
      </c>
      <c r="AE64" s="9">
        <v>314.87900000000002</v>
      </c>
      <c r="AF64" s="9">
        <v>156.87299999999999</v>
      </c>
      <c r="AG64" s="9">
        <v>158.006</v>
      </c>
      <c r="AH64" s="9">
        <v>60.851999999999997</v>
      </c>
      <c r="AI64" s="9">
        <v>31.306999999999999</v>
      </c>
      <c r="AJ64" s="9">
        <v>29.545999999999999</v>
      </c>
      <c r="AK64" s="9">
        <v>30.707000000000001</v>
      </c>
      <c r="AL64" s="9">
        <v>22.213999999999999</v>
      </c>
      <c r="AM64" s="9">
        <v>8.4930000000000003</v>
      </c>
      <c r="AN64" s="9">
        <v>16.690999999999999</v>
      </c>
      <c r="AO64" s="9">
        <v>11.459</v>
      </c>
      <c r="AP64" s="9">
        <v>5.2320000000000002</v>
      </c>
      <c r="AQ64" s="9">
        <v>14.016</v>
      </c>
      <c r="AR64" s="9">
        <v>10.755000000000001</v>
      </c>
      <c r="AS64" s="9">
        <v>3.2610000000000001</v>
      </c>
      <c r="AT64" s="9">
        <v>30.145</v>
      </c>
      <c r="AU64" s="9">
        <v>9.0920000000000005</v>
      </c>
      <c r="AV64" s="9">
        <v>21.053000000000001</v>
      </c>
      <c r="AW64" s="9">
        <v>280.37799999999999</v>
      </c>
      <c r="AX64" s="9">
        <v>137.559</v>
      </c>
      <c r="AY64" s="9">
        <v>142.81899999999999</v>
      </c>
      <c r="AZ64" s="9">
        <v>121.504</v>
      </c>
      <c r="BA64" s="9">
        <v>93.820999999999998</v>
      </c>
      <c r="BB64" s="9">
        <v>27.684000000000001</v>
      </c>
      <c r="BC64" s="9">
        <v>158.874</v>
      </c>
      <c r="BD64" s="9">
        <v>43.738</v>
      </c>
      <c r="BE64" s="9">
        <v>115.136</v>
      </c>
      <c r="BF64" s="9">
        <v>143.928</v>
      </c>
      <c r="BG64" s="9">
        <v>109.438</v>
      </c>
      <c r="BH64" s="9">
        <v>34.488999999999997</v>
      </c>
      <c r="BI64" s="9">
        <v>170.95099999999999</v>
      </c>
      <c r="BJ64" s="9">
        <v>47.433999999999997</v>
      </c>
      <c r="BK64" s="9">
        <v>123.517</v>
      </c>
      <c r="BL64" s="9">
        <v>175.565</v>
      </c>
      <c r="BM64" s="9">
        <v>55.198</v>
      </c>
      <c r="BN64" s="9">
        <v>120.367</v>
      </c>
      <c r="BO64" s="9">
        <v>2596.15</v>
      </c>
      <c r="BP64" s="9">
        <v>1342.5550000000001</v>
      </c>
      <c r="BQ64" s="9">
        <v>1253.595</v>
      </c>
      <c r="BR64" s="9">
        <v>1962.7550000000001</v>
      </c>
      <c r="BS64" s="9">
        <v>1210.241</v>
      </c>
      <c r="BT64" s="9">
        <v>752.51400000000001</v>
      </c>
      <c r="BU64" s="9">
        <v>633.39499999999998</v>
      </c>
      <c r="BV64" s="9">
        <v>132.31399999999999</v>
      </c>
      <c r="BW64" s="9">
        <v>501.08100000000002</v>
      </c>
      <c r="BX64" s="9">
        <v>287.18700000000001</v>
      </c>
      <c r="BY64" s="9">
        <v>135.91900000000001</v>
      </c>
      <c r="BZ64" s="9">
        <v>151.268</v>
      </c>
      <c r="CA64" s="9">
        <v>52.893000000000001</v>
      </c>
      <c r="CB64" s="9">
        <v>29.988</v>
      </c>
      <c r="CC64" s="9">
        <v>22.905000000000001</v>
      </c>
      <c r="CD64" s="9">
        <v>28.030999999999999</v>
      </c>
      <c r="CE64" s="9">
        <v>21.442</v>
      </c>
      <c r="CF64" s="9">
        <v>6.5890000000000004</v>
      </c>
      <c r="CG64" s="9">
        <v>13.446</v>
      </c>
      <c r="CH64" s="9">
        <v>9.2620000000000005</v>
      </c>
      <c r="CI64" s="9">
        <v>4.1829999999999998</v>
      </c>
      <c r="CJ64" s="9">
        <v>14.585000000000001</v>
      </c>
      <c r="CK64" s="9">
        <v>12.18</v>
      </c>
      <c r="CL64" s="9">
        <v>2.4049999999999998</v>
      </c>
      <c r="CM64" s="9">
        <v>24.861999999999998</v>
      </c>
      <c r="CN64" s="9">
        <v>8.5459999999999994</v>
      </c>
      <c r="CO64" s="9">
        <v>16.317</v>
      </c>
      <c r="CP64" s="9">
        <v>256.51600000000002</v>
      </c>
      <c r="CQ64" s="9">
        <v>117.729</v>
      </c>
      <c r="CR64" s="9">
        <v>138.78800000000001</v>
      </c>
      <c r="CS64" s="9">
        <v>107.003</v>
      </c>
      <c r="CT64" s="9">
        <v>71.846999999999994</v>
      </c>
      <c r="CU64" s="9">
        <v>35.155000000000001</v>
      </c>
      <c r="CV64" s="9">
        <v>149.51300000000001</v>
      </c>
      <c r="CW64" s="9">
        <v>45.881</v>
      </c>
      <c r="CX64" s="9">
        <v>103.63200000000001</v>
      </c>
      <c r="CY64" s="9">
        <v>127.43899999999999</v>
      </c>
      <c r="CZ64" s="9">
        <v>87.304000000000002</v>
      </c>
      <c r="DA64" s="9">
        <v>40.134999999999998</v>
      </c>
      <c r="DB64" s="9">
        <v>159.74799999999999</v>
      </c>
      <c r="DC64" s="9">
        <v>48.616</v>
      </c>
      <c r="DD64" s="9">
        <v>111.13200000000001</v>
      </c>
      <c r="DE64" s="9">
        <v>162.959</v>
      </c>
      <c r="DF64" s="9">
        <v>55.143999999999998</v>
      </c>
      <c r="DG64" s="9">
        <v>107.816</v>
      </c>
      <c r="DH64" s="9">
        <v>2451.9380000000001</v>
      </c>
      <c r="DI64" s="9">
        <v>1346.3019999999999</v>
      </c>
      <c r="DJ64" s="9">
        <v>1105.636</v>
      </c>
      <c r="DK64" s="9">
        <v>1564.079</v>
      </c>
      <c r="DL64" s="9">
        <v>1020.021</v>
      </c>
      <c r="DM64" s="9">
        <v>544.05799999999999</v>
      </c>
      <c r="DN64" s="9">
        <v>887.85900000000004</v>
      </c>
      <c r="DO64" s="9">
        <v>326.28100000000001</v>
      </c>
      <c r="DP64" s="9">
        <v>561.57799999999997</v>
      </c>
      <c r="DQ64" s="9">
        <v>254.58600000000001</v>
      </c>
      <c r="DR64" s="9">
        <v>138.71700000000001</v>
      </c>
      <c r="DS64" s="9">
        <v>115.869</v>
      </c>
      <c r="DT64" s="9">
        <v>78.328000000000003</v>
      </c>
      <c r="DU64" s="9">
        <v>43.088999999999999</v>
      </c>
      <c r="DV64" s="9">
        <v>35.238999999999997</v>
      </c>
      <c r="DW64" s="9">
        <v>26.257000000000001</v>
      </c>
      <c r="DX64" s="9">
        <v>19.428999999999998</v>
      </c>
      <c r="DY64" s="9">
        <v>6.8280000000000003</v>
      </c>
      <c r="DZ64" s="9">
        <v>13.813000000000001</v>
      </c>
      <c r="EA64" s="9">
        <v>10.702</v>
      </c>
      <c r="EB64" s="9">
        <v>3.1110000000000002</v>
      </c>
      <c r="EC64" s="9">
        <v>12.444000000000001</v>
      </c>
      <c r="ED64" s="9">
        <v>8.7270000000000003</v>
      </c>
      <c r="EE64" s="9">
        <v>3.7170000000000001</v>
      </c>
      <c r="EF64" s="9">
        <v>52.072000000000003</v>
      </c>
      <c r="EG64" s="9">
        <v>23.66</v>
      </c>
      <c r="EH64" s="9">
        <v>28.411000000000001</v>
      </c>
      <c r="EI64" s="9">
        <v>202.04300000000001</v>
      </c>
      <c r="EJ64" s="9">
        <v>109.10599999999999</v>
      </c>
      <c r="EK64" s="9">
        <v>92.936999999999998</v>
      </c>
      <c r="EL64" s="9">
        <v>68.730999999999995</v>
      </c>
      <c r="EM64" s="9">
        <v>49.155000000000001</v>
      </c>
      <c r="EN64" s="9">
        <v>19.576000000000001</v>
      </c>
      <c r="EO64" s="9">
        <v>133.31200000000001</v>
      </c>
      <c r="EP64" s="9">
        <v>59.951999999999998</v>
      </c>
      <c r="EQ64" s="9">
        <v>73.36</v>
      </c>
      <c r="ER64" s="9">
        <v>89.808000000000007</v>
      </c>
      <c r="ES64" s="9">
        <v>64.984999999999999</v>
      </c>
      <c r="ET64" s="9">
        <v>24.824000000000002</v>
      </c>
      <c r="EU64" s="9">
        <v>164.77699999999999</v>
      </c>
      <c r="EV64" s="9">
        <v>73.731999999999999</v>
      </c>
      <c r="EW64" s="9">
        <v>91.045000000000002</v>
      </c>
      <c r="EX64" s="9">
        <v>147.125</v>
      </c>
      <c r="EY64" s="9">
        <v>70.653000000000006</v>
      </c>
      <c r="EZ64" s="9">
        <v>76.471000000000004</v>
      </c>
      <c r="FA64" s="9">
        <v>1894.16</v>
      </c>
      <c r="FB64" s="9">
        <v>1003.04</v>
      </c>
      <c r="FC64" s="9">
        <v>891.12</v>
      </c>
      <c r="FD64" s="9">
        <v>1301.26</v>
      </c>
      <c r="FE64" s="9">
        <v>832.95100000000002</v>
      </c>
      <c r="FF64" s="9">
        <v>468.30900000000003</v>
      </c>
      <c r="FG64" s="9">
        <v>592.90099999999995</v>
      </c>
      <c r="FH64" s="9">
        <v>170.089</v>
      </c>
      <c r="FI64" s="9">
        <v>422.81099999999998</v>
      </c>
      <c r="FJ64" s="9">
        <v>207.364</v>
      </c>
      <c r="FK64" s="9">
        <v>108.946</v>
      </c>
      <c r="FL64" s="9">
        <v>98.418999999999997</v>
      </c>
      <c r="FM64" s="9">
        <v>56.088999999999999</v>
      </c>
      <c r="FN64" s="9">
        <v>29.786999999999999</v>
      </c>
      <c r="FO64" s="9">
        <v>26.302</v>
      </c>
      <c r="FP64" s="9">
        <v>23.001000000000001</v>
      </c>
      <c r="FQ64" s="9">
        <v>17.175000000000001</v>
      </c>
      <c r="FR64" s="9">
        <v>5.8259999999999996</v>
      </c>
      <c r="FS64" s="9">
        <v>11.975</v>
      </c>
      <c r="FT64" s="9">
        <v>9.42</v>
      </c>
      <c r="FU64" s="9">
        <v>2.5550000000000002</v>
      </c>
      <c r="FV64" s="9">
        <v>11.025</v>
      </c>
      <c r="FW64" s="9">
        <v>7.7549999999999999</v>
      </c>
      <c r="FX64" s="9">
        <v>3.2709999999999999</v>
      </c>
      <c r="FY64" s="9">
        <v>33.088000000000001</v>
      </c>
      <c r="FZ64" s="9">
        <v>12.612</v>
      </c>
      <c r="GA64" s="9">
        <v>20.475999999999999</v>
      </c>
      <c r="GB64" s="9">
        <v>171.57</v>
      </c>
      <c r="GC64" s="9">
        <v>88.92</v>
      </c>
      <c r="GD64" s="9">
        <v>82.65</v>
      </c>
      <c r="GE64" s="9">
        <v>60.3</v>
      </c>
      <c r="GF64" s="9">
        <v>42.384</v>
      </c>
      <c r="GG64" s="9">
        <v>17.917000000000002</v>
      </c>
      <c r="GH64" s="9">
        <v>111.27</v>
      </c>
      <c r="GI64" s="9">
        <v>46.536000000000001</v>
      </c>
      <c r="GJ64" s="9">
        <v>64.733999999999995</v>
      </c>
      <c r="GK64" s="9">
        <v>79.353999999999999</v>
      </c>
      <c r="GL64" s="9">
        <v>56.637999999999998</v>
      </c>
      <c r="GM64" s="9">
        <v>22.716000000000001</v>
      </c>
      <c r="GN64" s="9">
        <v>128.01</v>
      </c>
      <c r="GO64" s="9">
        <v>52.308</v>
      </c>
      <c r="GP64" s="9">
        <v>75.701999999999998</v>
      </c>
      <c r="GQ64" s="9">
        <v>123.245</v>
      </c>
      <c r="GR64" s="9">
        <v>55.956000000000003</v>
      </c>
      <c r="GS64" s="9">
        <v>67.289000000000001</v>
      </c>
      <c r="GT64" s="9">
        <v>557.77800000000002</v>
      </c>
      <c r="GU64" s="9">
        <v>343.26299999999998</v>
      </c>
      <c r="GV64" s="9">
        <v>214.51599999999999</v>
      </c>
      <c r="GW64" s="9">
        <v>262.82</v>
      </c>
      <c r="GX64" s="9">
        <v>187.071</v>
      </c>
      <c r="GY64" s="9">
        <v>75.748999999999995</v>
      </c>
      <c r="GZ64" s="9">
        <v>294.95800000000003</v>
      </c>
      <c r="HA64" s="9">
        <v>156.19200000000001</v>
      </c>
      <c r="HB64" s="9">
        <v>138.76599999999999</v>
      </c>
      <c r="HC64" s="9">
        <v>47.222000000000001</v>
      </c>
      <c r="HD64" s="9">
        <v>29.771000000000001</v>
      </c>
      <c r="HE64" s="9">
        <v>17.45</v>
      </c>
      <c r="HF64" s="9">
        <v>22.24</v>
      </c>
      <c r="HG64" s="9">
        <v>13.302</v>
      </c>
      <c r="HH64" s="9">
        <v>8.9380000000000006</v>
      </c>
      <c r="HI64" s="9">
        <v>3.2559999999999998</v>
      </c>
      <c r="HJ64" s="9">
        <v>2.254</v>
      </c>
      <c r="HK64" s="9">
        <v>1.002</v>
      </c>
      <c r="HL64" s="9">
        <v>1.837</v>
      </c>
      <c r="HM64" s="9">
        <v>1.2809999999999999</v>
      </c>
      <c r="HN64" s="9">
        <v>0.55600000000000005</v>
      </c>
      <c r="HO64" s="9">
        <v>1.419</v>
      </c>
      <c r="HP64" s="9">
        <v>0.97199999999999998</v>
      </c>
      <c r="HQ64" s="9">
        <v>0.44600000000000001</v>
      </c>
      <c r="HR64" s="9">
        <v>18.984000000000002</v>
      </c>
      <c r="HS64" s="9">
        <v>11.048</v>
      </c>
      <c r="HT64" s="9">
        <v>7.9359999999999999</v>
      </c>
      <c r="HU64" s="9">
        <v>30.472999999999999</v>
      </c>
      <c r="HV64" s="9">
        <v>20.186</v>
      </c>
      <c r="HW64" s="9">
        <v>10.286</v>
      </c>
      <c r="HX64" s="9">
        <v>8.4309999999999992</v>
      </c>
      <c r="HY64" s="9">
        <v>6.7709999999999999</v>
      </c>
      <c r="HZ64" s="9">
        <v>1.66</v>
      </c>
      <c r="IA64" s="9">
        <v>22.042000000000002</v>
      </c>
      <c r="IB64" s="9">
        <v>13.414999999999999</v>
      </c>
      <c r="IC64" s="9">
        <v>8.6270000000000007</v>
      </c>
      <c r="ID64" s="9">
        <v>10.454000000000001</v>
      </c>
      <c r="IE64" s="9">
        <v>8.3469999999999995</v>
      </c>
      <c r="IF64" s="9">
        <v>2.1080000000000001</v>
      </c>
      <c r="IG64" s="9">
        <v>36.767000000000003</v>
      </c>
      <c r="IH64" s="9">
        <v>21.425000000000001</v>
      </c>
      <c r="II64" s="9">
        <v>15.343</v>
      </c>
      <c r="IJ64" s="9">
        <v>23.879000000000001</v>
      </c>
      <c r="IK64" s="9">
        <v>14.696999999999999</v>
      </c>
      <c r="IL64" s="9">
        <v>9.1829999999999998</v>
      </c>
      <c r="IM64" s="9">
        <v>4048.846</v>
      </c>
      <c r="IN64" s="9">
        <v>2146.096</v>
      </c>
      <c r="IO64" s="9">
        <v>1902.751</v>
      </c>
      <c r="IP64" s="9">
        <v>2798.78</v>
      </c>
      <c r="IQ64" s="9">
        <v>1728.3219999999999</v>
      </c>
    </row>
    <row r="65" spans="1:251">
      <c r="A65" s="10">
        <v>43466</v>
      </c>
      <c r="B65" s="9">
        <v>17.798999999999999</v>
      </c>
      <c r="C65" s="9">
        <v>23.79</v>
      </c>
      <c r="D65" s="9">
        <v>390.55700000000002</v>
      </c>
      <c r="E65" s="9">
        <v>225.78299999999999</v>
      </c>
      <c r="F65" s="9">
        <v>164.774</v>
      </c>
      <c r="G65" s="9">
        <v>179.29400000000001</v>
      </c>
      <c r="H65" s="9">
        <v>138.059</v>
      </c>
      <c r="I65" s="9">
        <v>41.234000000000002</v>
      </c>
      <c r="J65" s="9">
        <v>211.26300000000001</v>
      </c>
      <c r="K65" s="9">
        <v>87.724000000000004</v>
      </c>
      <c r="L65" s="9">
        <v>123.539</v>
      </c>
      <c r="M65" s="9">
        <v>217.136</v>
      </c>
      <c r="N65" s="9">
        <v>166.46100000000001</v>
      </c>
      <c r="O65" s="9">
        <v>50.674999999999997</v>
      </c>
      <c r="P65" s="9">
        <v>228.70699999999999</v>
      </c>
      <c r="Q65" s="9">
        <v>93.697000000000003</v>
      </c>
      <c r="R65" s="9">
        <v>135.01</v>
      </c>
      <c r="S65" s="9">
        <v>233.83699999999999</v>
      </c>
      <c r="T65" s="9">
        <v>103.816</v>
      </c>
      <c r="U65" s="9">
        <v>130.02099999999999</v>
      </c>
      <c r="V65" s="9">
        <v>2707.05</v>
      </c>
      <c r="W65" s="9">
        <v>1447.0920000000001</v>
      </c>
      <c r="X65" s="9">
        <v>1259.9580000000001</v>
      </c>
      <c r="Y65" s="9">
        <v>2021.4290000000001</v>
      </c>
      <c r="Z65" s="9">
        <v>1327.1559999999999</v>
      </c>
      <c r="AA65" s="9">
        <v>694.27300000000002</v>
      </c>
      <c r="AB65" s="9">
        <v>685.62099999999998</v>
      </c>
      <c r="AC65" s="9">
        <v>119.93600000000001</v>
      </c>
      <c r="AD65" s="9">
        <v>565.68499999999995</v>
      </c>
      <c r="AE65" s="9">
        <v>338.04</v>
      </c>
      <c r="AF65" s="9">
        <v>183.40299999999999</v>
      </c>
      <c r="AG65" s="9">
        <v>154.637</v>
      </c>
      <c r="AH65" s="9">
        <v>69.662999999999997</v>
      </c>
      <c r="AI65" s="9">
        <v>42.68</v>
      </c>
      <c r="AJ65" s="9">
        <v>26.983000000000001</v>
      </c>
      <c r="AK65" s="9">
        <v>43.103999999999999</v>
      </c>
      <c r="AL65" s="9">
        <v>34.194000000000003</v>
      </c>
      <c r="AM65" s="9">
        <v>8.91</v>
      </c>
      <c r="AN65" s="9">
        <v>18.625</v>
      </c>
      <c r="AO65" s="9">
        <v>12.984</v>
      </c>
      <c r="AP65" s="9">
        <v>5.64</v>
      </c>
      <c r="AQ65" s="9">
        <v>24.478999999999999</v>
      </c>
      <c r="AR65" s="9">
        <v>21.21</v>
      </c>
      <c r="AS65" s="9">
        <v>3.2690000000000001</v>
      </c>
      <c r="AT65" s="9">
        <v>26.559000000000001</v>
      </c>
      <c r="AU65" s="9">
        <v>8.4860000000000007</v>
      </c>
      <c r="AV65" s="9">
        <v>18.073</v>
      </c>
      <c r="AW65" s="9">
        <v>290.05700000000002</v>
      </c>
      <c r="AX65" s="9">
        <v>153.67599999999999</v>
      </c>
      <c r="AY65" s="9">
        <v>136.38200000000001</v>
      </c>
      <c r="AZ65" s="9">
        <v>143.66900000000001</v>
      </c>
      <c r="BA65" s="9">
        <v>113.381</v>
      </c>
      <c r="BB65" s="9">
        <v>30.288</v>
      </c>
      <c r="BC65" s="9">
        <v>146.38800000000001</v>
      </c>
      <c r="BD65" s="9">
        <v>40.295000000000002</v>
      </c>
      <c r="BE65" s="9">
        <v>106.09399999999999</v>
      </c>
      <c r="BF65" s="9">
        <v>178.506</v>
      </c>
      <c r="BG65" s="9">
        <v>139.59899999999999</v>
      </c>
      <c r="BH65" s="9">
        <v>38.906999999999996</v>
      </c>
      <c r="BI65" s="9">
        <v>159.53299999999999</v>
      </c>
      <c r="BJ65" s="9">
        <v>43.802999999999997</v>
      </c>
      <c r="BK65" s="9">
        <v>115.73</v>
      </c>
      <c r="BL65" s="9">
        <v>165.01300000000001</v>
      </c>
      <c r="BM65" s="9">
        <v>53.279000000000003</v>
      </c>
      <c r="BN65" s="9">
        <v>111.73399999999999</v>
      </c>
      <c r="BO65" s="9">
        <v>2559.377</v>
      </c>
      <c r="BP65" s="9">
        <v>1336.3219999999999</v>
      </c>
      <c r="BQ65" s="9">
        <v>1223.0550000000001</v>
      </c>
      <c r="BR65" s="9">
        <v>1920.837</v>
      </c>
      <c r="BS65" s="9">
        <v>1201.0360000000001</v>
      </c>
      <c r="BT65" s="9">
        <v>719.80100000000004</v>
      </c>
      <c r="BU65" s="9">
        <v>638.54</v>
      </c>
      <c r="BV65" s="9">
        <v>135.286</v>
      </c>
      <c r="BW65" s="9">
        <v>503.25400000000002</v>
      </c>
      <c r="BX65" s="9">
        <v>316.16899999999998</v>
      </c>
      <c r="BY65" s="9">
        <v>143.82300000000001</v>
      </c>
      <c r="BZ65" s="9">
        <v>172.34700000000001</v>
      </c>
      <c r="CA65" s="9">
        <v>73.576999999999998</v>
      </c>
      <c r="CB65" s="9">
        <v>43.546999999999997</v>
      </c>
      <c r="CC65" s="9">
        <v>30.030999999999999</v>
      </c>
      <c r="CD65" s="9">
        <v>35.593000000000004</v>
      </c>
      <c r="CE65" s="9">
        <v>28.523</v>
      </c>
      <c r="CF65" s="9">
        <v>7.07</v>
      </c>
      <c r="CG65" s="9">
        <v>17.643999999999998</v>
      </c>
      <c r="CH65" s="9">
        <v>13.923999999999999</v>
      </c>
      <c r="CI65" s="9">
        <v>3.72</v>
      </c>
      <c r="CJ65" s="9">
        <v>17.95</v>
      </c>
      <c r="CK65" s="9">
        <v>14.6</v>
      </c>
      <c r="CL65" s="9">
        <v>3.35</v>
      </c>
      <c r="CM65" s="9">
        <v>37.984000000000002</v>
      </c>
      <c r="CN65" s="9">
        <v>15.023</v>
      </c>
      <c r="CO65" s="9">
        <v>22.960999999999999</v>
      </c>
      <c r="CP65" s="9">
        <v>272.44200000000001</v>
      </c>
      <c r="CQ65" s="9">
        <v>114.601</v>
      </c>
      <c r="CR65" s="9">
        <v>157.84100000000001</v>
      </c>
      <c r="CS65" s="9">
        <v>112.288</v>
      </c>
      <c r="CT65" s="9">
        <v>69.938000000000002</v>
      </c>
      <c r="CU65" s="9">
        <v>42.348999999999997</v>
      </c>
      <c r="CV65" s="9">
        <v>160.155</v>
      </c>
      <c r="CW65" s="9">
        <v>44.662999999999997</v>
      </c>
      <c r="CX65" s="9">
        <v>115.492</v>
      </c>
      <c r="CY65" s="9">
        <v>143.167</v>
      </c>
      <c r="CZ65" s="9">
        <v>94.256</v>
      </c>
      <c r="DA65" s="9">
        <v>48.911000000000001</v>
      </c>
      <c r="DB65" s="9">
        <v>173.00299999999999</v>
      </c>
      <c r="DC65" s="9">
        <v>49.567</v>
      </c>
      <c r="DD65" s="9">
        <v>123.43600000000001</v>
      </c>
      <c r="DE65" s="9">
        <v>177.798</v>
      </c>
      <c r="DF65" s="9">
        <v>58.587000000000003</v>
      </c>
      <c r="DG65" s="9">
        <v>119.212</v>
      </c>
      <c r="DH65" s="9">
        <v>2375.415</v>
      </c>
      <c r="DI65" s="9">
        <v>1318.405</v>
      </c>
      <c r="DJ65" s="9">
        <v>1057.011</v>
      </c>
      <c r="DK65" s="9">
        <v>1544.2619999999999</v>
      </c>
      <c r="DL65" s="9">
        <v>1010.098</v>
      </c>
      <c r="DM65" s="9">
        <v>534.16399999999999</v>
      </c>
      <c r="DN65" s="9">
        <v>831.15300000000002</v>
      </c>
      <c r="DO65" s="9">
        <v>308.30700000000002</v>
      </c>
      <c r="DP65" s="9">
        <v>522.846</v>
      </c>
      <c r="DQ65" s="9">
        <v>260.74099999999999</v>
      </c>
      <c r="DR65" s="9">
        <v>152.90600000000001</v>
      </c>
      <c r="DS65" s="9">
        <v>107.83499999999999</v>
      </c>
      <c r="DT65" s="9">
        <v>87.885000000000005</v>
      </c>
      <c r="DU65" s="9">
        <v>61.472999999999999</v>
      </c>
      <c r="DV65" s="9">
        <v>26.411999999999999</v>
      </c>
      <c r="DW65" s="9">
        <v>37.811999999999998</v>
      </c>
      <c r="DX65" s="9">
        <v>31.527000000000001</v>
      </c>
      <c r="DY65" s="9">
        <v>6.2859999999999996</v>
      </c>
      <c r="DZ65" s="9">
        <v>19.503</v>
      </c>
      <c r="EA65" s="9">
        <v>15.599</v>
      </c>
      <c r="EB65" s="9">
        <v>3.9039999999999999</v>
      </c>
      <c r="EC65" s="9">
        <v>18.309000000000001</v>
      </c>
      <c r="ED65" s="9">
        <v>15.928000000000001</v>
      </c>
      <c r="EE65" s="9">
        <v>2.3809999999999998</v>
      </c>
      <c r="EF65" s="9">
        <v>50.073</v>
      </c>
      <c r="EG65" s="9">
        <v>29.946000000000002</v>
      </c>
      <c r="EH65" s="9">
        <v>20.126000000000001</v>
      </c>
      <c r="EI65" s="9">
        <v>196.446</v>
      </c>
      <c r="EJ65" s="9">
        <v>109.664</v>
      </c>
      <c r="EK65" s="9">
        <v>86.781999999999996</v>
      </c>
      <c r="EL65" s="9">
        <v>75.856999999999999</v>
      </c>
      <c r="EM65" s="9">
        <v>55.521999999999998</v>
      </c>
      <c r="EN65" s="9">
        <v>20.335000000000001</v>
      </c>
      <c r="EO65" s="9">
        <v>120.589</v>
      </c>
      <c r="EP65" s="9">
        <v>54.142000000000003</v>
      </c>
      <c r="EQ65" s="9">
        <v>66.447000000000003</v>
      </c>
      <c r="ER65" s="9">
        <v>107.399</v>
      </c>
      <c r="ES65" s="9">
        <v>82.332999999999998</v>
      </c>
      <c r="ET65" s="9">
        <v>25.067</v>
      </c>
      <c r="EU65" s="9">
        <v>153.34200000000001</v>
      </c>
      <c r="EV65" s="9">
        <v>70.573999999999998</v>
      </c>
      <c r="EW65" s="9">
        <v>82.768000000000001</v>
      </c>
      <c r="EX65" s="9">
        <v>140.09200000000001</v>
      </c>
      <c r="EY65" s="9">
        <v>69.739999999999995</v>
      </c>
      <c r="EZ65" s="9">
        <v>70.352000000000004</v>
      </c>
      <c r="FA65" s="9">
        <v>1838.6949999999999</v>
      </c>
      <c r="FB65" s="9">
        <v>981.82299999999998</v>
      </c>
      <c r="FC65" s="9">
        <v>856.87300000000005</v>
      </c>
      <c r="FD65" s="9">
        <v>1286.2070000000001</v>
      </c>
      <c r="FE65" s="9">
        <v>827.39599999999996</v>
      </c>
      <c r="FF65" s="9">
        <v>458.81099999999998</v>
      </c>
      <c r="FG65" s="9">
        <v>552.48800000000006</v>
      </c>
      <c r="FH65" s="9">
        <v>154.42699999999999</v>
      </c>
      <c r="FI65" s="9">
        <v>398.06099999999998</v>
      </c>
      <c r="FJ65" s="9">
        <v>211.227</v>
      </c>
      <c r="FK65" s="9">
        <v>118.642</v>
      </c>
      <c r="FL65" s="9">
        <v>92.584999999999994</v>
      </c>
      <c r="FM65" s="9">
        <v>60.078000000000003</v>
      </c>
      <c r="FN65" s="9">
        <v>40.121000000000002</v>
      </c>
      <c r="FO65" s="9">
        <v>19.957000000000001</v>
      </c>
      <c r="FP65" s="9">
        <v>30.571000000000002</v>
      </c>
      <c r="FQ65" s="9">
        <v>24.759</v>
      </c>
      <c r="FR65" s="9">
        <v>5.8109999999999999</v>
      </c>
      <c r="FS65" s="9">
        <v>15.103</v>
      </c>
      <c r="FT65" s="9">
        <v>11.656000000000001</v>
      </c>
      <c r="FU65" s="9">
        <v>3.4470000000000001</v>
      </c>
      <c r="FV65" s="9">
        <v>15.468</v>
      </c>
      <c r="FW65" s="9">
        <v>13.103</v>
      </c>
      <c r="FX65" s="9">
        <v>2.3650000000000002</v>
      </c>
      <c r="FY65" s="9">
        <v>29.507999999999999</v>
      </c>
      <c r="FZ65" s="9">
        <v>15.361000000000001</v>
      </c>
      <c r="GA65" s="9">
        <v>14.146000000000001</v>
      </c>
      <c r="GB65" s="9">
        <v>168.185</v>
      </c>
      <c r="GC65" s="9">
        <v>90.777000000000001</v>
      </c>
      <c r="GD65" s="9">
        <v>77.408000000000001</v>
      </c>
      <c r="GE65" s="9">
        <v>66.241</v>
      </c>
      <c r="GF65" s="9">
        <v>48.017000000000003</v>
      </c>
      <c r="GG65" s="9">
        <v>18.225000000000001</v>
      </c>
      <c r="GH65" s="9">
        <v>101.944</v>
      </c>
      <c r="GI65" s="9">
        <v>42.761000000000003</v>
      </c>
      <c r="GJ65" s="9">
        <v>59.183</v>
      </c>
      <c r="GK65" s="9">
        <v>92.23</v>
      </c>
      <c r="GL65" s="9">
        <v>69.744</v>
      </c>
      <c r="GM65" s="9">
        <v>22.484999999999999</v>
      </c>
      <c r="GN65" s="9">
        <v>118.997</v>
      </c>
      <c r="GO65" s="9">
        <v>48.898000000000003</v>
      </c>
      <c r="GP65" s="9">
        <v>70.099999999999994</v>
      </c>
      <c r="GQ65" s="9">
        <v>117.047</v>
      </c>
      <c r="GR65" s="9">
        <v>54.417000000000002</v>
      </c>
      <c r="GS65" s="9">
        <v>62.63</v>
      </c>
      <c r="GT65" s="9">
        <v>536.72</v>
      </c>
      <c r="GU65" s="9">
        <v>336.58199999999999</v>
      </c>
      <c r="GV65" s="9">
        <v>200.13800000000001</v>
      </c>
      <c r="GW65" s="9">
        <v>258.05500000000001</v>
      </c>
      <c r="GX65" s="9">
        <v>182.702</v>
      </c>
      <c r="GY65" s="9">
        <v>75.352999999999994</v>
      </c>
      <c r="GZ65" s="9">
        <v>278.66500000000002</v>
      </c>
      <c r="HA65" s="9">
        <v>153.88</v>
      </c>
      <c r="HB65" s="9">
        <v>124.785</v>
      </c>
      <c r="HC65" s="9">
        <v>49.514000000000003</v>
      </c>
      <c r="HD65" s="9">
        <v>34.264000000000003</v>
      </c>
      <c r="HE65" s="9">
        <v>15.25</v>
      </c>
      <c r="HF65" s="9">
        <v>27.806999999999999</v>
      </c>
      <c r="HG65" s="9">
        <v>21.352</v>
      </c>
      <c r="HH65" s="9">
        <v>6.4550000000000001</v>
      </c>
      <c r="HI65" s="9">
        <v>7.242</v>
      </c>
      <c r="HJ65" s="9">
        <v>6.7670000000000003</v>
      </c>
      <c r="HK65" s="9">
        <v>0.47399999999999998</v>
      </c>
      <c r="HL65" s="9">
        <v>4.4000000000000004</v>
      </c>
      <c r="HM65" s="9">
        <v>3.9430000000000001</v>
      </c>
      <c r="HN65" s="9">
        <v>0.45800000000000002</v>
      </c>
      <c r="HO65" s="9">
        <v>2.8420000000000001</v>
      </c>
      <c r="HP65" s="9">
        <v>2.8250000000000002</v>
      </c>
      <c r="HQ65" s="9">
        <v>1.7000000000000001E-2</v>
      </c>
      <c r="HR65" s="9">
        <v>20.565000000000001</v>
      </c>
      <c r="HS65" s="9">
        <v>14.585000000000001</v>
      </c>
      <c r="HT65" s="9">
        <v>5.98</v>
      </c>
      <c r="HU65" s="9">
        <v>28.260999999999999</v>
      </c>
      <c r="HV65" s="9">
        <v>18.885999999999999</v>
      </c>
      <c r="HW65" s="9">
        <v>9.375</v>
      </c>
      <c r="HX65" s="9">
        <v>9.6159999999999997</v>
      </c>
      <c r="HY65" s="9">
        <v>7.5060000000000002</v>
      </c>
      <c r="HZ65" s="9">
        <v>2.1110000000000002</v>
      </c>
      <c r="IA65" s="9">
        <v>18.645</v>
      </c>
      <c r="IB65" s="9">
        <v>11.381</v>
      </c>
      <c r="IC65" s="9">
        <v>7.2640000000000002</v>
      </c>
      <c r="ID65" s="9">
        <v>15.17</v>
      </c>
      <c r="IE65" s="9">
        <v>12.587999999999999</v>
      </c>
      <c r="IF65" s="9">
        <v>2.581</v>
      </c>
      <c r="IG65" s="9">
        <v>34.344000000000001</v>
      </c>
      <c r="IH65" s="9">
        <v>21.675999999999998</v>
      </c>
      <c r="II65" s="9">
        <v>12.667999999999999</v>
      </c>
      <c r="IJ65" s="9">
        <v>23.045000000000002</v>
      </c>
      <c r="IK65" s="9">
        <v>15.323</v>
      </c>
      <c r="IL65" s="9">
        <v>7.7220000000000004</v>
      </c>
      <c r="IM65" s="9">
        <v>4007.8240000000001</v>
      </c>
      <c r="IN65" s="9">
        <v>2119.145</v>
      </c>
      <c r="IO65" s="9">
        <v>1888.6790000000001</v>
      </c>
      <c r="IP65" s="9">
        <v>2798.6329999999998</v>
      </c>
      <c r="IQ65" s="9">
        <v>1732.9469999999999</v>
      </c>
    </row>
    <row r="66" spans="1:251">
      <c r="A66" s="10">
        <v>43497</v>
      </c>
      <c r="B66" s="9">
        <v>16.186</v>
      </c>
      <c r="C66" s="9">
        <v>21.234000000000002</v>
      </c>
      <c r="D66" s="9">
        <v>378.8</v>
      </c>
      <c r="E66" s="9">
        <v>215.55199999999999</v>
      </c>
      <c r="F66" s="9">
        <v>163.24799999999999</v>
      </c>
      <c r="G66" s="9">
        <v>178.58500000000001</v>
      </c>
      <c r="H66" s="9">
        <v>129.25</v>
      </c>
      <c r="I66" s="9">
        <v>49.334000000000003</v>
      </c>
      <c r="J66" s="9">
        <v>200.215</v>
      </c>
      <c r="K66" s="9">
        <v>86.302000000000007</v>
      </c>
      <c r="L66" s="9">
        <v>113.914</v>
      </c>
      <c r="M66" s="9">
        <v>204.608</v>
      </c>
      <c r="N66" s="9">
        <v>145.98500000000001</v>
      </c>
      <c r="O66" s="9">
        <v>58.622999999999998</v>
      </c>
      <c r="P66" s="9">
        <v>215.90199999999999</v>
      </c>
      <c r="Q66" s="9">
        <v>92.715000000000003</v>
      </c>
      <c r="R66" s="9">
        <v>123.18600000000001</v>
      </c>
      <c r="S66" s="9">
        <v>220.52</v>
      </c>
      <c r="T66" s="9">
        <v>98.646000000000001</v>
      </c>
      <c r="U66" s="9">
        <v>121.874</v>
      </c>
      <c r="V66" s="9">
        <v>2741.723</v>
      </c>
      <c r="W66" s="9">
        <v>1460.0730000000001</v>
      </c>
      <c r="X66" s="9">
        <v>1281.6510000000001</v>
      </c>
      <c r="Y66" s="9">
        <v>2056.009</v>
      </c>
      <c r="Z66" s="9">
        <v>1333.386</v>
      </c>
      <c r="AA66" s="9">
        <v>722.62300000000005</v>
      </c>
      <c r="AB66" s="9">
        <v>685.71400000000006</v>
      </c>
      <c r="AC66" s="9">
        <v>126.68600000000001</v>
      </c>
      <c r="AD66" s="9">
        <v>559.02800000000002</v>
      </c>
      <c r="AE66" s="9">
        <v>316.22500000000002</v>
      </c>
      <c r="AF66" s="9">
        <v>169.184</v>
      </c>
      <c r="AG66" s="9">
        <v>147.041</v>
      </c>
      <c r="AH66" s="9">
        <v>63.113</v>
      </c>
      <c r="AI66" s="9">
        <v>39.320999999999998</v>
      </c>
      <c r="AJ66" s="9">
        <v>23.791</v>
      </c>
      <c r="AK66" s="9">
        <v>36.347000000000001</v>
      </c>
      <c r="AL66" s="9">
        <v>27.658999999999999</v>
      </c>
      <c r="AM66" s="9">
        <v>8.6880000000000006</v>
      </c>
      <c r="AN66" s="9">
        <v>19.474</v>
      </c>
      <c r="AO66" s="9">
        <v>13.045999999999999</v>
      </c>
      <c r="AP66" s="9">
        <v>6.4279999999999999</v>
      </c>
      <c r="AQ66" s="9">
        <v>16.873000000000001</v>
      </c>
      <c r="AR66" s="9">
        <v>14.613</v>
      </c>
      <c r="AS66" s="9">
        <v>2.2599999999999998</v>
      </c>
      <c r="AT66" s="9">
        <v>26.765000000000001</v>
      </c>
      <c r="AU66" s="9">
        <v>11.662000000000001</v>
      </c>
      <c r="AV66" s="9">
        <v>15.103</v>
      </c>
      <c r="AW66" s="9">
        <v>278.488</v>
      </c>
      <c r="AX66" s="9">
        <v>144.226</v>
      </c>
      <c r="AY66" s="9">
        <v>134.261</v>
      </c>
      <c r="AZ66" s="9">
        <v>128.29300000000001</v>
      </c>
      <c r="BA66" s="9">
        <v>99.724000000000004</v>
      </c>
      <c r="BB66" s="9">
        <v>28.568000000000001</v>
      </c>
      <c r="BC66" s="9">
        <v>150.19499999999999</v>
      </c>
      <c r="BD66" s="9">
        <v>44.502000000000002</v>
      </c>
      <c r="BE66" s="9">
        <v>105.693</v>
      </c>
      <c r="BF66" s="9">
        <v>154.08600000000001</v>
      </c>
      <c r="BG66" s="9">
        <v>120.434</v>
      </c>
      <c r="BH66" s="9">
        <v>33.652000000000001</v>
      </c>
      <c r="BI66" s="9">
        <v>162.13900000000001</v>
      </c>
      <c r="BJ66" s="9">
        <v>48.75</v>
      </c>
      <c r="BK66" s="9">
        <v>113.389</v>
      </c>
      <c r="BL66" s="9">
        <v>169.66900000000001</v>
      </c>
      <c r="BM66" s="9">
        <v>57.548000000000002</v>
      </c>
      <c r="BN66" s="9">
        <v>112.121</v>
      </c>
      <c r="BO66" s="9">
        <v>2599.8629999999998</v>
      </c>
      <c r="BP66" s="9">
        <v>1343.999</v>
      </c>
      <c r="BQ66" s="9">
        <v>1255.864</v>
      </c>
      <c r="BR66" s="9">
        <v>1943.5889999999999</v>
      </c>
      <c r="BS66" s="9">
        <v>1212.008</v>
      </c>
      <c r="BT66" s="9">
        <v>731.58199999999999</v>
      </c>
      <c r="BU66" s="9">
        <v>656.274</v>
      </c>
      <c r="BV66" s="9">
        <v>131.99100000000001</v>
      </c>
      <c r="BW66" s="9">
        <v>524.28300000000002</v>
      </c>
      <c r="BX66" s="9">
        <v>304.72800000000001</v>
      </c>
      <c r="BY66" s="9">
        <v>144.542</v>
      </c>
      <c r="BZ66" s="9">
        <v>160.18600000000001</v>
      </c>
      <c r="CA66" s="9">
        <v>79.808999999999997</v>
      </c>
      <c r="CB66" s="9">
        <v>44.792999999999999</v>
      </c>
      <c r="CC66" s="9">
        <v>35.015999999999998</v>
      </c>
      <c r="CD66" s="9">
        <v>37.667000000000002</v>
      </c>
      <c r="CE66" s="9">
        <v>29.427</v>
      </c>
      <c r="CF66" s="9">
        <v>8.24</v>
      </c>
      <c r="CG66" s="9">
        <v>21.404</v>
      </c>
      <c r="CH66" s="9">
        <v>16.276</v>
      </c>
      <c r="CI66" s="9">
        <v>5.1280000000000001</v>
      </c>
      <c r="CJ66" s="9">
        <v>16.263999999999999</v>
      </c>
      <c r="CK66" s="9">
        <v>13.151</v>
      </c>
      <c r="CL66" s="9">
        <v>3.1120000000000001</v>
      </c>
      <c r="CM66" s="9">
        <v>42.140999999999998</v>
      </c>
      <c r="CN66" s="9">
        <v>15.365</v>
      </c>
      <c r="CO66" s="9">
        <v>26.776</v>
      </c>
      <c r="CP66" s="9">
        <v>257.17500000000001</v>
      </c>
      <c r="CQ66" s="9">
        <v>117.251</v>
      </c>
      <c r="CR66" s="9">
        <v>139.92500000000001</v>
      </c>
      <c r="CS66" s="9">
        <v>109.637</v>
      </c>
      <c r="CT66" s="9">
        <v>75.123999999999995</v>
      </c>
      <c r="CU66" s="9">
        <v>34.514000000000003</v>
      </c>
      <c r="CV66" s="9">
        <v>147.53800000000001</v>
      </c>
      <c r="CW66" s="9">
        <v>42.127000000000002</v>
      </c>
      <c r="CX66" s="9">
        <v>105.411</v>
      </c>
      <c r="CY66" s="9">
        <v>137.559</v>
      </c>
      <c r="CZ66" s="9">
        <v>96.25</v>
      </c>
      <c r="DA66" s="9">
        <v>41.308999999999997</v>
      </c>
      <c r="DB66" s="9">
        <v>167.16900000000001</v>
      </c>
      <c r="DC66" s="9">
        <v>48.292000000000002</v>
      </c>
      <c r="DD66" s="9">
        <v>118.877</v>
      </c>
      <c r="DE66" s="9">
        <v>168.94200000000001</v>
      </c>
      <c r="DF66" s="9">
        <v>58.402999999999999</v>
      </c>
      <c r="DG66" s="9">
        <v>110.539</v>
      </c>
      <c r="DH66" s="9">
        <v>2468.2060000000001</v>
      </c>
      <c r="DI66" s="9">
        <v>1359.6410000000001</v>
      </c>
      <c r="DJ66" s="9">
        <v>1108.5650000000001</v>
      </c>
      <c r="DK66" s="9">
        <v>1564.7449999999999</v>
      </c>
      <c r="DL66" s="9">
        <v>1025.9159999999999</v>
      </c>
      <c r="DM66" s="9">
        <v>538.82899999999995</v>
      </c>
      <c r="DN66" s="9">
        <v>903.46100000000001</v>
      </c>
      <c r="DO66" s="9">
        <v>333.72500000000002</v>
      </c>
      <c r="DP66" s="9">
        <v>569.73599999999999</v>
      </c>
      <c r="DQ66" s="9">
        <v>247.499</v>
      </c>
      <c r="DR66" s="9">
        <v>144.12299999999999</v>
      </c>
      <c r="DS66" s="9">
        <v>103.376</v>
      </c>
      <c r="DT66" s="9">
        <v>76.03</v>
      </c>
      <c r="DU66" s="9">
        <v>49.485999999999997</v>
      </c>
      <c r="DV66" s="9">
        <v>26.544</v>
      </c>
      <c r="DW66" s="9">
        <v>23.908000000000001</v>
      </c>
      <c r="DX66" s="9">
        <v>19.946999999999999</v>
      </c>
      <c r="DY66" s="9">
        <v>3.9609999999999999</v>
      </c>
      <c r="DZ66" s="9">
        <v>11.502000000000001</v>
      </c>
      <c r="EA66" s="9">
        <v>8.9819999999999993</v>
      </c>
      <c r="EB66" s="9">
        <v>2.5190000000000001</v>
      </c>
      <c r="EC66" s="9">
        <v>12.406000000000001</v>
      </c>
      <c r="ED66" s="9">
        <v>10.964</v>
      </c>
      <c r="EE66" s="9">
        <v>1.4419999999999999</v>
      </c>
      <c r="EF66" s="9">
        <v>52.122</v>
      </c>
      <c r="EG66" s="9">
        <v>29.54</v>
      </c>
      <c r="EH66" s="9">
        <v>22.582000000000001</v>
      </c>
      <c r="EI66" s="9">
        <v>196.70099999999999</v>
      </c>
      <c r="EJ66" s="9">
        <v>111.63500000000001</v>
      </c>
      <c r="EK66" s="9">
        <v>85.066000000000003</v>
      </c>
      <c r="EL66" s="9">
        <v>70.906000000000006</v>
      </c>
      <c r="EM66" s="9">
        <v>51.457999999999998</v>
      </c>
      <c r="EN66" s="9">
        <v>19.448</v>
      </c>
      <c r="EO66" s="9">
        <v>125.794</v>
      </c>
      <c r="EP66" s="9">
        <v>60.177</v>
      </c>
      <c r="EQ66" s="9">
        <v>65.617999999999995</v>
      </c>
      <c r="ER66" s="9">
        <v>89.405000000000001</v>
      </c>
      <c r="ES66" s="9">
        <v>66.638000000000005</v>
      </c>
      <c r="ET66" s="9">
        <v>22.766999999999999</v>
      </c>
      <c r="EU66" s="9">
        <v>158.09399999999999</v>
      </c>
      <c r="EV66" s="9">
        <v>77.484999999999999</v>
      </c>
      <c r="EW66" s="9">
        <v>80.608999999999995</v>
      </c>
      <c r="EX66" s="9">
        <v>137.29599999999999</v>
      </c>
      <c r="EY66" s="9">
        <v>69.159000000000006</v>
      </c>
      <c r="EZ66" s="9">
        <v>68.137</v>
      </c>
      <c r="FA66" s="9">
        <v>1893.444</v>
      </c>
      <c r="FB66" s="9">
        <v>1006.1</v>
      </c>
      <c r="FC66" s="9">
        <v>887.34400000000005</v>
      </c>
      <c r="FD66" s="9">
        <v>1301.1869999999999</v>
      </c>
      <c r="FE66" s="9">
        <v>835.52800000000002</v>
      </c>
      <c r="FF66" s="9">
        <v>465.65899999999999</v>
      </c>
      <c r="FG66" s="9">
        <v>592.25699999999995</v>
      </c>
      <c r="FH66" s="9">
        <v>170.572</v>
      </c>
      <c r="FI66" s="9">
        <v>421.685</v>
      </c>
      <c r="FJ66" s="9">
        <v>195.21700000000001</v>
      </c>
      <c r="FK66" s="9">
        <v>107.488</v>
      </c>
      <c r="FL66" s="9">
        <v>87.728999999999999</v>
      </c>
      <c r="FM66" s="9">
        <v>52.953000000000003</v>
      </c>
      <c r="FN66" s="9">
        <v>31.683</v>
      </c>
      <c r="FO66" s="9">
        <v>21.27</v>
      </c>
      <c r="FP66" s="9">
        <v>18.785</v>
      </c>
      <c r="FQ66" s="9">
        <v>16.207000000000001</v>
      </c>
      <c r="FR66" s="9">
        <v>2.577</v>
      </c>
      <c r="FS66" s="9">
        <v>8.2110000000000003</v>
      </c>
      <c r="FT66" s="9">
        <v>6.657</v>
      </c>
      <c r="FU66" s="9">
        <v>1.554</v>
      </c>
      <c r="FV66" s="9">
        <v>10.574</v>
      </c>
      <c r="FW66" s="9">
        <v>9.5500000000000007</v>
      </c>
      <c r="FX66" s="9">
        <v>1.0229999999999999</v>
      </c>
      <c r="FY66" s="9">
        <v>34.167999999999999</v>
      </c>
      <c r="FZ66" s="9">
        <v>15.476000000000001</v>
      </c>
      <c r="GA66" s="9">
        <v>18.692</v>
      </c>
      <c r="GB66" s="9">
        <v>162.19</v>
      </c>
      <c r="GC66" s="9">
        <v>88.617999999999995</v>
      </c>
      <c r="GD66" s="9">
        <v>73.572000000000003</v>
      </c>
      <c r="GE66" s="9">
        <v>60.320999999999998</v>
      </c>
      <c r="GF66" s="9">
        <v>43.575000000000003</v>
      </c>
      <c r="GG66" s="9">
        <v>16.745000000000001</v>
      </c>
      <c r="GH66" s="9">
        <v>101.869</v>
      </c>
      <c r="GI66" s="9">
        <v>45.042999999999999</v>
      </c>
      <c r="GJ66" s="9">
        <v>56.826000000000001</v>
      </c>
      <c r="GK66" s="9">
        <v>74.756</v>
      </c>
      <c r="GL66" s="9">
        <v>55.466000000000001</v>
      </c>
      <c r="GM66" s="9">
        <v>19.29</v>
      </c>
      <c r="GN66" s="9">
        <v>120.461</v>
      </c>
      <c r="GO66" s="9">
        <v>52.021999999999998</v>
      </c>
      <c r="GP66" s="9">
        <v>68.438999999999993</v>
      </c>
      <c r="GQ66" s="9">
        <v>110.08</v>
      </c>
      <c r="GR66" s="9">
        <v>51.7</v>
      </c>
      <c r="GS66" s="9">
        <v>58.381</v>
      </c>
      <c r="GT66" s="9">
        <v>574.76199999999994</v>
      </c>
      <c r="GU66" s="9">
        <v>353.541</v>
      </c>
      <c r="GV66" s="9">
        <v>221.221</v>
      </c>
      <c r="GW66" s="9">
        <v>263.55799999999999</v>
      </c>
      <c r="GX66" s="9">
        <v>190.38800000000001</v>
      </c>
      <c r="GY66" s="9">
        <v>73.17</v>
      </c>
      <c r="GZ66" s="9">
        <v>311.20400000000001</v>
      </c>
      <c r="HA66" s="9">
        <v>163.15299999999999</v>
      </c>
      <c r="HB66" s="9">
        <v>148.05099999999999</v>
      </c>
      <c r="HC66" s="9">
        <v>52.280999999999999</v>
      </c>
      <c r="HD66" s="9">
        <v>36.634999999999998</v>
      </c>
      <c r="HE66" s="9">
        <v>15.647</v>
      </c>
      <c r="HF66" s="9">
        <v>23.077999999999999</v>
      </c>
      <c r="HG66" s="9">
        <v>17.803000000000001</v>
      </c>
      <c r="HH66" s="9">
        <v>5.274</v>
      </c>
      <c r="HI66" s="9">
        <v>5.1230000000000002</v>
      </c>
      <c r="HJ66" s="9">
        <v>3.7389999999999999</v>
      </c>
      <c r="HK66" s="9">
        <v>1.3839999999999999</v>
      </c>
      <c r="HL66" s="9">
        <v>3.2909999999999999</v>
      </c>
      <c r="HM66" s="9">
        <v>2.3260000000000001</v>
      </c>
      <c r="HN66" s="9">
        <v>0.96499999999999997</v>
      </c>
      <c r="HO66" s="9">
        <v>1.833</v>
      </c>
      <c r="HP66" s="9">
        <v>1.4139999999999999</v>
      </c>
      <c r="HQ66" s="9">
        <v>0.41899999999999998</v>
      </c>
      <c r="HR66" s="9">
        <v>17.954000000000001</v>
      </c>
      <c r="HS66" s="9">
        <v>14.064</v>
      </c>
      <c r="HT66" s="9">
        <v>3.89</v>
      </c>
      <c r="HU66" s="9">
        <v>34.511000000000003</v>
      </c>
      <c r="HV66" s="9">
        <v>23.016999999999999</v>
      </c>
      <c r="HW66" s="9">
        <v>11.494</v>
      </c>
      <c r="HX66" s="9">
        <v>10.586</v>
      </c>
      <c r="HY66" s="9">
        <v>7.883</v>
      </c>
      <c r="HZ66" s="9">
        <v>2.7029999999999998</v>
      </c>
      <c r="IA66" s="9">
        <v>23.925000000000001</v>
      </c>
      <c r="IB66" s="9">
        <v>15.134</v>
      </c>
      <c r="IC66" s="9">
        <v>8.7910000000000004</v>
      </c>
      <c r="ID66" s="9">
        <v>14.648</v>
      </c>
      <c r="IE66" s="9">
        <v>11.172000000000001</v>
      </c>
      <c r="IF66" s="9">
        <v>3.4769999999999999</v>
      </c>
      <c r="IG66" s="9">
        <v>37.633000000000003</v>
      </c>
      <c r="IH66" s="9">
        <v>25.463000000000001</v>
      </c>
      <c r="II66" s="9">
        <v>12.17</v>
      </c>
      <c r="IJ66" s="9">
        <v>27.216000000000001</v>
      </c>
      <c r="IK66" s="9">
        <v>17.46</v>
      </c>
      <c r="IL66" s="9">
        <v>9.7560000000000002</v>
      </c>
      <c r="IM66" s="9">
        <v>4056.7170000000001</v>
      </c>
      <c r="IN66" s="9">
        <v>2152.3159999999998</v>
      </c>
      <c r="IO66" s="9">
        <v>1904.4010000000001</v>
      </c>
      <c r="IP66" s="9">
        <v>2817.4279999999999</v>
      </c>
      <c r="IQ66" s="9">
        <v>1738.39</v>
      </c>
    </row>
    <row r="67" spans="1:251">
      <c r="A67" s="10">
        <v>43525</v>
      </c>
      <c r="B67" s="9">
        <v>16.989999999999998</v>
      </c>
      <c r="C67" s="9">
        <v>18.12</v>
      </c>
      <c r="D67" s="9">
        <v>378.71600000000001</v>
      </c>
      <c r="E67" s="9">
        <v>224.10900000000001</v>
      </c>
      <c r="F67" s="9">
        <v>154.607</v>
      </c>
      <c r="G67" s="9">
        <v>179.04</v>
      </c>
      <c r="H67" s="9">
        <v>138.108</v>
      </c>
      <c r="I67" s="9">
        <v>40.932000000000002</v>
      </c>
      <c r="J67" s="9">
        <v>199.67599999999999</v>
      </c>
      <c r="K67" s="9">
        <v>86.001000000000005</v>
      </c>
      <c r="L67" s="9">
        <v>113.67400000000001</v>
      </c>
      <c r="M67" s="9">
        <v>195.59200000000001</v>
      </c>
      <c r="N67" s="9">
        <v>148.869</v>
      </c>
      <c r="O67" s="9">
        <v>46.723999999999997</v>
      </c>
      <c r="P67" s="9">
        <v>213.67099999999999</v>
      </c>
      <c r="Q67" s="9">
        <v>90.876000000000005</v>
      </c>
      <c r="R67" s="9">
        <v>122.795</v>
      </c>
      <c r="S67" s="9">
        <v>210.86099999999999</v>
      </c>
      <c r="T67" s="9">
        <v>95.168999999999997</v>
      </c>
      <c r="U67" s="9">
        <v>115.69199999999999</v>
      </c>
      <c r="V67" s="9">
        <v>2748.6709999999998</v>
      </c>
      <c r="W67" s="9">
        <v>1462.58</v>
      </c>
      <c r="X67" s="9">
        <v>1286.0909999999999</v>
      </c>
      <c r="Y67" s="9">
        <v>2046.1780000000001</v>
      </c>
      <c r="Z67" s="9">
        <v>1336.8520000000001</v>
      </c>
      <c r="AA67" s="9">
        <v>709.32600000000002</v>
      </c>
      <c r="AB67" s="9">
        <v>702.49300000000005</v>
      </c>
      <c r="AC67" s="9">
        <v>125.72799999999999</v>
      </c>
      <c r="AD67" s="9">
        <v>576.76499999999999</v>
      </c>
      <c r="AE67" s="9">
        <v>328.48</v>
      </c>
      <c r="AF67" s="9">
        <v>156.666</v>
      </c>
      <c r="AG67" s="9">
        <v>171.815</v>
      </c>
      <c r="AH67" s="9">
        <v>61.722999999999999</v>
      </c>
      <c r="AI67" s="9">
        <v>31.667999999999999</v>
      </c>
      <c r="AJ67" s="9">
        <v>30.055</v>
      </c>
      <c r="AK67" s="9">
        <v>27.908999999999999</v>
      </c>
      <c r="AL67" s="9">
        <v>21.081</v>
      </c>
      <c r="AM67" s="9">
        <v>6.827</v>
      </c>
      <c r="AN67" s="9">
        <v>14.117000000000001</v>
      </c>
      <c r="AO67" s="9">
        <v>10.375</v>
      </c>
      <c r="AP67" s="9">
        <v>3.742</v>
      </c>
      <c r="AQ67" s="9">
        <v>13.791</v>
      </c>
      <c r="AR67" s="9">
        <v>10.706</v>
      </c>
      <c r="AS67" s="9">
        <v>3.085</v>
      </c>
      <c r="AT67" s="9">
        <v>33.814</v>
      </c>
      <c r="AU67" s="9">
        <v>10.586</v>
      </c>
      <c r="AV67" s="9">
        <v>23.228000000000002</v>
      </c>
      <c r="AW67" s="9">
        <v>292.40800000000002</v>
      </c>
      <c r="AX67" s="9">
        <v>138.024</v>
      </c>
      <c r="AY67" s="9">
        <v>154.38300000000001</v>
      </c>
      <c r="AZ67" s="9">
        <v>125.196</v>
      </c>
      <c r="BA67" s="9">
        <v>92.798000000000002</v>
      </c>
      <c r="BB67" s="9">
        <v>32.398000000000003</v>
      </c>
      <c r="BC67" s="9">
        <v>167.21199999999999</v>
      </c>
      <c r="BD67" s="9">
        <v>45.226999999999997</v>
      </c>
      <c r="BE67" s="9">
        <v>121.985</v>
      </c>
      <c r="BF67" s="9">
        <v>144.88200000000001</v>
      </c>
      <c r="BG67" s="9">
        <v>107.42</v>
      </c>
      <c r="BH67" s="9">
        <v>37.462000000000003</v>
      </c>
      <c r="BI67" s="9">
        <v>183.59800000000001</v>
      </c>
      <c r="BJ67" s="9">
        <v>49.246000000000002</v>
      </c>
      <c r="BK67" s="9">
        <v>134.352</v>
      </c>
      <c r="BL67" s="9">
        <v>181.32900000000001</v>
      </c>
      <c r="BM67" s="9">
        <v>55.601999999999997</v>
      </c>
      <c r="BN67" s="9">
        <v>125.727</v>
      </c>
      <c r="BO67" s="9">
        <v>2617.7840000000001</v>
      </c>
      <c r="BP67" s="9">
        <v>1357.1790000000001</v>
      </c>
      <c r="BQ67" s="9">
        <v>1260.605</v>
      </c>
      <c r="BR67" s="9">
        <v>1957.9480000000001</v>
      </c>
      <c r="BS67" s="9">
        <v>1221.732</v>
      </c>
      <c r="BT67" s="9">
        <v>736.21600000000001</v>
      </c>
      <c r="BU67" s="9">
        <v>659.83600000000001</v>
      </c>
      <c r="BV67" s="9">
        <v>135.447</v>
      </c>
      <c r="BW67" s="9">
        <v>524.39</v>
      </c>
      <c r="BX67" s="9">
        <v>307.988</v>
      </c>
      <c r="BY67" s="9">
        <v>147.845</v>
      </c>
      <c r="BZ67" s="9">
        <v>160.142</v>
      </c>
      <c r="CA67" s="9">
        <v>68.394000000000005</v>
      </c>
      <c r="CB67" s="9">
        <v>37.874000000000002</v>
      </c>
      <c r="CC67" s="9">
        <v>30.52</v>
      </c>
      <c r="CD67" s="9">
        <v>35.884</v>
      </c>
      <c r="CE67" s="9">
        <v>26.972000000000001</v>
      </c>
      <c r="CF67" s="9">
        <v>8.9120000000000008</v>
      </c>
      <c r="CG67" s="9">
        <v>19.202000000000002</v>
      </c>
      <c r="CH67" s="9">
        <v>14.249000000000001</v>
      </c>
      <c r="CI67" s="9">
        <v>4.9530000000000003</v>
      </c>
      <c r="CJ67" s="9">
        <v>16.681999999999999</v>
      </c>
      <c r="CK67" s="9">
        <v>12.723000000000001</v>
      </c>
      <c r="CL67" s="9">
        <v>3.9590000000000001</v>
      </c>
      <c r="CM67" s="9">
        <v>32.509</v>
      </c>
      <c r="CN67" s="9">
        <v>10.901</v>
      </c>
      <c r="CO67" s="9">
        <v>21.608000000000001</v>
      </c>
      <c r="CP67" s="9">
        <v>267.55599999999998</v>
      </c>
      <c r="CQ67" s="9">
        <v>126.99299999999999</v>
      </c>
      <c r="CR67" s="9">
        <v>140.56299999999999</v>
      </c>
      <c r="CS67" s="9">
        <v>107.879</v>
      </c>
      <c r="CT67" s="9">
        <v>77.02</v>
      </c>
      <c r="CU67" s="9">
        <v>30.86</v>
      </c>
      <c r="CV67" s="9">
        <v>159.67599999999999</v>
      </c>
      <c r="CW67" s="9">
        <v>49.972999999999999</v>
      </c>
      <c r="CX67" s="9">
        <v>109.703</v>
      </c>
      <c r="CY67" s="9">
        <v>133.43199999999999</v>
      </c>
      <c r="CZ67" s="9">
        <v>95.05</v>
      </c>
      <c r="DA67" s="9">
        <v>38.381999999999998</v>
      </c>
      <c r="DB67" s="9">
        <v>174.55600000000001</v>
      </c>
      <c r="DC67" s="9">
        <v>52.795000000000002</v>
      </c>
      <c r="DD67" s="9">
        <v>121.761</v>
      </c>
      <c r="DE67" s="9">
        <v>178.87799999999999</v>
      </c>
      <c r="DF67" s="9">
        <v>64.221999999999994</v>
      </c>
      <c r="DG67" s="9">
        <v>114.65600000000001</v>
      </c>
      <c r="DH67" s="9">
        <v>2464.799</v>
      </c>
      <c r="DI67" s="9">
        <v>1353.4680000000001</v>
      </c>
      <c r="DJ67" s="9">
        <v>1111.3309999999999</v>
      </c>
      <c r="DK67" s="9">
        <v>1583.434</v>
      </c>
      <c r="DL67" s="9">
        <v>1035.5989999999999</v>
      </c>
      <c r="DM67" s="9">
        <v>547.83500000000004</v>
      </c>
      <c r="DN67" s="9">
        <v>881.36500000000001</v>
      </c>
      <c r="DO67" s="9">
        <v>317.86900000000003</v>
      </c>
      <c r="DP67" s="9">
        <v>563.49599999999998</v>
      </c>
      <c r="DQ67" s="9">
        <v>250.65</v>
      </c>
      <c r="DR67" s="9">
        <v>137.86000000000001</v>
      </c>
      <c r="DS67" s="9">
        <v>112.79</v>
      </c>
      <c r="DT67" s="9">
        <v>66.45</v>
      </c>
      <c r="DU67" s="9">
        <v>44.99</v>
      </c>
      <c r="DV67" s="9">
        <v>21.46</v>
      </c>
      <c r="DW67" s="9">
        <v>25.337</v>
      </c>
      <c r="DX67" s="9">
        <v>20.68</v>
      </c>
      <c r="DY67" s="9">
        <v>4.657</v>
      </c>
      <c r="DZ67" s="9">
        <v>16.398</v>
      </c>
      <c r="EA67" s="9">
        <v>13.829000000000001</v>
      </c>
      <c r="EB67" s="9">
        <v>2.569</v>
      </c>
      <c r="EC67" s="9">
        <v>8.9390000000000001</v>
      </c>
      <c r="ED67" s="9">
        <v>6.851</v>
      </c>
      <c r="EE67" s="9">
        <v>2.0880000000000001</v>
      </c>
      <c r="EF67" s="9">
        <v>41.113</v>
      </c>
      <c r="EG67" s="9">
        <v>24.31</v>
      </c>
      <c r="EH67" s="9">
        <v>16.803000000000001</v>
      </c>
      <c r="EI67" s="9">
        <v>201.06</v>
      </c>
      <c r="EJ67" s="9">
        <v>105.363</v>
      </c>
      <c r="EK67" s="9">
        <v>95.697000000000003</v>
      </c>
      <c r="EL67" s="9">
        <v>69.114999999999995</v>
      </c>
      <c r="EM67" s="9">
        <v>48.366</v>
      </c>
      <c r="EN67" s="9">
        <v>20.748999999999999</v>
      </c>
      <c r="EO67" s="9">
        <v>131.94499999999999</v>
      </c>
      <c r="EP67" s="9">
        <v>56.997</v>
      </c>
      <c r="EQ67" s="9">
        <v>74.947999999999993</v>
      </c>
      <c r="ER67" s="9">
        <v>90.51</v>
      </c>
      <c r="ES67" s="9">
        <v>65.227000000000004</v>
      </c>
      <c r="ET67" s="9">
        <v>25.283000000000001</v>
      </c>
      <c r="EU67" s="9">
        <v>160.14099999999999</v>
      </c>
      <c r="EV67" s="9">
        <v>72.632999999999996</v>
      </c>
      <c r="EW67" s="9">
        <v>87.507999999999996</v>
      </c>
      <c r="EX67" s="9">
        <v>148.34299999999999</v>
      </c>
      <c r="EY67" s="9">
        <v>70.825999999999993</v>
      </c>
      <c r="EZ67" s="9">
        <v>77.516999999999996</v>
      </c>
      <c r="FA67" s="9">
        <v>1899.6610000000001</v>
      </c>
      <c r="FB67" s="9">
        <v>1010.896</v>
      </c>
      <c r="FC67" s="9">
        <v>888.76400000000001</v>
      </c>
      <c r="FD67" s="9">
        <v>1319.3589999999999</v>
      </c>
      <c r="FE67" s="9">
        <v>846.904</v>
      </c>
      <c r="FF67" s="9">
        <v>472.45499999999998</v>
      </c>
      <c r="FG67" s="9">
        <v>580.30100000000004</v>
      </c>
      <c r="FH67" s="9">
        <v>163.99199999999999</v>
      </c>
      <c r="FI67" s="9">
        <v>416.30900000000003</v>
      </c>
      <c r="FJ67" s="9">
        <v>199.47200000000001</v>
      </c>
      <c r="FK67" s="9">
        <v>105.837</v>
      </c>
      <c r="FL67" s="9">
        <v>93.635999999999996</v>
      </c>
      <c r="FM67" s="9">
        <v>42.503</v>
      </c>
      <c r="FN67" s="9">
        <v>28.795999999999999</v>
      </c>
      <c r="FO67" s="9">
        <v>13.706</v>
      </c>
      <c r="FP67" s="9">
        <v>16.927</v>
      </c>
      <c r="FQ67" s="9">
        <v>14.208</v>
      </c>
      <c r="FR67" s="9">
        <v>2.7189999999999999</v>
      </c>
      <c r="FS67" s="9">
        <v>9.6379999999999999</v>
      </c>
      <c r="FT67" s="9">
        <v>8.6180000000000003</v>
      </c>
      <c r="FU67" s="9">
        <v>1.02</v>
      </c>
      <c r="FV67" s="9">
        <v>7.2889999999999997</v>
      </c>
      <c r="FW67" s="9">
        <v>5.59</v>
      </c>
      <c r="FX67" s="9">
        <v>1.698</v>
      </c>
      <c r="FY67" s="9">
        <v>25.576000000000001</v>
      </c>
      <c r="FZ67" s="9">
        <v>14.587999999999999</v>
      </c>
      <c r="GA67" s="9">
        <v>10.988</v>
      </c>
      <c r="GB67" s="9">
        <v>170.387</v>
      </c>
      <c r="GC67" s="9">
        <v>86.543000000000006</v>
      </c>
      <c r="GD67" s="9">
        <v>83.844999999999999</v>
      </c>
      <c r="GE67" s="9">
        <v>62.125</v>
      </c>
      <c r="GF67" s="9">
        <v>42.963999999999999</v>
      </c>
      <c r="GG67" s="9">
        <v>19.161000000000001</v>
      </c>
      <c r="GH67" s="9">
        <v>108.262</v>
      </c>
      <c r="GI67" s="9">
        <v>43.579000000000001</v>
      </c>
      <c r="GJ67" s="9">
        <v>64.683000000000007</v>
      </c>
      <c r="GK67" s="9">
        <v>75.787000000000006</v>
      </c>
      <c r="GL67" s="9">
        <v>54.027999999999999</v>
      </c>
      <c r="GM67" s="9">
        <v>21.76</v>
      </c>
      <c r="GN67" s="9">
        <v>123.685</v>
      </c>
      <c r="GO67" s="9">
        <v>51.808999999999997</v>
      </c>
      <c r="GP67" s="9">
        <v>71.876000000000005</v>
      </c>
      <c r="GQ67" s="9">
        <v>117.901</v>
      </c>
      <c r="GR67" s="9">
        <v>52.197000000000003</v>
      </c>
      <c r="GS67" s="9">
        <v>65.703999999999994</v>
      </c>
      <c r="GT67" s="9">
        <v>565.13800000000003</v>
      </c>
      <c r="GU67" s="9">
        <v>342.572</v>
      </c>
      <c r="GV67" s="9">
        <v>222.566</v>
      </c>
      <c r="GW67" s="9">
        <v>264.07499999999999</v>
      </c>
      <c r="GX67" s="9">
        <v>188.69499999999999</v>
      </c>
      <c r="GY67" s="9">
        <v>75.379000000000005</v>
      </c>
      <c r="GZ67" s="9">
        <v>301.06400000000002</v>
      </c>
      <c r="HA67" s="9">
        <v>153.87700000000001</v>
      </c>
      <c r="HB67" s="9">
        <v>147.18700000000001</v>
      </c>
      <c r="HC67" s="9">
        <v>51.177999999999997</v>
      </c>
      <c r="HD67" s="9">
        <v>32.023000000000003</v>
      </c>
      <c r="HE67" s="9">
        <v>19.155000000000001</v>
      </c>
      <c r="HF67" s="9">
        <v>23.946999999999999</v>
      </c>
      <c r="HG67" s="9">
        <v>16.193999999999999</v>
      </c>
      <c r="HH67" s="9">
        <v>7.7539999999999996</v>
      </c>
      <c r="HI67" s="9">
        <v>8.41</v>
      </c>
      <c r="HJ67" s="9">
        <v>6.4720000000000004</v>
      </c>
      <c r="HK67" s="9">
        <v>1.9390000000000001</v>
      </c>
      <c r="HL67" s="9">
        <v>6.76</v>
      </c>
      <c r="HM67" s="9">
        <v>5.2110000000000003</v>
      </c>
      <c r="HN67" s="9">
        <v>1.5489999999999999</v>
      </c>
      <c r="HO67" s="9">
        <v>1.65</v>
      </c>
      <c r="HP67" s="9">
        <v>1.26</v>
      </c>
      <c r="HQ67" s="9">
        <v>0.39</v>
      </c>
      <c r="HR67" s="9">
        <v>15.537000000000001</v>
      </c>
      <c r="HS67" s="9">
        <v>9.7219999999999995</v>
      </c>
      <c r="HT67" s="9">
        <v>5.8150000000000004</v>
      </c>
      <c r="HU67" s="9">
        <v>30.672000000000001</v>
      </c>
      <c r="HV67" s="9">
        <v>18.82</v>
      </c>
      <c r="HW67" s="9">
        <v>11.853</v>
      </c>
      <c r="HX67" s="9">
        <v>6.99</v>
      </c>
      <c r="HY67" s="9">
        <v>5.4020000000000001</v>
      </c>
      <c r="HZ67" s="9">
        <v>1.5880000000000001</v>
      </c>
      <c r="IA67" s="9">
        <v>23.681999999999999</v>
      </c>
      <c r="IB67" s="9">
        <v>13.417999999999999</v>
      </c>
      <c r="IC67" s="9">
        <v>10.265000000000001</v>
      </c>
      <c r="ID67" s="9">
        <v>14.722</v>
      </c>
      <c r="IE67" s="9">
        <v>11.199</v>
      </c>
      <c r="IF67" s="9">
        <v>3.5230000000000001</v>
      </c>
      <c r="IG67" s="9">
        <v>36.456000000000003</v>
      </c>
      <c r="IH67" s="9">
        <v>20.824000000000002</v>
      </c>
      <c r="II67" s="9">
        <v>15.631</v>
      </c>
      <c r="IJ67" s="9">
        <v>30.442</v>
      </c>
      <c r="IK67" s="9">
        <v>18.629000000000001</v>
      </c>
      <c r="IL67" s="9">
        <v>11.813000000000001</v>
      </c>
      <c r="IM67" s="9">
        <v>4048.93</v>
      </c>
      <c r="IN67" s="9">
        <v>2156.87</v>
      </c>
      <c r="IO67" s="9">
        <v>1892.06</v>
      </c>
      <c r="IP67" s="9">
        <v>2795.5949999999998</v>
      </c>
      <c r="IQ67" s="9">
        <v>1743.1469999999999</v>
      </c>
    </row>
    <row r="68" spans="1:251">
      <c r="A68" s="10">
        <v>43556</v>
      </c>
      <c r="B68" s="9">
        <v>14.085000000000001</v>
      </c>
      <c r="C68" s="9">
        <v>20.036000000000001</v>
      </c>
      <c r="D68" s="9">
        <v>392.274</v>
      </c>
      <c r="E68" s="9">
        <v>235.14099999999999</v>
      </c>
      <c r="F68" s="9">
        <v>157.13300000000001</v>
      </c>
      <c r="G68" s="9">
        <v>192.68</v>
      </c>
      <c r="H68" s="9">
        <v>146.619</v>
      </c>
      <c r="I68" s="9">
        <v>46.061</v>
      </c>
      <c r="J68" s="9">
        <v>199.59399999999999</v>
      </c>
      <c r="K68" s="9">
        <v>88.522000000000006</v>
      </c>
      <c r="L68" s="9">
        <v>111.072</v>
      </c>
      <c r="M68" s="9">
        <v>214.03899999999999</v>
      </c>
      <c r="N68" s="9">
        <v>162.05099999999999</v>
      </c>
      <c r="O68" s="9">
        <v>51.988</v>
      </c>
      <c r="P68" s="9">
        <v>213.608</v>
      </c>
      <c r="Q68" s="9">
        <v>93.108000000000004</v>
      </c>
      <c r="R68" s="9">
        <v>120.5</v>
      </c>
      <c r="S68" s="9">
        <v>218.50399999999999</v>
      </c>
      <c r="T68" s="9">
        <v>102.29300000000001</v>
      </c>
      <c r="U68" s="9">
        <v>116.211</v>
      </c>
      <c r="V68" s="9">
        <v>2759.7910000000002</v>
      </c>
      <c r="W68" s="9">
        <v>1476.9570000000001</v>
      </c>
      <c r="X68" s="9">
        <v>1282.8340000000001</v>
      </c>
      <c r="Y68" s="9">
        <v>2053.3710000000001</v>
      </c>
      <c r="Z68" s="9">
        <v>1342.654</v>
      </c>
      <c r="AA68" s="9">
        <v>710.71699999999998</v>
      </c>
      <c r="AB68" s="9">
        <v>706.42</v>
      </c>
      <c r="AC68" s="9">
        <v>134.303</v>
      </c>
      <c r="AD68" s="9">
        <v>572.11599999999999</v>
      </c>
      <c r="AE68" s="9">
        <v>344.74</v>
      </c>
      <c r="AF68" s="9">
        <v>174.05199999999999</v>
      </c>
      <c r="AG68" s="9">
        <v>170.68799999999999</v>
      </c>
      <c r="AH68" s="9">
        <v>59.429000000000002</v>
      </c>
      <c r="AI68" s="9">
        <v>35.615000000000002</v>
      </c>
      <c r="AJ68" s="9">
        <v>23.814</v>
      </c>
      <c r="AK68" s="9">
        <v>28.556999999999999</v>
      </c>
      <c r="AL68" s="9">
        <v>22.981000000000002</v>
      </c>
      <c r="AM68" s="9">
        <v>5.5750000000000002</v>
      </c>
      <c r="AN68" s="9">
        <v>12.631</v>
      </c>
      <c r="AO68" s="9">
        <v>9.3049999999999997</v>
      </c>
      <c r="AP68" s="9">
        <v>3.3260000000000001</v>
      </c>
      <c r="AQ68" s="9">
        <v>15.926</v>
      </c>
      <c r="AR68" s="9">
        <v>13.676</v>
      </c>
      <c r="AS68" s="9">
        <v>2.25</v>
      </c>
      <c r="AT68" s="9">
        <v>30.872</v>
      </c>
      <c r="AU68" s="9">
        <v>12.634</v>
      </c>
      <c r="AV68" s="9">
        <v>18.238</v>
      </c>
      <c r="AW68" s="9">
        <v>317.142</v>
      </c>
      <c r="AX68" s="9">
        <v>155.99</v>
      </c>
      <c r="AY68" s="9">
        <v>161.15199999999999</v>
      </c>
      <c r="AZ68" s="9">
        <v>132.93100000000001</v>
      </c>
      <c r="BA68" s="9">
        <v>101.545</v>
      </c>
      <c r="BB68" s="9">
        <v>31.385000000000002</v>
      </c>
      <c r="BC68" s="9">
        <v>184.21100000000001</v>
      </c>
      <c r="BD68" s="9">
        <v>54.445</v>
      </c>
      <c r="BE68" s="9">
        <v>129.76599999999999</v>
      </c>
      <c r="BF68" s="9">
        <v>153.06100000000001</v>
      </c>
      <c r="BG68" s="9">
        <v>117.376</v>
      </c>
      <c r="BH68" s="9">
        <v>35.683999999999997</v>
      </c>
      <c r="BI68" s="9">
        <v>191.679</v>
      </c>
      <c r="BJ68" s="9">
        <v>56.676000000000002</v>
      </c>
      <c r="BK68" s="9">
        <v>135.00299999999999</v>
      </c>
      <c r="BL68" s="9">
        <v>196.84200000000001</v>
      </c>
      <c r="BM68" s="9">
        <v>63.75</v>
      </c>
      <c r="BN68" s="9">
        <v>133.09200000000001</v>
      </c>
      <c r="BO68" s="9">
        <v>2622.2939999999999</v>
      </c>
      <c r="BP68" s="9">
        <v>1352.442</v>
      </c>
      <c r="BQ68" s="9">
        <v>1269.8520000000001</v>
      </c>
      <c r="BR68" s="9">
        <v>1952.671</v>
      </c>
      <c r="BS68" s="9">
        <v>1213.079</v>
      </c>
      <c r="BT68" s="9">
        <v>739.59299999999996</v>
      </c>
      <c r="BU68" s="9">
        <v>669.62300000000005</v>
      </c>
      <c r="BV68" s="9">
        <v>139.363</v>
      </c>
      <c r="BW68" s="9">
        <v>530.26</v>
      </c>
      <c r="BX68" s="9">
        <v>316.16300000000001</v>
      </c>
      <c r="BY68" s="9">
        <v>153.48400000000001</v>
      </c>
      <c r="BZ68" s="9">
        <v>162.679</v>
      </c>
      <c r="CA68" s="9">
        <v>65.149000000000001</v>
      </c>
      <c r="CB68" s="9">
        <v>35.93</v>
      </c>
      <c r="CC68" s="9">
        <v>29.219000000000001</v>
      </c>
      <c r="CD68" s="9">
        <v>29.564</v>
      </c>
      <c r="CE68" s="9">
        <v>22.576000000000001</v>
      </c>
      <c r="CF68" s="9">
        <v>6.9880000000000004</v>
      </c>
      <c r="CG68" s="9">
        <v>14.91</v>
      </c>
      <c r="CH68" s="9">
        <v>11.315</v>
      </c>
      <c r="CI68" s="9">
        <v>3.5939999999999999</v>
      </c>
      <c r="CJ68" s="9">
        <v>14.654</v>
      </c>
      <c r="CK68" s="9">
        <v>11.26</v>
      </c>
      <c r="CL68" s="9">
        <v>3.3940000000000001</v>
      </c>
      <c r="CM68" s="9">
        <v>35.585000000000001</v>
      </c>
      <c r="CN68" s="9">
        <v>13.353999999999999</v>
      </c>
      <c r="CO68" s="9">
        <v>22.231000000000002</v>
      </c>
      <c r="CP68" s="9">
        <v>277.923</v>
      </c>
      <c r="CQ68" s="9">
        <v>135.012</v>
      </c>
      <c r="CR68" s="9">
        <v>142.91</v>
      </c>
      <c r="CS68" s="9">
        <v>110.858</v>
      </c>
      <c r="CT68" s="9">
        <v>79.257000000000005</v>
      </c>
      <c r="CU68" s="9">
        <v>31.600999999999999</v>
      </c>
      <c r="CV68" s="9">
        <v>167.065</v>
      </c>
      <c r="CW68" s="9">
        <v>55.755000000000003</v>
      </c>
      <c r="CX68" s="9">
        <v>111.31</v>
      </c>
      <c r="CY68" s="9">
        <v>132.29900000000001</v>
      </c>
      <c r="CZ68" s="9">
        <v>94.313999999999993</v>
      </c>
      <c r="DA68" s="9">
        <v>37.984000000000002</v>
      </c>
      <c r="DB68" s="9">
        <v>183.864</v>
      </c>
      <c r="DC68" s="9">
        <v>59.168999999999997</v>
      </c>
      <c r="DD68" s="9">
        <v>124.69499999999999</v>
      </c>
      <c r="DE68" s="9">
        <v>181.97399999999999</v>
      </c>
      <c r="DF68" s="9">
        <v>67.069999999999993</v>
      </c>
      <c r="DG68" s="9">
        <v>114.904</v>
      </c>
      <c r="DH68" s="9">
        <v>2463.201</v>
      </c>
      <c r="DI68" s="9">
        <v>1355.0219999999999</v>
      </c>
      <c r="DJ68" s="9">
        <v>1108.18</v>
      </c>
      <c r="DK68" s="9">
        <v>1566.2439999999999</v>
      </c>
      <c r="DL68" s="9">
        <v>1028.6420000000001</v>
      </c>
      <c r="DM68" s="9">
        <v>537.60199999999998</v>
      </c>
      <c r="DN68" s="9">
        <v>896.95799999999997</v>
      </c>
      <c r="DO68" s="9">
        <v>326.38</v>
      </c>
      <c r="DP68" s="9">
        <v>570.57799999999997</v>
      </c>
      <c r="DQ68" s="9">
        <v>252.923</v>
      </c>
      <c r="DR68" s="9">
        <v>141.66999999999999</v>
      </c>
      <c r="DS68" s="9">
        <v>111.253</v>
      </c>
      <c r="DT68" s="9">
        <v>74.242000000000004</v>
      </c>
      <c r="DU68" s="9">
        <v>49.695</v>
      </c>
      <c r="DV68" s="9">
        <v>24.547999999999998</v>
      </c>
      <c r="DW68" s="9">
        <v>26.033999999999999</v>
      </c>
      <c r="DX68" s="9">
        <v>21.395</v>
      </c>
      <c r="DY68" s="9">
        <v>4.6379999999999999</v>
      </c>
      <c r="DZ68" s="9">
        <v>15.090999999999999</v>
      </c>
      <c r="EA68" s="9">
        <v>11.988</v>
      </c>
      <c r="EB68" s="9">
        <v>3.1030000000000002</v>
      </c>
      <c r="EC68" s="9">
        <v>10.942</v>
      </c>
      <c r="ED68" s="9">
        <v>9.407</v>
      </c>
      <c r="EE68" s="9">
        <v>1.5349999999999999</v>
      </c>
      <c r="EF68" s="9">
        <v>48.209000000000003</v>
      </c>
      <c r="EG68" s="9">
        <v>28.3</v>
      </c>
      <c r="EH68" s="9">
        <v>19.908999999999999</v>
      </c>
      <c r="EI68" s="9">
        <v>205.739</v>
      </c>
      <c r="EJ68" s="9">
        <v>109.277</v>
      </c>
      <c r="EK68" s="9">
        <v>96.462000000000003</v>
      </c>
      <c r="EL68" s="9">
        <v>69.468999999999994</v>
      </c>
      <c r="EM68" s="9">
        <v>48.158000000000001</v>
      </c>
      <c r="EN68" s="9">
        <v>21.311</v>
      </c>
      <c r="EO68" s="9">
        <v>136.27000000000001</v>
      </c>
      <c r="EP68" s="9">
        <v>61.119</v>
      </c>
      <c r="EQ68" s="9">
        <v>75.150999999999996</v>
      </c>
      <c r="ER68" s="9">
        <v>88.35</v>
      </c>
      <c r="ES68" s="9">
        <v>64.344999999999999</v>
      </c>
      <c r="ET68" s="9">
        <v>24.004999999999999</v>
      </c>
      <c r="EU68" s="9">
        <v>164.572</v>
      </c>
      <c r="EV68" s="9">
        <v>77.325000000000003</v>
      </c>
      <c r="EW68" s="9">
        <v>87.248000000000005</v>
      </c>
      <c r="EX68" s="9">
        <v>151.36099999999999</v>
      </c>
      <c r="EY68" s="9">
        <v>73.106999999999999</v>
      </c>
      <c r="EZ68" s="9">
        <v>78.254000000000005</v>
      </c>
      <c r="FA68" s="9">
        <v>1895.05</v>
      </c>
      <c r="FB68" s="9">
        <v>1007.785</v>
      </c>
      <c r="FC68" s="9">
        <v>887.26499999999999</v>
      </c>
      <c r="FD68" s="9">
        <v>1305.5609999999999</v>
      </c>
      <c r="FE68" s="9">
        <v>842.91499999999996</v>
      </c>
      <c r="FF68" s="9">
        <v>462.64600000000002</v>
      </c>
      <c r="FG68" s="9">
        <v>589.48900000000003</v>
      </c>
      <c r="FH68" s="9">
        <v>164.87</v>
      </c>
      <c r="FI68" s="9">
        <v>424.61900000000003</v>
      </c>
      <c r="FJ68" s="9">
        <v>197.41399999999999</v>
      </c>
      <c r="FK68" s="9">
        <v>104.399</v>
      </c>
      <c r="FL68" s="9">
        <v>93.015000000000001</v>
      </c>
      <c r="FM68" s="9">
        <v>46.704999999999998</v>
      </c>
      <c r="FN68" s="9">
        <v>29.263999999999999</v>
      </c>
      <c r="FO68" s="9">
        <v>17.440999999999999</v>
      </c>
      <c r="FP68" s="9">
        <v>19.152000000000001</v>
      </c>
      <c r="FQ68" s="9">
        <v>16.297000000000001</v>
      </c>
      <c r="FR68" s="9">
        <v>2.855</v>
      </c>
      <c r="FS68" s="9">
        <v>11.134</v>
      </c>
      <c r="FT68" s="9">
        <v>9.2840000000000007</v>
      </c>
      <c r="FU68" s="9">
        <v>1.85</v>
      </c>
      <c r="FV68" s="9">
        <v>8.0180000000000007</v>
      </c>
      <c r="FW68" s="9">
        <v>7.0119999999999996</v>
      </c>
      <c r="FX68" s="9">
        <v>1.006</v>
      </c>
      <c r="FY68" s="9">
        <v>27.553000000000001</v>
      </c>
      <c r="FZ68" s="9">
        <v>12.968</v>
      </c>
      <c r="GA68" s="9">
        <v>14.586</v>
      </c>
      <c r="GB68" s="9">
        <v>170.50700000000001</v>
      </c>
      <c r="GC68" s="9">
        <v>86.23</v>
      </c>
      <c r="GD68" s="9">
        <v>84.277000000000001</v>
      </c>
      <c r="GE68" s="9">
        <v>60.616</v>
      </c>
      <c r="GF68" s="9">
        <v>42.012</v>
      </c>
      <c r="GG68" s="9">
        <v>18.603999999999999</v>
      </c>
      <c r="GH68" s="9">
        <v>109.89100000000001</v>
      </c>
      <c r="GI68" s="9">
        <v>44.218000000000004</v>
      </c>
      <c r="GJ68" s="9">
        <v>65.673000000000002</v>
      </c>
      <c r="GK68" s="9">
        <v>73.832999999999998</v>
      </c>
      <c r="GL68" s="9">
        <v>53.628</v>
      </c>
      <c r="GM68" s="9">
        <v>20.206</v>
      </c>
      <c r="GN68" s="9">
        <v>123.581</v>
      </c>
      <c r="GO68" s="9">
        <v>50.771000000000001</v>
      </c>
      <c r="GP68" s="9">
        <v>72.81</v>
      </c>
      <c r="GQ68" s="9">
        <v>121.026</v>
      </c>
      <c r="GR68" s="9">
        <v>53.503</v>
      </c>
      <c r="GS68" s="9">
        <v>67.522999999999996</v>
      </c>
      <c r="GT68" s="9">
        <v>568.15200000000004</v>
      </c>
      <c r="GU68" s="9">
        <v>347.23700000000002</v>
      </c>
      <c r="GV68" s="9">
        <v>220.91499999999999</v>
      </c>
      <c r="GW68" s="9">
        <v>260.68299999999999</v>
      </c>
      <c r="GX68" s="9">
        <v>185.727</v>
      </c>
      <c r="GY68" s="9">
        <v>74.956000000000003</v>
      </c>
      <c r="GZ68" s="9">
        <v>307.46899999999999</v>
      </c>
      <c r="HA68" s="9">
        <v>161.51</v>
      </c>
      <c r="HB68" s="9">
        <v>145.959</v>
      </c>
      <c r="HC68" s="9">
        <v>55.509</v>
      </c>
      <c r="HD68" s="9">
        <v>37.271000000000001</v>
      </c>
      <c r="HE68" s="9">
        <v>18.238</v>
      </c>
      <c r="HF68" s="9">
        <v>27.536999999999999</v>
      </c>
      <c r="HG68" s="9">
        <v>20.431000000000001</v>
      </c>
      <c r="HH68" s="9">
        <v>7.1070000000000002</v>
      </c>
      <c r="HI68" s="9">
        <v>6.8819999999999997</v>
      </c>
      <c r="HJ68" s="9">
        <v>5.0990000000000002</v>
      </c>
      <c r="HK68" s="9">
        <v>1.7829999999999999</v>
      </c>
      <c r="HL68" s="9">
        <v>3.9569999999999999</v>
      </c>
      <c r="HM68" s="9">
        <v>2.7040000000000002</v>
      </c>
      <c r="HN68" s="9">
        <v>1.254</v>
      </c>
      <c r="HO68" s="9">
        <v>2.9239999999999999</v>
      </c>
      <c r="HP68" s="9">
        <v>2.395</v>
      </c>
      <c r="HQ68" s="9">
        <v>0.53</v>
      </c>
      <c r="HR68" s="9">
        <v>20.655999999999999</v>
      </c>
      <c r="HS68" s="9">
        <v>15.332000000000001</v>
      </c>
      <c r="HT68" s="9">
        <v>5.3230000000000004</v>
      </c>
      <c r="HU68" s="9">
        <v>35.231999999999999</v>
      </c>
      <c r="HV68" s="9">
        <v>23.047000000000001</v>
      </c>
      <c r="HW68" s="9">
        <v>12.185</v>
      </c>
      <c r="HX68" s="9">
        <v>8.8529999999999998</v>
      </c>
      <c r="HY68" s="9">
        <v>6.1470000000000002</v>
      </c>
      <c r="HZ68" s="9">
        <v>2.7069999999999999</v>
      </c>
      <c r="IA68" s="9">
        <v>26.378</v>
      </c>
      <c r="IB68" s="9">
        <v>16.901</v>
      </c>
      <c r="IC68" s="9">
        <v>9.4779999999999998</v>
      </c>
      <c r="ID68" s="9">
        <v>14.516999999999999</v>
      </c>
      <c r="IE68" s="9">
        <v>10.717000000000001</v>
      </c>
      <c r="IF68" s="9">
        <v>3.8</v>
      </c>
      <c r="IG68" s="9">
        <v>40.991</v>
      </c>
      <c r="IH68" s="9">
        <v>26.553000000000001</v>
      </c>
      <c r="II68" s="9">
        <v>14.438000000000001</v>
      </c>
      <c r="IJ68" s="9">
        <v>30.335000000000001</v>
      </c>
      <c r="IK68" s="9">
        <v>19.603999999999999</v>
      </c>
      <c r="IL68" s="9">
        <v>10.731</v>
      </c>
      <c r="IM68" s="9">
        <v>4082.261</v>
      </c>
      <c r="IN68" s="9">
        <v>2176.3319999999999</v>
      </c>
      <c r="IO68" s="9">
        <v>1905.9290000000001</v>
      </c>
      <c r="IP68" s="9">
        <v>2804.6030000000001</v>
      </c>
      <c r="IQ68" s="9">
        <v>1735.4179999999999</v>
      </c>
    </row>
    <row r="69" spans="1:251">
      <c r="A69" s="10">
        <v>43586</v>
      </c>
      <c r="B69" s="9">
        <v>16.128</v>
      </c>
      <c r="C69" s="9">
        <v>19.120999999999999</v>
      </c>
      <c r="D69" s="9">
        <v>409.37099999999998</v>
      </c>
      <c r="E69" s="9">
        <v>245.60499999999999</v>
      </c>
      <c r="F69" s="9">
        <v>163.767</v>
      </c>
      <c r="G69" s="9">
        <v>201.09100000000001</v>
      </c>
      <c r="H69" s="9">
        <v>151.69</v>
      </c>
      <c r="I69" s="9">
        <v>49.401000000000003</v>
      </c>
      <c r="J69" s="9">
        <v>208.28100000000001</v>
      </c>
      <c r="K69" s="9">
        <v>93.915000000000006</v>
      </c>
      <c r="L69" s="9">
        <v>114.366</v>
      </c>
      <c r="M69" s="9">
        <v>226.95500000000001</v>
      </c>
      <c r="N69" s="9">
        <v>172.26400000000001</v>
      </c>
      <c r="O69" s="9">
        <v>54.691000000000003</v>
      </c>
      <c r="P69" s="9">
        <v>222.506</v>
      </c>
      <c r="Q69" s="9">
        <v>99.238</v>
      </c>
      <c r="R69" s="9">
        <v>123.268</v>
      </c>
      <c r="S69" s="9">
        <v>228.14599999999999</v>
      </c>
      <c r="T69" s="9">
        <v>109.658</v>
      </c>
      <c r="U69" s="9">
        <v>118.488</v>
      </c>
      <c r="V69" s="9">
        <v>2763.8440000000001</v>
      </c>
      <c r="W69" s="9">
        <v>1472.171</v>
      </c>
      <c r="X69" s="9">
        <v>1291.673</v>
      </c>
      <c r="Y69" s="9">
        <v>2052.1320000000001</v>
      </c>
      <c r="Z69" s="9">
        <v>1349.4880000000001</v>
      </c>
      <c r="AA69" s="9">
        <v>702.64400000000001</v>
      </c>
      <c r="AB69" s="9">
        <v>711.71199999999999</v>
      </c>
      <c r="AC69" s="9">
        <v>122.68300000000001</v>
      </c>
      <c r="AD69" s="9">
        <v>589.029</v>
      </c>
      <c r="AE69" s="9">
        <v>346.92899999999997</v>
      </c>
      <c r="AF69" s="9">
        <v>173.21899999999999</v>
      </c>
      <c r="AG69" s="9">
        <v>173.71100000000001</v>
      </c>
      <c r="AH69" s="9">
        <v>64.215000000000003</v>
      </c>
      <c r="AI69" s="9">
        <v>32.97</v>
      </c>
      <c r="AJ69" s="9">
        <v>31.245000000000001</v>
      </c>
      <c r="AK69" s="9">
        <v>29.734000000000002</v>
      </c>
      <c r="AL69" s="9">
        <v>23</v>
      </c>
      <c r="AM69" s="9">
        <v>6.7329999999999997</v>
      </c>
      <c r="AN69" s="9">
        <v>15.436</v>
      </c>
      <c r="AO69" s="9">
        <v>10.525</v>
      </c>
      <c r="AP69" s="9">
        <v>4.9109999999999996</v>
      </c>
      <c r="AQ69" s="9">
        <v>14.298</v>
      </c>
      <c r="AR69" s="9">
        <v>12.475</v>
      </c>
      <c r="AS69" s="9">
        <v>1.823</v>
      </c>
      <c r="AT69" s="9">
        <v>34.481999999999999</v>
      </c>
      <c r="AU69" s="9">
        <v>9.9700000000000006</v>
      </c>
      <c r="AV69" s="9">
        <v>24.512</v>
      </c>
      <c r="AW69" s="9">
        <v>313.24200000000002</v>
      </c>
      <c r="AX69" s="9">
        <v>154.54400000000001</v>
      </c>
      <c r="AY69" s="9">
        <v>158.697</v>
      </c>
      <c r="AZ69" s="9">
        <v>138.12100000000001</v>
      </c>
      <c r="BA69" s="9">
        <v>105.861</v>
      </c>
      <c r="BB69" s="9">
        <v>32.26</v>
      </c>
      <c r="BC69" s="9">
        <v>175.12100000000001</v>
      </c>
      <c r="BD69" s="9">
        <v>48.683</v>
      </c>
      <c r="BE69" s="9">
        <v>126.438</v>
      </c>
      <c r="BF69" s="9">
        <v>158.09800000000001</v>
      </c>
      <c r="BG69" s="9">
        <v>121.264</v>
      </c>
      <c r="BH69" s="9">
        <v>36.834000000000003</v>
      </c>
      <c r="BI69" s="9">
        <v>188.83199999999999</v>
      </c>
      <c r="BJ69" s="9">
        <v>51.954999999999998</v>
      </c>
      <c r="BK69" s="9">
        <v>136.87700000000001</v>
      </c>
      <c r="BL69" s="9">
        <v>190.55600000000001</v>
      </c>
      <c r="BM69" s="9">
        <v>59.207999999999998</v>
      </c>
      <c r="BN69" s="9">
        <v>131.34800000000001</v>
      </c>
      <c r="BO69" s="9">
        <v>2635.5390000000002</v>
      </c>
      <c r="BP69" s="9">
        <v>1360.596</v>
      </c>
      <c r="BQ69" s="9">
        <v>1274.943</v>
      </c>
      <c r="BR69" s="9">
        <v>1978.962</v>
      </c>
      <c r="BS69" s="9">
        <v>1226.0709999999999</v>
      </c>
      <c r="BT69" s="9">
        <v>752.89099999999996</v>
      </c>
      <c r="BU69" s="9">
        <v>656.577</v>
      </c>
      <c r="BV69" s="9">
        <v>134.52500000000001</v>
      </c>
      <c r="BW69" s="9">
        <v>522.05200000000002</v>
      </c>
      <c r="BX69" s="9">
        <v>334.096</v>
      </c>
      <c r="BY69" s="9">
        <v>164.172</v>
      </c>
      <c r="BZ69" s="9">
        <v>169.92400000000001</v>
      </c>
      <c r="CA69" s="9">
        <v>70.304000000000002</v>
      </c>
      <c r="CB69" s="9">
        <v>38.218000000000004</v>
      </c>
      <c r="CC69" s="9">
        <v>32.085999999999999</v>
      </c>
      <c r="CD69" s="9">
        <v>31.058</v>
      </c>
      <c r="CE69" s="9">
        <v>23.577000000000002</v>
      </c>
      <c r="CF69" s="9">
        <v>7.4809999999999999</v>
      </c>
      <c r="CG69" s="9">
        <v>15.994999999999999</v>
      </c>
      <c r="CH69" s="9">
        <v>12.454000000000001</v>
      </c>
      <c r="CI69" s="9">
        <v>3.5409999999999999</v>
      </c>
      <c r="CJ69" s="9">
        <v>15.063000000000001</v>
      </c>
      <c r="CK69" s="9">
        <v>11.122999999999999</v>
      </c>
      <c r="CL69" s="9">
        <v>3.94</v>
      </c>
      <c r="CM69" s="9">
        <v>39.246000000000002</v>
      </c>
      <c r="CN69" s="9">
        <v>14.641999999999999</v>
      </c>
      <c r="CO69" s="9">
        <v>24.603999999999999</v>
      </c>
      <c r="CP69" s="9">
        <v>297.392</v>
      </c>
      <c r="CQ69" s="9">
        <v>143.19300000000001</v>
      </c>
      <c r="CR69" s="9">
        <v>154.19900000000001</v>
      </c>
      <c r="CS69" s="9">
        <v>123.86499999999999</v>
      </c>
      <c r="CT69" s="9">
        <v>90.822000000000003</v>
      </c>
      <c r="CU69" s="9">
        <v>33.042999999999999</v>
      </c>
      <c r="CV69" s="9">
        <v>173.52699999999999</v>
      </c>
      <c r="CW69" s="9">
        <v>52.371000000000002</v>
      </c>
      <c r="CX69" s="9">
        <v>121.15600000000001</v>
      </c>
      <c r="CY69" s="9">
        <v>146.303</v>
      </c>
      <c r="CZ69" s="9">
        <v>107.419</v>
      </c>
      <c r="DA69" s="9">
        <v>38.884</v>
      </c>
      <c r="DB69" s="9">
        <v>187.792</v>
      </c>
      <c r="DC69" s="9">
        <v>56.753</v>
      </c>
      <c r="DD69" s="9">
        <v>131.03899999999999</v>
      </c>
      <c r="DE69" s="9">
        <v>189.52199999999999</v>
      </c>
      <c r="DF69" s="9">
        <v>64.823999999999998</v>
      </c>
      <c r="DG69" s="9">
        <v>124.697</v>
      </c>
      <c r="DH69" s="9">
        <v>2509.665</v>
      </c>
      <c r="DI69" s="9">
        <v>1392.048</v>
      </c>
      <c r="DJ69" s="9">
        <v>1117.617</v>
      </c>
      <c r="DK69" s="9">
        <v>1564.4780000000001</v>
      </c>
      <c r="DL69" s="9">
        <v>1040.135</v>
      </c>
      <c r="DM69" s="9">
        <v>524.34299999999996</v>
      </c>
      <c r="DN69" s="9">
        <v>945.18700000000001</v>
      </c>
      <c r="DO69" s="9">
        <v>351.91300000000001</v>
      </c>
      <c r="DP69" s="9">
        <v>593.274</v>
      </c>
      <c r="DQ69" s="9">
        <v>268.10700000000003</v>
      </c>
      <c r="DR69" s="9">
        <v>156.97800000000001</v>
      </c>
      <c r="DS69" s="9">
        <v>111.129</v>
      </c>
      <c r="DT69" s="9">
        <v>87.802000000000007</v>
      </c>
      <c r="DU69" s="9">
        <v>57.079000000000001</v>
      </c>
      <c r="DV69" s="9">
        <v>30.722999999999999</v>
      </c>
      <c r="DW69" s="9">
        <v>30.138999999999999</v>
      </c>
      <c r="DX69" s="9">
        <v>24.949000000000002</v>
      </c>
      <c r="DY69" s="9">
        <v>5.1890000000000001</v>
      </c>
      <c r="DZ69" s="9">
        <v>17.388000000000002</v>
      </c>
      <c r="EA69" s="9">
        <v>15.1</v>
      </c>
      <c r="EB69" s="9">
        <v>2.2879999999999998</v>
      </c>
      <c r="EC69" s="9">
        <v>12.750999999999999</v>
      </c>
      <c r="ED69" s="9">
        <v>9.85</v>
      </c>
      <c r="EE69" s="9">
        <v>2.9009999999999998</v>
      </c>
      <c r="EF69" s="9">
        <v>57.664000000000001</v>
      </c>
      <c r="EG69" s="9">
        <v>32.128999999999998</v>
      </c>
      <c r="EH69" s="9">
        <v>25.533999999999999</v>
      </c>
      <c r="EI69" s="9">
        <v>210.52799999999999</v>
      </c>
      <c r="EJ69" s="9">
        <v>118.78400000000001</v>
      </c>
      <c r="EK69" s="9">
        <v>91.744</v>
      </c>
      <c r="EL69" s="9">
        <v>69.608000000000004</v>
      </c>
      <c r="EM69" s="9">
        <v>48.558999999999997</v>
      </c>
      <c r="EN69" s="9">
        <v>21.047999999999998</v>
      </c>
      <c r="EO69" s="9">
        <v>140.91999999999999</v>
      </c>
      <c r="EP69" s="9">
        <v>70.224999999999994</v>
      </c>
      <c r="EQ69" s="9">
        <v>70.694999999999993</v>
      </c>
      <c r="ER69" s="9">
        <v>93.757999999999996</v>
      </c>
      <c r="ES69" s="9">
        <v>68.135999999999996</v>
      </c>
      <c r="ET69" s="9">
        <v>25.622</v>
      </c>
      <c r="EU69" s="9">
        <v>174.34899999999999</v>
      </c>
      <c r="EV69" s="9">
        <v>88.841999999999999</v>
      </c>
      <c r="EW69" s="9">
        <v>85.507000000000005</v>
      </c>
      <c r="EX69" s="9">
        <v>158.30799999999999</v>
      </c>
      <c r="EY69" s="9">
        <v>85.323999999999998</v>
      </c>
      <c r="EZ69" s="9">
        <v>72.983999999999995</v>
      </c>
      <c r="FA69" s="9">
        <v>1910.463</v>
      </c>
      <c r="FB69" s="9">
        <v>1026.0619999999999</v>
      </c>
      <c r="FC69" s="9">
        <v>884.40099999999995</v>
      </c>
      <c r="FD69" s="9">
        <v>1297.4000000000001</v>
      </c>
      <c r="FE69" s="9">
        <v>848.35</v>
      </c>
      <c r="FF69" s="9">
        <v>449.05</v>
      </c>
      <c r="FG69" s="9">
        <v>613.06299999999999</v>
      </c>
      <c r="FH69" s="9">
        <v>177.71199999999999</v>
      </c>
      <c r="FI69" s="9">
        <v>435.35</v>
      </c>
      <c r="FJ69" s="9">
        <v>217.25</v>
      </c>
      <c r="FK69" s="9">
        <v>119.899</v>
      </c>
      <c r="FL69" s="9">
        <v>97.35</v>
      </c>
      <c r="FM69" s="9">
        <v>64.692999999999998</v>
      </c>
      <c r="FN69" s="9">
        <v>39.363</v>
      </c>
      <c r="FO69" s="9">
        <v>25.331</v>
      </c>
      <c r="FP69" s="9">
        <v>24.533000000000001</v>
      </c>
      <c r="FQ69" s="9">
        <v>20.231999999999999</v>
      </c>
      <c r="FR69" s="9">
        <v>4.3010000000000002</v>
      </c>
      <c r="FS69" s="9">
        <v>14.83</v>
      </c>
      <c r="FT69" s="9">
        <v>13.163</v>
      </c>
      <c r="FU69" s="9">
        <v>1.667</v>
      </c>
      <c r="FV69" s="9">
        <v>9.7040000000000006</v>
      </c>
      <c r="FW69" s="9">
        <v>7.07</v>
      </c>
      <c r="FX69" s="9">
        <v>2.6339999999999999</v>
      </c>
      <c r="FY69" s="9">
        <v>40.159999999999997</v>
      </c>
      <c r="FZ69" s="9">
        <v>19.13</v>
      </c>
      <c r="GA69" s="9">
        <v>21.03</v>
      </c>
      <c r="GB69" s="9">
        <v>175.53100000000001</v>
      </c>
      <c r="GC69" s="9">
        <v>93.131</v>
      </c>
      <c r="GD69" s="9">
        <v>82.4</v>
      </c>
      <c r="GE69" s="9">
        <v>61.433999999999997</v>
      </c>
      <c r="GF69" s="9">
        <v>41.722000000000001</v>
      </c>
      <c r="GG69" s="9">
        <v>19.712</v>
      </c>
      <c r="GH69" s="9">
        <v>114.09699999999999</v>
      </c>
      <c r="GI69" s="9">
        <v>51.408999999999999</v>
      </c>
      <c r="GJ69" s="9">
        <v>62.688000000000002</v>
      </c>
      <c r="GK69" s="9">
        <v>80.998999999999995</v>
      </c>
      <c r="GL69" s="9">
        <v>57.598999999999997</v>
      </c>
      <c r="GM69" s="9">
        <v>23.4</v>
      </c>
      <c r="GN69" s="9">
        <v>136.25</v>
      </c>
      <c r="GO69" s="9">
        <v>62.3</v>
      </c>
      <c r="GP69" s="9">
        <v>73.95</v>
      </c>
      <c r="GQ69" s="9">
        <v>128.92699999999999</v>
      </c>
      <c r="GR69" s="9">
        <v>64.570999999999998</v>
      </c>
      <c r="GS69" s="9">
        <v>64.355000000000004</v>
      </c>
      <c r="GT69" s="9">
        <v>599.202</v>
      </c>
      <c r="GU69" s="9">
        <v>365.98500000000001</v>
      </c>
      <c r="GV69" s="9">
        <v>233.21600000000001</v>
      </c>
      <c r="GW69" s="9">
        <v>267.07799999999997</v>
      </c>
      <c r="GX69" s="9">
        <v>191.785</v>
      </c>
      <c r="GY69" s="9">
        <v>75.293000000000006</v>
      </c>
      <c r="GZ69" s="9">
        <v>332.12400000000002</v>
      </c>
      <c r="HA69" s="9">
        <v>174.2</v>
      </c>
      <c r="HB69" s="9">
        <v>157.92400000000001</v>
      </c>
      <c r="HC69" s="9">
        <v>50.857999999999997</v>
      </c>
      <c r="HD69" s="9">
        <v>37.079000000000001</v>
      </c>
      <c r="HE69" s="9">
        <v>13.779</v>
      </c>
      <c r="HF69" s="9">
        <v>23.109000000000002</v>
      </c>
      <c r="HG69" s="9">
        <v>17.716000000000001</v>
      </c>
      <c r="HH69" s="9">
        <v>5.3929999999999998</v>
      </c>
      <c r="HI69" s="9">
        <v>5.6059999999999999</v>
      </c>
      <c r="HJ69" s="9">
        <v>4.7169999999999996</v>
      </c>
      <c r="HK69" s="9">
        <v>0.88900000000000001</v>
      </c>
      <c r="HL69" s="9">
        <v>2.5579999999999998</v>
      </c>
      <c r="HM69" s="9">
        <v>1.9370000000000001</v>
      </c>
      <c r="HN69" s="9">
        <v>0.621</v>
      </c>
      <c r="HO69" s="9">
        <v>3.0470000000000002</v>
      </c>
      <c r="HP69" s="9">
        <v>2.78</v>
      </c>
      <c r="HQ69" s="9">
        <v>0.26700000000000002</v>
      </c>
      <c r="HR69" s="9">
        <v>17.503</v>
      </c>
      <c r="HS69" s="9">
        <v>12.999000000000001</v>
      </c>
      <c r="HT69" s="9">
        <v>4.5039999999999996</v>
      </c>
      <c r="HU69" s="9">
        <v>34.997</v>
      </c>
      <c r="HV69" s="9">
        <v>25.652999999999999</v>
      </c>
      <c r="HW69" s="9">
        <v>9.3439999999999994</v>
      </c>
      <c r="HX69" s="9">
        <v>8.1739999999999995</v>
      </c>
      <c r="HY69" s="9">
        <v>6.8369999999999997</v>
      </c>
      <c r="HZ69" s="9">
        <v>1.337</v>
      </c>
      <c r="IA69" s="9">
        <v>26.823</v>
      </c>
      <c r="IB69" s="9">
        <v>18.815999999999999</v>
      </c>
      <c r="IC69" s="9">
        <v>8.0069999999999997</v>
      </c>
      <c r="ID69" s="9">
        <v>12.759</v>
      </c>
      <c r="IE69" s="9">
        <v>10.537000000000001</v>
      </c>
      <c r="IF69" s="9">
        <v>2.222</v>
      </c>
      <c r="IG69" s="9">
        <v>38.098999999999997</v>
      </c>
      <c r="IH69" s="9">
        <v>26.542000000000002</v>
      </c>
      <c r="II69" s="9">
        <v>11.557</v>
      </c>
      <c r="IJ69" s="9">
        <v>29.381</v>
      </c>
      <c r="IK69" s="9">
        <v>20.753</v>
      </c>
      <c r="IL69" s="9">
        <v>8.6280000000000001</v>
      </c>
      <c r="IM69" s="9">
        <v>4108.0630000000001</v>
      </c>
      <c r="IN69" s="9">
        <v>2199.989</v>
      </c>
      <c r="IO69" s="9">
        <v>1908.0740000000001</v>
      </c>
      <c r="IP69" s="9">
        <v>2818.623</v>
      </c>
      <c r="IQ69" s="9">
        <v>1762.826</v>
      </c>
    </row>
    <row r="70" spans="1:251">
      <c r="A70" s="10">
        <v>43617</v>
      </c>
      <c r="B70" s="9">
        <v>15.861000000000001</v>
      </c>
      <c r="C70" s="9">
        <v>18.137</v>
      </c>
      <c r="D70" s="9">
        <v>399.96</v>
      </c>
      <c r="E70" s="9">
        <v>238.45699999999999</v>
      </c>
      <c r="F70" s="9">
        <v>161.50399999999999</v>
      </c>
      <c r="G70" s="9">
        <v>197.81800000000001</v>
      </c>
      <c r="H70" s="9">
        <v>152.73699999999999</v>
      </c>
      <c r="I70" s="9">
        <v>45.081000000000003</v>
      </c>
      <c r="J70" s="9">
        <v>202.142</v>
      </c>
      <c r="K70" s="9">
        <v>85.72</v>
      </c>
      <c r="L70" s="9">
        <v>116.422</v>
      </c>
      <c r="M70" s="9">
        <v>221.56399999999999</v>
      </c>
      <c r="N70" s="9">
        <v>170.667</v>
      </c>
      <c r="O70" s="9">
        <v>50.896999999999998</v>
      </c>
      <c r="P70" s="9">
        <v>212.71100000000001</v>
      </c>
      <c r="Q70" s="9">
        <v>89.325999999999993</v>
      </c>
      <c r="R70" s="9">
        <v>123.38500000000001</v>
      </c>
      <c r="S70" s="9">
        <v>214.233</v>
      </c>
      <c r="T70" s="9">
        <v>95.263999999999996</v>
      </c>
      <c r="U70" s="9">
        <v>118.96899999999999</v>
      </c>
      <c r="V70" s="9">
        <v>2762.8739999999998</v>
      </c>
      <c r="W70" s="9">
        <v>1472.0060000000001</v>
      </c>
      <c r="X70" s="9">
        <v>1290.867</v>
      </c>
      <c r="Y70" s="9">
        <v>2059.9110000000001</v>
      </c>
      <c r="Z70" s="9">
        <v>1346.672</v>
      </c>
      <c r="AA70" s="9">
        <v>713.23900000000003</v>
      </c>
      <c r="AB70" s="9">
        <v>702.96199999999999</v>
      </c>
      <c r="AC70" s="9">
        <v>125.334</v>
      </c>
      <c r="AD70" s="9">
        <v>577.62800000000004</v>
      </c>
      <c r="AE70" s="9">
        <v>351.387</v>
      </c>
      <c r="AF70" s="9">
        <v>178.31100000000001</v>
      </c>
      <c r="AG70" s="9">
        <v>173.07599999999999</v>
      </c>
      <c r="AH70" s="9">
        <v>61.868000000000002</v>
      </c>
      <c r="AI70" s="9">
        <v>32.43</v>
      </c>
      <c r="AJ70" s="9">
        <v>29.437000000000001</v>
      </c>
      <c r="AK70" s="9">
        <v>32.701999999999998</v>
      </c>
      <c r="AL70" s="9">
        <v>23.968</v>
      </c>
      <c r="AM70" s="9">
        <v>8.734</v>
      </c>
      <c r="AN70" s="9">
        <v>15.416</v>
      </c>
      <c r="AO70" s="9">
        <v>12.766999999999999</v>
      </c>
      <c r="AP70" s="9">
        <v>2.65</v>
      </c>
      <c r="AQ70" s="9">
        <v>17.286000000000001</v>
      </c>
      <c r="AR70" s="9">
        <v>11.201000000000001</v>
      </c>
      <c r="AS70" s="9">
        <v>6.0839999999999996</v>
      </c>
      <c r="AT70" s="9">
        <v>29.164999999999999</v>
      </c>
      <c r="AU70" s="9">
        <v>8.4619999999999997</v>
      </c>
      <c r="AV70" s="9">
        <v>20.702999999999999</v>
      </c>
      <c r="AW70" s="9">
        <v>313.82</v>
      </c>
      <c r="AX70" s="9">
        <v>158.98500000000001</v>
      </c>
      <c r="AY70" s="9">
        <v>154.834</v>
      </c>
      <c r="AZ70" s="9">
        <v>137.41</v>
      </c>
      <c r="BA70" s="9">
        <v>105.178</v>
      </c>
      <c r="BB70" s="9">
        <v>32.231999999999999</v>
      </c>
      <c r="BC70" s="9">
        <v>176.41</v>
      </c>
      <c r="BD70" s="9">
        <v>53.807000000000002</v>
      </c>
      <c r="BE70" s="9">
        <v>122.60299999999999</v>
      </c>
      <c r="BF70" s="9">
        <v>162.333</v>
      </c>
      <c r="BG70" s="9">
        <v>122.477</v>
      </c>
      <c r="BH70" s="9">
        <v>39.856999999999999</v>
      </c>
      <c r="BI70" s="9">
        <v>189.054</v>
      </c>
      <c r="BJ70" s="9">
        <v>55.835000000000001</v>
      </c>
      <c r="BK70" s="9">
        <v>133.21899999999999</v>
      </c>
      <c r="BL70" s="9">
        <v>191.827</v>
      </c>
      <c r="BM70" s="9">
        <v>66.573999999999998</v>
      </c>
      <c r="BN70" s="9">
        <v>125.252</v>
      </c>
      <c r="BO70" s="9">
        <v>2617.6559999999999</v>
      </c>
      <c r="BP70" s="9">
        <v>1347.961</v>
      </c>
      <c r="BQ70" s="9">
        <v>1269.6959999999999</v>
      </c>
      <c r="BR70" s="9">
        <v>1958.865</v>
      </c>
      <c r="BS70" s="9">
        <v>1214.876</v>
      </c>
      <c r="BT70" s="9">
        <v>743.98900000000003</v>
      </c>
      <c r="BU70" s="9">
        <v>658.79100000000005</v>
      </c>
      <c r="BV70" s="9">
        <v>133.08500000000001</v>
      </c>
      <c r="BW70" s="9">
        <v>525.70600000000002</v>
      </c>
      <c r="BX70" s="9">
        <v>312.26</v>
      </c>
      <c r="BY70" s="9">
        <v>157.119</v>
      </c>
      <c r="BZ70" s="9">
        <v>155.14099999999999</v>
      </c>
      <c r="CA70" s="9">
        <v>56.853000000000002</v>
      </c>
      <c r="CB70" s="9">
        <v>34.390999999999998</v>
      </c>
      <c r="CC70" s="9">
        <v>22.462</v>
      </c>
      <c r="CD70" s="9">
        <v>29.361999999999998</v>
      </c>
      <c r="CE70" s="9">
        <v>21.417999999999999</v>
      </c>
      <c r="CF70" s="9">
        <v>7.944</v>
      </c>
      <c r="CG70" s="9">
        <v>16.247</v>
      </c>
      <c r="CH70" s="9">
        <v>11.05</v>
      </c>
      <c r="CI70" s="9">
        <v>5.1980000000000004</v>
      </c>
      <c r="CJ70" s="9">
        <v>13.115</v>
      </c>
      <c r="CK70" s="9">
        <v>10.369</v>
      </c>
      <c r="CL70" s="9">
        <v>2.746</v>
      </c>
      <c r="CM70" s="9">
        <v>27.49</v>
      </c>
      <c r="CN70" s="9">
        <v>12.973000000000001</v>
      </c>
      <c r="CO70" s="9">
        <v>14.518000000000001</v>
      </c>
      <c r="CP70" s="9">
        <v>280.66800000000001</v>
      </c>
      <c r="CQ70" s="9">
        <v>138.751</v>
      </c>
      <c r="CR70" s="9">
        <v>141.917</v>
      </c>
      <c r="CS70" s="9">
        <v>122.90900000000001</v>
      </c>
      <c r="CT70" s="9">
        <v>91.096000000000004</v>
      </c>
      <c r="CU70" s="9">
        <v>31.812000000000001</v>
      </c>
      <c r="CV70" s="9">
        <v>157.75899999999999</v>
      </c>
      <c r="CW70" s="9">
        <v>47.655000000000001</v>
      </c>
      <c r="CX70" s="9">
        <v>110.104</v>
      </c>
      <c r="CY70" s="9">
        <v>142.36199999999999</v>
      </c>
      <c r="CZ70" s="9">
        <v>104.92700000000001</v>
      </c>
      <c r="DA70" s="9">
        <v>37.435000000000002</v>
      </c>
      <c r="DB70" s="9">
        <v>169.898</v>
      </c>
      <c r="DC70" s="9">
        <v>52.191000000000003</v>
      </c>
      <c r="DD70" s="9">
        <v>117.706</v>
      </c>
      <c r="DE70" s="9">
        <v>174.00700000000001</v>
      </c>
      <c r="DF70" s="9">
        <v>58.704999999999998</v>
      </c>
      <c r="DG70" s="9">
        <v>115.30200000000001</v>
      </c>
      <c r="DH70" s="9">
        <v>2524.011</v>
      </c>
      <c r="DI70" s="9">
        <v>1391.4390000000001</v>
      </c>
      <c r="DJ70" s="9">
        <v>1132.5719999999999</v>
      </c>
      <c r="DK70" s="9">
        <v>1581.93</v>
      </c>
      <c r="DL70" s="9">
        <v>1035.4390000000001</v>
      </c>
      <c r="DM70" s="9">
        <v>546.49199999999996</v>
      </c>
      <c r="DN70" s="9">
        <v>942.08100000000002</v>
      </c>
      <c r="DO70" s="9">
        <v>356.00099999999998</v>
      </c>
      <c r="DP70" s="9">
        <v>586.08000000000004</v>
      </c>
      <c r="DQ70" s="9">
        <v>268.18400000000003</v>
      </c>
      <c r="DR70" s="9">
        <v>155.57300000000001</v>
      </c>
      <c r="DS70" s="9">
        <v>112.611</v>
      </c>
      <c r="DT70" s="9">
        <v>81.710999999999999</v>
      </c>
      <c r="DU70" s="9">
        <v>53.024000000000001</v>
      </c>
      <c r="DV70" s="9">
        <v>28.686</v>
      </c>
      <c r="DW70" s="9">
        <v>23.181999999999999</v>
      </c>
      <c r="DX70" s="9">
        <v>17.812999999999999</v>
      </c>
      <c r="DY70" s="9">
        <v>5.3689999999999998</v>
      </c>
      <c r="DZ70" s="9">
        <v>13.936999999999999</v>
      </c>
      <c r="EA70" s="9">
        <v>10.648</v>
      </c>
      <c r="EB70" s="9">
        <v>3.29</v>
      </c>
      <c r="EC70" s="9">
        <v>9.2439999999999998</v>
      </c>
      <c r="ED70" s="9">
        <v>7.165</v>
      </c>
      <c r="EE70" s="9">
        <v>2.0790000000000002</v>
      </c>
      <c r="EF70" s="9">
        <v>58.529000000000003</v>
      </c>
      <c r="EG70" s="9">
        <v>35.212000000000003</v>
      </c>
      <c r="EH70" s="9">
        <v>23.317</v>
      </c>
      <c r="EI70" s="9">
        <v>210.36600000000001</v>
      </c>
      <c r="EJ70" s="9">
        <v>117.729</v>
      </c>
      <c r="EK70" s="9">
        <v>92.635999999999996</v>
      </c>
      <c r="EL70" s="9">
        <v>71.659000000000006</v>
      </c>
      <c r="EM70" s="9">
        <v>46.268999999999998</v>
      </c>
      <c r="EN70" s="9">
        <v>25.388999999999999</v>
      </c>
      <c r="EO70" s="9">
        <v>138.70699999999999</v>
      </c>
      <c r="EP70" s="9">
        <v>71.459999999999994</v>
      </c>
      <c r="EQ70" s="9">
        <v>67.247</v>
      </c>
      <c r="ER70" s="9">
        <v>91.847999999999999</v>
      </c>
      <c r="ES70" s="9">
        <v>62.098999999999997</v>
      </c>
      <c r="ET70" s="9">
        <v>29.748999999999999</v>
      </c>
      <c r="EU70" s="9">
        <v>176.33600000000001</v>
      </c>
      <c r="EV70" s="9">
        <v>93.474000000000004</v>
      </c>
      <c r="EW70" s="9">
        <v>82.861999999999995</v>
      </c>
      <c r="EX70" s="9">
        <v>152.64400000000001</v>
      </c>
      <c r="EY70" s="9">
        <v>82.108000000000004</v>
      </c>
      <c r="EZ70" s="9">
        <v>70.537000000000006</v>
      </c>
      <c r="FA70" s="9">
        <v>1916.739</v>
      </c>
      <c r="FB70" s="9">
        <v>1026.193</v>
      </c>
      <c r="FC70" s="9">
        <v>890.54600000000005</v>
      </c>
      <c r="FD70" s="9">
        <v>1306.4929999999999</v>
      </c>
      <c r="FE70" s="9">
        <v>845.51900000000001</v>
      </c>
      <c r="FF70" s="9">
        <v>460.97300000000001</v>
      </c>
      <c r="FG70" s="9">
        <v>610.24599999999998</v>
      </c>
      <c r="FH70" s="9">
        <v>180.67400000000001</v>
      </c>
      <c r="FI70" s="9">
        <v>429.57299999999998</v>
      </c>
      <c r="FJ70" s="9">
        <v>205.14599999999999</v>
      </c>
      <c r="FK70" s="9">
        <v>112.205</v>
      </c>
      <c r="FL70" s="9">
        <v>92.941000000000003</v>
      </c>
      <c r="FM70" s="9">
        <v>53.747999999999998</v>
      </c>
      <c r="FN70" s="9">
        <v>33.252000000000002</v>
      </c>
      <c r="FO70" s="9">
        <v>20.495999999999999</v>
      </c>
      <c r="FP70" s="9">
        <v>16.818999999999999</v>
      </c>
      <c r="FQ70" s="9">
        <v>13.021000000000001</v>
      </c>
      <c r="FR70" s="9">
        <v>3.798</v>
      </c>
      <c r="FS70" s="9">
        <v>11.712</v>
      </c>
      <c r="FT70" s="9">
        <v>8.8740000000000006</v>
      </c>
      <c r="FU70" s="9">
        <v>2.839</v>
      </c>
      <c r="FV70" s="9">
        <v>5.1070000000000002</v>
      </c>
      <c r="FW70" s="9">
        <v>4.1470000000000002</v>
      </c>
      <c r="FX70" s="9">
        <v>0.96</v>
      </c>
      <c r="FY70" s="9">
        <v>36.929000000000002</v>
      </c>
      <c r="FZ70" s="9">
        <v>20.231000000000002</v>
      </c>
      <c r="GA70" s="9">
        <v>16.698</v>
      </c>
      <c r="GB70" s="9">
        <v>169.96299999999999</v>
      </c>
      <c r="GC70" s="9">
        <v>90.47</v>
      </c>
      <c r="GD70" s="9">
        <v>79.492999999999995</v>
      </c>
      <c r="GE70" s="9">
        <v>58.747</v>
      </c>
      <c r="GF70" s="9">
        <v>38.167999999999999</v>
      </c>
      <c r="GG70" s="9">
        <v>20.579000000000001</v>
      </c>
      <c r="GH70" s="9">
        <v>111.21599999999999</v>
      </c>
      <c r="GI70" s="9">
        <v>52.302</v>
      </c>
      <c r="GJ70" s="9">
        <v>58.912999999999997</v>
      </c>
      <c r="GK70" s="9">
        <v>72.602999999999994</v>
      </c>
      <c r="GL70" s="9">
        <v>49.231999999999999</v>
      </c>
      <c r="GM70" s="9">
        <v>23.370999999999999</v>
      </c>
      <c r="GN70" s="9">
        <v>132.54300000000001</v>
      </c>
      <c r="GO70" s="9">
        <v>62.972999999999999</v>
      </c>
      <c r="GP70" s="9">
        <v>69.569999999999993</v>
      </c>
      <c r="GQ70" s="9">
        <v>122.928</v>
      </c>
      <c r="GR70" s="9">
        <v>61.176000000000002</v>
      </c>
      <c r="GS70" s="9">
        <v>61.752000000000002</v>
      </c>
      <c r="GT70" s="9">
        <v>607.27200000000005</v>
      </c>
      <c r="GU70" s="9">
        <v>365.24599999999998</v>
      </c>
      <c r="GV70" s="9">
        <v>242.02600000000001</v>
      </c>
      <c r="GW70" s="9">
        <v>275.43799999999999</v>
      </c>
      <c r="GX70" s="9">
        <v>189.91900000000001</v>
      </c>
      <c r="GY70" s="9">
        <v>85.519000000000005</v>
      </c>
      <c r="GZ70" s="9">
        <v>331.83499999999998</v>
      </c>
      <c r="HA70" s="9">
        <v>175.327</v>
      </c>
      <c r="HB70" s="9">
        <v>156.50700000000001</v>
      </c>
      <c r="HC70" s="9">
        <v>63.036999999999999</v>
      </c>
      <c r="HD70" s="9">
        <v>43.368000000000002</v>
      </c>
      <c r="HE70" s="9">
        <v>19.669</v>
      </c>
      <c r="HF70" s="9">
        <v>27.962</v>
      </c>
      <c r="HG70" s="9">
        <v>19.771999999999998</v>
      </c>
      <c r="HH70" s="9">
        <v>8.1910000000000007</v>
      </c>
      <c r="HI70" s="9">
        <v>6.3630000000000004</v>
      </c>
      <c r="HJ70" s="9">
        <v>4.7919999999999998</v>
      </c>
      <c r="HK70" s="9">
        <v>1.571</v>
      </c>
      <c r="HL70" s="9">
        <v>2.2250000000000001</v>
      </c>
      <c r="HM70" s="9">
        <v>1.774</v>
      </c>
      <c r="HN70" s="9">
        <v>0.45100000000000001</v>
      </c>
      <c r="HO70" s="9">
        <v>4.1379999999999999</v>
      </c>
      <c r="HP70" s="9">
        <v>3.0179999999999998</v>
      </c>
      <c r="HQ70" s="9">
        <v>1.1200000000000001</v>
      </c>
      <c r="HR70" s="9">
        <v>21.6</v>
      </c>
      <c r="HS70" s="9">
        <v>14.98</v>
      </c>
      <c r="HT70" s="9">
        <v>6.62</v>
      </c>
      <c r="HU70" s="9">
        <v>40.402999999999999</v>
      </c>
      <c r="HV70" s="9">
        <v>27.259</v>
      </c>
      <c r="HW70" s="9">
        <v>13.144</v>
      </c>
      <c r="HX70" s="9">
        <v>12.911</v>
      </c>
      <c r="HY70" s="9">
        <v>8.1010000000000009</v>
      </c>
      <c r="HZ70" s="9">
        <v>4.8099999999999996</v>
      </c>
      <c r="IA70" s="9">
        <v>27.491</v>
      </c>
      <c r="IB70" s="9">
        <v>19.158000000000001</v>
      </c>
      <c r="IC70" s="9">
        <v>8.3339999999999996</v>
      </c>
      <c r="ID70" s="9">
        <v>19.245000000000001</v>
      </c>
      <c r="IE70" s="9">
        <v>12.868</v>
      </c>
      <c r="IF70" s="9">
        <v>6.3769999999999998</v>
      </c>
      <c r="IG70" s="9">
        <v>43.792999999999999</v>
      </c>
      <c r="IH70" s="9">
        <v>30.501000000000001</v>
      </c>
      <c r="II70" s="9">
        <v>13.292</v>
      </c>
      <c r="IJ70" s="9">
        <v>29.716000000000001</v>
      </c>
      <c r="IK70" s="9">
        <v>20.931000000000001</v>
      </c>
      <c r="IL70" s="9">
        <v>8.7850000000000001</v>
      </c>
      <c r="IM70" s="9">
        <v>4092.5479999999998</v>
      </c>
      <c r="IN70" s="9">
        <v>2187.1379999999999</v>
      </c>
      <c r="IO70" s="9">
        <v>1905.41</v>
      </c>
      <c r="IP70" s="9">
        <v>2842.37</v>
      </c>
      <c r="IQ70" s="9">
        <v>1761.8920000000001</v>
      </c>
    </row>
    <row r="71" spans="1:251">
      <c r="A71" s="10">
        <v>43647</v>
      </c>
      <c r="B71" s="9">
        <v>14.286</v>
      </c>
      <c r="C71" s="9">
        <v>17.428000000000001</v>
      </c>
      <c r="D71" s="9">
        <v>395.17899999999997</v>
      </c>
      <c r="E71" s="9">
        <v>230.721</v>
      </c>
      <c r="F71" s="9">
        <v>164.459</v>
      </c>
      <c r="G71" s="9">
        <v>197.45500000000001</v>
      </c>
      <c r="H71" s="9">
        <v>150.821</v>
      </c>
      <c r="I71" s="9">
        <v>46.634</v>
      </c>
      <c r="J71" s="9">
        <v>197.72499999999999</v>
      </c>
      <c r="K71" s="9">
        <v>79.899000000000001</v>
      </c>
      <c r="L71" s="9">
        <v>117.825</v>
      </c>
      <c r="M71" s="9">
        <v>223.06899999999999</v>
      </c>
      <c r="N71" s="9">
        <v>171.01900000000001</v>
      </c>
      <c r="O71" s="9">
        <v>52.05</v>
      </c>
      <c r="P71" s="9">
        <v>211.126</v>
      </c>
      <c r="Q71" s="9">
        <v>83.736999999999995</v>
      </c>
      <c r="R71" s="9">
        <v>127.389</v>
      </c>
      <c r="S71" s="9">
        <v>217.691</v>
      </c>
      <c r="T71" s="9">
        <v>95.366</v>
      </c>
      <c r="U71" s="9">
        <v>122.325</v>
      </c>
      <c r="V71" s="9">
        <v>2751.9380000000001</v>
      </c>
      <c r="W71" s="9">
        <v>1472.722</v>
      </c>
      <c r="X71" s="9">
        <v>1279.2159999999999</v>
      </c>
      <c r="Y71" s="9">
        <v>2074.6010000000001</v>
      </c>
      <c r="Z71" s="9">
        <v>1347.9739999999999</v>
      </c>
      <c r="AA71" s="9">
        <v>726.62800000000004</v>
      </c>
      <c r="AB71" s="9">
        <v>677.33600000000001</v>
      </c>
      <c r="AC71" s="9">
        <v>124.748</v>
      </c>
      <c r="AD71" s="9">
        <v>552.58799999999997</v>
      </c>
      <c r="AE71" s="9">
        <v>358.75599999999997</v>
      </c>
      <c r="AF71" s="9">
        <v>191.17</v>
      </c>
      <c r="AG71" s="9">
        <v>167.58699999999999</v>
      </c>
      <c r="AH71" s="9">
        <v>66.817999999999998</v>
      </c>
      <c r="AI71" s="9">
        <v>39.286999999999999</v>
      </c>
      <c r="AJ71" s="9">
        <v>27.53</v>
      </c>
      <c r="AK71" s="9">
        <v>38.591000000000001</v>
      </c>
      <c r="AL71" s="9">
        <v>31.184999999999999</v>
      </c>
      <c r="AM71" s="9">
        <v>7.4059999999999997</v>
      </c>
      <c r="AN71" s="9">
        <v>18.637</v>
      </c>
      <c r="AO71" s="9">
        <v>13.961</v>
      </c>
      <c r="AP71" s="9">
        <v>4.6769999999999996</v>
      </c>
      <c r="AQ71" s="9">
        <v>19.954000000000001</v>
      </c>
      <c r="AR71" s="9">
        <v>17.225000000000001</v>
      </c>
      <c r="AS71" s="9">
        <v>2.7290000000000001</v>
      </c>
      <c r="AT71" s="9">
        <v>28.225999999999999</v>
      </c>
      <c r="AU71" s="9">
        <v>8.1020000000000003</v>
      </c>
      <c r="AV71" s="9">
        <v>20.125</v>
      </c>
      <c r="AW71" s="9">
        <v>325.05500000000001</v>
      </c>
      <c r="AX71" s="9">
        <v>170.30500000000001</v>
      </c>
      <c r="AY71" s="9">
        <v>154.751</v>
      </c>
      <c r="AZ71" s="9">
        <v>152.779</v>
      </c>
      <c r="BA71" s="9">
        <v>117.43</v>
      </c>
      <c r="BB71" s="9">
        <v>35.348999999999997</v>
      </c>
      <c r="BC71" s="9">
        <v>172.27600000000001</v>
      </c>
      <c r="BD71" s="9">
        <v>52.875</v>
      </c>
      <c r="BE71" s="9">
        <v>119.402</v>
      </c>
      <c r="BF71" s="9">
        <v>178.126</v>
      </c>
      <c r="BG71" s="9">
        <v>137.04900000000001</v>
      </c>
      <c r="BH71" s="9">
        <v>41.078000000000003</v>
      </c>
      <c r="BI71" s="9">
        <v>180.63</v>
      </c>
      <c r="BJ71" s="9">
        <v>54.121000000000002</v>
      </c>
      <c r="BK71" s="9">
        <v>126.509</v>
      </c>
      <c r="BL71" s="9">
        <v>190.91399999999999</v>
      </c>
      <c r="BM71" s="9">
        <v>66.834999999999994</v>
      </c>
      <c r="BN71" s="9">
        <v>124.078</v>
      </c>
      <c r="BO71" s="9">
        <v>2624.848</v>
      </c>
      <c r="BP71" s="9">
        <v>1348.0340000000001</v>
      </c>
      <c r="BQ71" s="9">
        <v>1276.8130000000001</v>
      </c>
      <c r="BR71" s="9">
        <v>1976.376</v>
      </c>
      <c r="BS71" s="9">
        <v>1209.9079999999999</v>
      </c>
      <c r="BT71" s="9">
        <v>766.46699999999998</v>
      </c>
      <c r="BU71" s="9">
        <v>648.47199999999998</v>
      </c>
      <c r="BV71" s="9">
        <v>138.126</v>
      </c>
      <c r="BW71" s="9">
        <v>510.346</v>
      </c>
      <c r="BX71" s="9">
        <v>309.07600000000002</v>
      </c>
      <c r="BY71" s="9">
        <v>146.67400000000001</v>
      </c>
      <c r="BZ71" s="9">
        <v>162.40299999999999</v>
      </c>
      <c r="CA71" s="9">
        <v>63.292000000000002</v>
      </c>
      <c r="CB71" s="9">
        <v>36.423999999999999</v>
      </c>
      <c r="CC71" s="9">
        <v>26.867999999999999</v>
      </c>
      <c r="CD71" s="9">
        <v>30.972999999999999</v>
      </c>
      <c r="CE71" s="9">
        <v>20.864999999999998</v>
      </c>
      <c r="CF71" s="9">
        <v>10.108000000000001</v>
      </c>
      <c r="CG71" s="9">
        <v>19.77</v>
      </c>
      <c r="CH71" s="9">
        <v>11.013</v>
      </c>
      <c r="CI71" s="9">
        <v>8.7569999999999997</v>
      </c>
      <c r="CJ71" s="9">
        <v>11.202999999999999</v>
      </c>
      <c r="CK71" s="9">
        <v>9.8520000000000003</v>
      </c>
      <c r="CL71" s="9">
        <v>1.3520000000000001</v>
      </c>
      <c r="CM71" s="9">
        <v>32.319000000000003</v>
      </c>
      <c r="CN71" s="9">
        <v>15.558999999999999</v>
      </c>
      <c r="CO71" s="9">
        <v>16.759</v>
      </c>
      <c r="CP71" s="9">
        <v>278.92</v>
      </c>
      <c r="CQ71" s="9">
        <v>130.762</v>
      </c>
      <c r="CR71" s="9">
        <v>148.15799999999999</v>
      </c>
      <c r="CS71" s="9">
        <v>115.925</v>
      </c>
      <c r="CT71" s="9">
        <v>78.792000000000002</v>
      </c>
      <c r="CU71" s="9">
        <v>37.133000000000003</v>
      </c>
      <c r="CV71" s="9">
        <v>162.995</v>
      </c>
      <c r="CW71" s="9">
        <v>51.97</v>
      </c>
      <c r="CX71" s="9">
        <v>111.02500000000001</v>
      </c>
      <c r="CY71" s="9">
        <v>136.1</v>
      </c>
      <c r="CZ71" s="9">
        <v>92.183999999999997</v>
      </c>
      <c r="DA71" s="9">
        <v>43.915999999999997</v>
      </c>
      <c r="DB71" s="9">
        <v>172.976</v>
      </c>
      <c r="DC71" s="9">
        <v>54.488999999999997</v>
      </c>
      <c r="DD71" s="9">
        <v>118.486</v>
      </c>
      <c r="DE71" s="9">
        <v>182.76499999999999</v>
      </c>
      <c r="DF71" s="9">
        <v>62.984000000000002</v>
      </c>
      <c r="DG71" s="9">
        <v>119.78100000000001</v>
      </c>
      <c r="DH71" s="9">
        <v>2511.5630000000001</v>
      </c>
      <c r="DI71" s="9">
        <v>1386.925</v>
      </c>
      <c r="DJ71" s="9">
        <v>1124.6379999999999</v>
      </c>
      <c r="DK71" s="9">
        <v>1553.605</v>
      </c>
      <c r="DL71" s="9">
        <v>1026.079</v>
      </c>
      <c r="DM71" s="9">
        <v>527.52499999999998</v>
      </c>
      <c r="DN71" s="9">
        <v>957.95799999999997</v>
      </c>
      <c r="DO71" s="9">
        <v>360.846</v>
      </c>
      <c r="DP71" s="9">
        <v>597.11199999999997</v>
      </c>
      <c r="DQ71" s="9">
        <v>279.077</v>
      </c>
      <c r="DR71" s="9">
        <v>159.136</v>
      </c>
      <c r="DS71" s="9">
        <v>119.941</v>
      </c>
      <c r="DT71" s="9">
        <v>85.864000000000004</v>
      </c>
      <c r="DU71" s="9">
        <v>54.847000000000001</v>
      </c>
      <c r="DV71" s="9">
        <v>31.016999999999999</v>
      </c>
      <c r="DW71" s="9">
        <v>27.071999999999999</v>
      </c>
      <c r="DX71" s="9">
        <v>22.738</v>
      </c>
      <c r="DY71" s="9">
        <v>4.3330000000000002</v>
      </c>
      <c r="DZ71" s="9">
        <v>14.382</v>
      </c>
      <c r="EA71" s="9">
        <v>13.39</v>
      </c>
      <c r="EB71" s="9">
        <v>0.99199999999999999</v>
      </c>
      <c r="EC71" s="9">
        <v>12.69</v>
      </c>
      <c r="ED71" s="9">
        <v>9.3490000000000002</v>
      </c>
      <c r="EE71" s="9">
        <v>3.3410000000000002</v>
      </c>
      <c r="EF71" s="9">
        <v>58.792999999999999</v>
      </c>
      <c r="EG71" s="9">
        <v>32.109000000000002</v>
      </c>
      <c r="EH71" s="9">
        <v>26.684000000000001</v>
      </c>
      <c r="EI71" s="9">
        <v>221.45</v>
      </c>
      <c r="EJ71" s="9">
        <v>122.39700000000001</v>
      </c>
      <c r="EK71" s="9">
        <v>99.052999999999997</v>
      </c>
      <c r="EL71" s="9">
        <v>73.162999999999997</v>
      </c>
      <c r="EM71" s="9">
        <v>53.11</v>
      </c>
      <c r="EN71" s="9">
        <v>20.052</v>
      </c>
      <c r="EO71" s="9">
        <v>148.28700000000001</v>
      </c>
      <c r="EP71" s="9">
        <v>69.287000000000006</v>
      </c>
      <c r="EQ71" s="9">
        <v>79</v>
      </c>
      <c r="ER71" s="9">
        <v>94.346999999999994</v>
      </c>
      <c r="ES71" s="9">
        <v>71.064999999999998</v>
      </c>
      <c r="ET71" s="9">
        <v>23.280999999999999</v>
      </c>
      <c r="EU71" s="9">
        <v>184.73099999999999</v>
      </c>
      <c r="EV71" s="9">
        <v>88.070999999999998</v>
      </c>
      <c r="EW71" s="9">
        <v>96.66</v>
      </c>
      <c r="EX71" s="9">
        <v>162.66900000000001</v>
      </c>
      <c r="EY71" s="9">
        <v>82.677000000000007</v>
      </c>
      <c r="EZ71" s="9">
        <v>79.992999999999995</v>
      </c>
      <c r="FA71" s="9">
        <v>1909.867</v>
      </c>
      <c r="FB71" s="9">
        <v>1022.585</v>
      </c>
      <c r="FC71" s="9">
        <v>887.28099999999995</v>
      </c>
      <c r="FD71" s="9">
        <v>1294.8989999999999</v>
      </c>
      <c r="FE71" s="9">
        <v>836.93700000000001</v>
      </c>
      <c r="FF71" s="9">
        <v>457.96199999999999</v>
      </c>
      <c r="FG71" s="9">
        <v>614.96799999999996</v>
      </c>
      <c r="FH71" s="9">
        <v>185.649</v>
      </c>
      <c r="FI71" s="9">
        <v>429.31900000000002</v>
      </c>
      <c r="FJ71" s="9">
        <v>220.821</v>
      </c>
      <c r="FK71" s="9">
        <v>124.087</v>
      </c>
      <c r="FL71" s="9">
        <v>96.733999999999995</v>
      </c>
      <c r="FM71" s="9">
        <v>59.844999999999999</v>
      </c>
      <c r="FN71" s="9">
        <v>38.264000000000003</v>
      </c>
      <c r="FO71" s="9">
        <v>21.581</v>
      </c>
      <c r="FP71" s="9">
        <v>21.321999999999999</v>
      </c>
      <c r="FQ71" s="9">
        <v>18.43</v>
      </c>
      <c r="FR71" s="9">
        <v>2.8919999999999999</v>
      </c>
      <c r="FS71" s="9">
        <v>12.454000000000001</v>
      </c>
      <c r="FT71" s="9">
        <v>11.944000000000001</v>
      </c>
      <c r="FU71" s="9">
        <v>0.51</v>
      </c>
      <c r="FV71" s="9">
        <v>8.8680000000000003</v>
      </c>
      <c r="FW71" s="9">
        <v>6.4859999999999998</v>
      </c>
      <c r="FX71" s="9">
        <v>2.3820000000000001</v>
      </c>
      <c r="FY71" s="9">
        <v>38.521999999999998</v>
      </c>
      <c r="FZ71" s="9">
        <v>19.834</v>
      </c>
      <c r="GA71" s="9">
        <v>18.689</v>
      </c>
      <c r="GB71" s="9">
        <v>184.44399999999999</v>
      </c>
      <c r="GC71" s="9">
        <v>100.304</v>
      </c>
      <c r="GD71" s="9">
        <v>84.14</v>
      </c>
      <c r="GE71" s="9">
        <v>65.287000000000006</v>
      </c>
      <c r="GF71" s="9">
        <v>47.676000000000002</v>
      </c>
      <c r="GG71" s="9">
        <v>17.611000000000001</v>
      </c>
      <c r="GH71" s="9">
        <v>119.157</v>
      </c>
      <c r="GI71" s="9">
        <v>52.628</v>
      </c>
      <c r="GJ71" s="9">
        <v>66.528999999999996</v>
      </c>
      <c r="GK71" s="9">
        <v>81.287000000000006</v>
      </c>
      <c r="GL71" s="9">
        <v>61.884999999999998</v>
      </c>
      <c r="GM71" s="9">
        <v>19.402000000000001</v>
      </c>
      <c r="GN71" s="9">
        <v>139.53299999999999</v>
      </c>
      <c r="GO71" s="9">
        <v>62.201999999999998</v>
      </c>
      <c r="GP71" s="9">
        <v>77.331999999999994</v>
      </c>
      <c r="GQ71" s="9">
        <v>131.61099999999999</v>
      </c>
      <c r="GR71" s="9">
        <v>64.572000000000003</v>
      </c>
      <c r="GS71" s="9">
        <v>67.039000000000001</v>
      </c>
      <c r="GT71" s="9">
        <v>601.69600000000003</v>
      </c>
      <c r="GU71" s="9">
        <v>364.339</v>
      </c>
      <c r="GV71" s="9">
        <v>237.35599999999999</v>
      </c>
      <c r="GW71" s="9">
        <v>258.70600000000002</v>
      </c>
      <c r="GX71" s="9">
        <v>189.142</v>
      </c>
      <c r="GY71" s="9">
        <v>69.563999999999993</v>
      </c>
      <c r="GZ71" s="9">
        <v>342.99</v>
      </c>
      <c r="HA71" s="9">
        <v>175.197</v>
      </c>
      <c r="HB71" s="9">
        <v>167.79300000000001</v>
      </c>
      <c r="HC71" s="9">
        <v>58.256999999999998</v>
      </c>
      <c r="HD71" s="9">
        <v>35.048999999999999</v>
      </c>
      <c r="HE71" s="9">
        <v>23.207999999999998</v>
      </c>
      <c r="HF71" s="9">
        <v>26.02</v>
      </c>
      <c r="HG71" s="9">
        <v>16.582999999999998</v>
      </c>
      <c r="HH71" s="9">
        <v>9.4359999999999999</v>
      </c>
      <c r="HI71" s="9">
        <v>5.7489999999999997</v>
      </c>
      <c r="HJ71" s="9">
        <v>4.3079999999999998</v>
      </c>
      <c r="HK71" s="9">
        <v>1.4410000000000001</v>
      </c>
      <c r="HL71" s="9">
        <v>1.9279999999999999</v>
      </c>
      <c r="HM71" s="9">
        <v>1.446</v>
      </c>
      <c r="HN71" s="9">
        <v>0.48199999999999998</v>
      </c>
      <c r="HO71" s="9">
        <v>3.8220000000000001</v>
      </c>
      <c r="HP71" s="9">
        <v>2.863</v>
      </c>
      <c r="HQ71" s="9">
        <v>0.95899999999999996</v>
      </c>
      <c r="HR71" s="9">
        <v>20.271000000000001</v>
      </c>
      <c r="HS71" s="9">
        <v>12.275</v>
      </c>
      <c r="HT71" s="9">
        <v>7.9950000000000001</v>
      </c>
      <c r="HU71" s="9">
        <v>37.006</v>
      </c>
      <c r="HV71" s="9">
        <v>22.093</v>
      </c>
      <c r="HW71" s="9">
        <v>14.913</v>
      </c>
      <c r="HX71" s="9">
        <v>7.8760000000000003</v>
      </c>
      <c r="HY71" s="9">
        <v>5.4340000000000002</v>
      </c>
      <c r="HZ71" s="9">
        <v>2.4409999999999998</v>
      </c>
      <c r="IA71" s="9">
        <v>29.13</v>
      </c>
      <c r="IB71" s="9">
        <v>16.658999999999999</v>
      </c>
      <c r="IC71" s="9">
        <v>12.471</v>
      </c>
      <c r="ID71" s="9">
        <v>13.058999999999999</v>
      </c>
      <c r="IE71" s="9">
        <v>9.18</v>
      </c>
      <c r="IF71" s="9">
        <v>3.879</v>
      </c>
      <c r="IG71" s="9">
        <v>45.197000000000003</v>
      </c>
      <c r="IH71" s="9">
        <v>25.869</v>
      </c>
      <c r="II71" s="9">
        <v>19.329000000000001</v>
      </c>
      <c r="IJ71" s="9">
        <v>31.058</v>
      </c>
      <c r="IK71" s="9">
        <v>18.105</v>
      </c>
      <c r="IL71" s="9">
        <v>12.954000000000001</v>
      </c>
      <c r="IM71" s="9">
        <v>4089.931</v>
      </c>
      <c r="IN71" s="9">
        <v>2187.4380000000001</v>
      </c>
      <c r="IO71" s="9">
        <v>1902.4929999999999</v>
      </c>
      <c r="IP71" s="9">
        <v>2868.1660000000002</v>
      </c>
      <c r="IQ71" s="9">
        <v>1765.53</v>
      </c>
    </row>
    <row r="72" spans="1:251">
      <c r="A72" s="10">
        <v>43678</v>
      </c>
      <c r="B72" s="9">
        <v>17.507000000000001</v>
      </c>
      <c r="C72" s="9">
        <v>17.77</v>
      </c>
      <c r="D72" s="9">
        <v>402.92700000000002</v>
      </c>
      <c r="E72" s="9">
        <v>239.447</v>
      </c>
      <c r="F72" s="9">
        <v>163.47999999999999</v>
      </c>
      <c r="G72" s="9">
        <v>194.26900000000001</v>
      </c>
      <c r="H72" s="9">
        <v>147.24199999999999</v>
      </c>
      <c r="I72" s="9">
        <v>47.027000000000001</v>
      </c>
      <c r="J72" s="9">
        <v>208.65799999999999</v>
      </c>
      <c r="K72" s="9">
        <v>92.204999999999998</v>
      </c>
      <c r="L72" s="9">
        <v>116.453</v>
      </c>
      <c r="M72" s="9">
        <v>219.131</v>
      </c>
      <c r="N72" s="9">
        <v>167.69200000000001</v>
      </c>
      <c r="O72" s="9">
        <v>51.439</v>
      </c>
      <c r="P72" s="9">
        <v>222.065</v>
      </c>
      <c r="Q72" s="9">
        <v>97.302999999999997</v>
      </c>
      <c r="R72" s="9">
        <v>124.762</v>
      </c>
      <c r="S72" s="9">
        <v>222.95</v>
      </c>
      <c r="T72" s="9">
        <v>103.756</v>
      </c>
      <c r="U72" s="9">
        <v>119.194</v>
      </c>
      <c r="V72" s="9">
        <v>2763.4580000000001</v>
      </c>
      <c r="W72" s="9">
        <v>1473.1020000000001</v>
      </c>
      <c r="X72" s="9">
        <v>1290.356</v>
      </c>
      <c r="Y72" s="9">
        <v>2073.8249999999998</v>
      </c>
      <c r="Z72" s="9">
        <v>1346.5740000000001</v>
      </c>
      <c r="AA72" s="9">
        <v>727.25199999999995</v>
      </c>
      <c r="AB72" s="9">
        <v>689.63300000000004</v>
      </c>
      <c r="AC72" s="9">
        <v>126.529</v>
      </c>
      <c r="AD72" s="9">
        <v>563.10400000000004</v>
      </c>
      <c r="AE72" s="9">
        <v>344.44299999999998</v>
      </c>
      <c r="AF72" s="9">
        <v>187.69499999999999</v>
      </c>
      <c r="AG72" s="9">
        <v>156.74799999999999</v>
      </c>
      <c r="AH72" s="9">
        <v>60.921999999999997</v>
      </c>
      <c r="AI72" s="9">
        <v>37.588000000000001</v>
      </c>
      <c r="AJ72" s="9">
        <v>23.332999999999998</v>
      </c>
      <c r="AK72" s="9">
        <v>33.225000000000001</v>
      </c>
      <c r="AL72" s="9">
        <v>25.469000000000001</v>
      </c>
      <c r="AM72" s="9">
        <v>7.7560000000000002</v>
      </c>
      <c r="AN72" s="9">
        <v>16.622</v>
      </c>
      <c r="AO72" s="9">
        <v>13.14</v>
      </c>
      <c r="AP72" s="9">
        <v>3.4820000000000002</v>
      </c>
      <c r="AQ72" s="9">
        <v>16.602</v>
      </c>
      <c r="AR72" s="9">
        <v>12.327999999999999</v>
      </c>
      <c r="AS72" s="9">
        <v>4.274</v>
      </c>
      <c r="AT72" s="9">
        <v>27.696999999999999</v>
      </c>
      <c r="AU72" s="9">
        <v>12.12</v>
      </c>
      <c r="AV72" s="9">
        <v>15.577</v>
      </c>
      <c r="AW72" s="9">
        <v>311.07900000000001</v>
      </c>
      <c r="AX72" s="9">
        <v>168.83</v>
      </c>
      <c r="AY72" s="9">
        <v>142.249</v>
      </c>
      <c r="AZ72" s="9">
        <v>147.33099999999999</v>
      </c>
      <c r="BA72" s="9">
        <v>118.13500000000001</v>
      </c>
      <c r="BB72" s="9">
        <v>29.196000000000002</v>
      </c>
      <c r="BC72" s="9">
        <v>163.74799999999999</v>
      </c>
      <c r="BD72" s="9">
        <v>50.695</v>
      </c>
      <c r="BE72" s="9">
        <v>113.053</v>
      </c>
      <c r="BF72" s="9">
        <v>168.767</v>
      </c>
      <c r="BG72" s="9">
        <v>132.92500000000001</v>
      </c>
      <c r="BH72" s="9">
        <v>35.841999999999999</v>
      </c>
      <c r="BI72" s="9">
        <v>175.67599999999999</v>
      </c>
      <c r="BJ72" s="9">
        <v>54.768999999999998</v>
      </c>
      <c r="BK72" s="9">
        <v>120.907</v>
      </c>
      <c r="BL72" s="9">
        <v>180.37</v>
      </c>
      <c r="BM72" s="9">
        <v>63.835000000000001</v>
      </c>
      <c r="BN72" s="9">
        <v>116.535</v>
      </c>
      <c r="BO72" s="9">
        <v>2633.0169999999998</v>
      </c>
      <c r="BP72" s="9">
        <v>1350.7719999999999</v>
      </c>
      <c r="BQ72" s="9">
        <v>1282.2449999999999</v>
      </c>
      <c r="BR72" s="9">
        <v>1980.3420000000001</v>
      </c>
      <c r="BS72" s="9">
        <v>1213.4739999999999</v>
      </c>
      <c r="BT72" s="9">
        <v>766.86699999999996</v>
      </c>
      <c r="BU72" s="9">
        <v>652.67499999999995</v>
      </c>
      <c r="BV72" s="9">
        <v>137.298</v>
      </c>
      <c r="BW72" s="9">
        <v>515.37699999999995</v>
      </c>
      <c r="BX72" s="9">
        <v>314.00599999999997</v>
      </c>
      <c r="BY72" s="9">
        <v>148.95599999999999</v>
      </c>
      <c r="BZ72" s="9">
        <v>165.05</v>
      </c>
      <c r="CA72" s="9">
        <v>62.170999999999999</v>
      </c>
      <c r="CB72" s="9">
        <v>35.39</v>
      </c>
      <c r="CC72" s="9">
        <v>26.780999999999999</v>
      </c>
      <c r="CD72" s="9">
        <v>33.057000000000002</v>
      </c>
      <c r="CE72" s="9">
        <v>25.588000000000001</v>
      </c>
      <c r="CF72" s="9">
        <v>7.4690000000000003</v>
      </c>
      <c r="CG72" s="9">
        <v>16.542999999999999</v>
      </c>
      <c r="CH72" s="9">
        <v>13.645</v>
      </c>
      <c r="CI72" s="9">
        <v>2.899</v>
      </c>
      <c r="CJ72" s="9">
        <v>16.513000000000002</v>
      </c>
      <c r="CK72" s="9">
        <v>11.943</v>
      </c>
      <c r="CL72" s="9">
        <v>4.57</v>
      </c>
      <c r="CM72" s="9">
        <v>29.114000000000001</v>
      </c>
      <c r="CN72" s="9">
        <v>9.8019999999999996</v>
      </c>
      <c r="CO72" s="9">
        <v>19.312999999999999</v>
      </c>
      <c r="CP72" s="9">
        <v>278.012</v>
      </c>
      <c r="CQ72" s="9">
        <v>126.739</v>
      </c>
      <c r="CR72" s="9">
        <v>151.27199999999999</v>
      </c>
      <c r="CS72" s="9">
        <v>124.664</v>
      </c>
      <c r="CT72" s="9">
        <v>83.12</v>
      </c>
      <c r="CU72" s="9">
        <v>41.543999999999997</v>
      </c>
      <c r="CV72" s="9">
        <v>153.34800000000001</v>
      </c>
      <c r="CW72" s="9">
        <v>43.619</v>
      </c>
      <c r="CX72" s="9">
        <v>109.729</v>
      </c>
      <c r="CY72" s="9">
        <v>148.50800000000001</v>
      </c>
      <c r="CZ72" s="9">
        <v>101.764</v>
      </c>
      <c r="DA72" s="9">
        <v>46.744999999999997</v>
      </c>
      <c r="DB72" s="9">
        <v>165.49700000000001</v>
      </c>
      <c r="DC72" s="9">
        <v>47.192999999999998</v>
      </c>
      <c r="DD72" s="9">
        <v>118.30500000000001</v>
      </c>
      <c r="DE72" s="9">
        <v>169.89099999999999</v>
      </c>
      <c r="DF72" s="9">
        <v>57.264000000000003</v>
      </c>
      <c r="DG72" s="9">
        <v>112.628</v>
      </c>
      <c r="DH72" s="9">
        <v>2519.1060000000002</v>
      </c>
      <c r="DI72" s="9">
        <v>1372.336</v>
      </c>
      <c r="DJ72" s="9">
        <v>1146.771</v>
      </c>
      <c r="DK72" s="9">
        <v>1553.191</v>
      </c>
      <c r="DL72" s="9">
        <v>1021.346</v>
      </c>
      <c r="DM72" s="9">
        <v>531.84500000000003</v>
      </c>
      <c r="DN72" s="9">
        <v>965.91499999999996</v>
      </c>
      <c r="DO72" s="9">
        <v>350.98899999999998</v>
      </c>
      <c r="DP72" s="9">
        <v>614.92600000000004</v>
      </c>
      <c r="DQ72" s="9">
        <v>294.47500000000002</v>
      </c>
      <c r="DR72" s="9">
        <v>168.11099999999999</v>
      </c>
      <c r="DS72" s="9">
        <v>126.36499999999999</v>
      </c>
      <c r="DT72" s="9">
        <v>94.061999999999998</v>
      </c>
      <c r="DU72" s="9">
        <v>62.548999999999999</v>
      </c>
      <c r="DV72" s="9">
        <v>31.513000000000002</v>
      </c>
      <c r="DW72" s="9">
        <v>37.357999999999997</v>
      </c>
      <c r="DX72" s="9">
        <v>30.172000000000001</v>
      </c>
      <c r="DY72" s="9">
        <v>7.1859999999999999</v>
      </c>
      <c r="DZ72" s="9">
        <v>25.218</v>
      </c>
      <c r="EA72" s="9">
        <v>19.995999999999999</v>
      </c>
      <c r="EB72" s="9">
        <v>5.2229999999999999</v>
      </c>
      <c r="EC72" s="9">
        <v>12.14</v>
      </c>
      <c r="ED72" s="9">
        <v>10.176</v>
      </c>
      <c r="EE72" s="9">
        <v>1.964</v>
      </c>
      <c r="EF72" s="9">
        <v>56.704000000000001</v>
      </c>
      <c r="EG72" s="9">
        <v>32.377000000000002</v>
      </c>
      <c r="EH72" s="9">
        <v>24.327000000000002</v>
      </c>
      <c r="EI72" s="9">
        <v>234.89500000000001</v>
      </c>
      <c r="EJ72" s="9">
        <v>128.80699999999999</v>
      </c>
      <c r="EK72" s="9">
        <v>106.08799999999999</v>
      </c>
      <c r="EL72" s="9">
        <v>74.850999999999999</v>
      </c>
      <c r="EM72" s="9">
        <v>56.168999999999997</v>
      </c>
      <c r="EN72" s="9">
        <v>18.681000000000001</v>
      </c>
      <c r="EO72" s="9">
        <v>160.04400000000001</v>
      </c>
      <c r="EP72" s="9">
        <v>72.637</v>
      </c>
      <c r="EQ72" s="9">
        <v>87.406999999999996</v>
      </c>
      <c r="ER72" s="9">
        <v>106.96899999999999</v>
      </c>
      <c r="ES72" s="9">
        <v>81.138000000000005</v>
      </c>
      <c r="ET72" s="9">
        <v>25.831</v>
      </c>
      <c r="EU72" s="9">
        <v>187.506</v>
      </c>
      <c r="EV72" s="9">
        <v>86.972999999999999</v>
      </c>
      <c r="EW72" s="9">
        <v>100.53400000000001</v>
      </c>
      <c r="EX72" s="9">
        <v>185.26300000000001</v>
      </c>
      <c r="EY72" s="9">
        <v>92.632999999999996</v>
      </c>
      <c r="EZ72" s="9">
        <v>92.63</v>
      </c>
      <c r="FA72" s="9">
        <v>1926.0409999999999</v>
      </c>
      <c r="FB72" s="9">
        <v>1020.236</v>
      </c>
      <c r="FC72" s="9">
        <v>905.80499999999995</v>
      </c>
      <c r="FD72" s="9">
        <v>1297.521</v>
      </c>
      <c r="FE72" s="9">
        <v>840.29700000000003</v>
      </c>
      <c r="FF72" s="9">
        <v>457.22399999999999</v>
      </c>
      <c r="FG72" s="9">
        <v>628.52</v>
      </c>
      <c r="FH72" s="9">
        <v>179.94</v>
      </c>
      <c r="FI72" s="9">
        <v>448.58</v>
      </c>
      <c r="FJ72" s="9">
        <v>233.68700000000001</v>
      </c>
      <c r="FK72" s="9">
        <v>128.38800000000001</v>
      </c>
      <c r="FL72" s="9">
        <v>105.29900000000001</v>
      </c>
      <c r="FM72" s="9">
        <v>66.102999999999994</v>
      </c>
      <c r="FN72" s="9">
        <v>43.137999999999998</v>
      </c>
      <c r="FO72" s="9">
        <v>22.966000000000001</v>
      </c>
      <c r="FP72" s="9">
        <v>28.111999999999998</v>
      </c>
      <c r="FQ72" s="9">
        <v>23.530999999999999</v>
      </c>
      <c r="FR72" s="9">
        <v>4.5810000000000004</v>
      </c>
      <c r="FS72" s="9">
        <v>19.728999999999999</v>
      </c>
      <c r="FT72" s="9">
        <v>15.89</v>
      </c>
      <c r="FU72" s="9">
        <v>3.84</v>
      </c>
      <c r="FV72" s="9">
        <v>8.3829999999999991</v>
      </c>
      <c r="FW72" s="9">
        <v>7.6420000000000003</v>
      </c>
      <c r="FX72" s="9">
        <v>0.74099999999999999</v>
      </c>
      <c r="FY72" s="9">
        <v>37.991</v>
      </c>
      <c r="FZ72" s="9">
        <v>19.606000000000002</v>
      </c>
      <c r="GA72" s="9">
        <v>18.384</v>
      </c>
      <c r="GB72" s="9">
        <v>196.25700000000001</v>
      </c>
      <c r="GC72" s="9">
        <v>103.191</v>
      </c>
      <c r="GD72" s="9">
        <v>93.066000000000003</v>
      </c>
      <c r="GE72" s="9">
        <v>67.174999999999997</v>
      </c>
      <c r="GF72" s="9">
        <v>51.5</v>
      </c>
      <c r="GG72" s="9">
        <v>15.676</v>
      </c>
      <c r="GH72" s="9">
        <v>129.08199999999999</v>
      </c>
      <c r="GI72" s="9">
        <v>51.692</v>
      </c>
      <c r="GJ72" s="9">
        <v>77.39</v>
      </c>
      <c r="GK72" s="9">
        <v>90.51</v>
      </c>
      <c r="GL72" s="9">
        <v>70.286000000000001</v>
      </c>
      <c r="GM72" s="9">
        <v>20.224</v>
      </c>
      <c r="GN72" s="9">
        <v>143.17699999999999</v>
      </c>
      <c r="GO72" s="9">
        <v>58.101999999999997</v>
      </c>
      <c r="GP72" s="9">
        <v>85.075000000000003</v>
      </c>
      <c r="GQ72" s="9">
        <v>148.81100000000001</v>
      </c>
      <c r="GR72" s="9">
        <v>67.581000000000003</v>
      </c>
      <c r="GS72" s="9">
        <v>81.23</v>
      </c>
      <c r="GT72" s="9">
        <v>593.06600000000003</v>
      </c>
      <c r="GU72" s="9">
        <v>352.09899999999999</v>
      </c>
      <c r="GV72" s="9">
        <v>240.96600000000001</v>
      </c>
      <c r="GW72" s="9">
        <v>255.67</v>
      </c>
      <c r="GX72" s="9">
        <v>181.04900000000001</v>
      </c>
      <c r="GY72" s="9">
        <v>74.620999999999995</v>
      </c>
      <c r="GZ72" s="9">
        <v>337.39600000000002</v>
      </c>
      <c r="HA72" s="9">
        <v>171.05</v>
      </c>
      <c r="HB72" s="9">
        <v>166.346</v>
      </c>
      <c r="HC72" s="9">
        <v>60.787999999999997</v>
      </c>
      <c r="HD72" s="9">
        <v>39.722999999999999</v>
      </c>
      <c r="HE72" s="9">
        <v>21.065999999999999</v>
      </c>
      <c r="HF72" s="9">
        <v>27.957999999999998</v>
      </c>
      <c r="HG72" s="9">
        <v>19.411000000000001</v>
      </c>
      <c r="HH72" s="9">
        <v>8.5470000000000006</v>
      </c>
      <c r="HI72" s="9">
        <v>9.2460000000000004</v>
      </c>
      <c r="HJ72" s="9">
        <v>6.641</v>
      </c>
      <c r="HK72" s="9">
        <v>2.605</v>
      </c>
      <c r="HL72" s="9">
        <v>5.4889999999999999</v>
      </c>
      <c r="HM72" s="9">
        <v>4.1059999999999999</v>
      </c>
      <c r="HN72" s="9">
        <v>1.383</v>
      </c>
      <c r="HO72" s="9">
        <v>3.7570000000000001</v>
      </c>
      <c r="HP72" s="9">
        <v>2.5339999999999998</v>
      </c>
      <c r="HQ72" s="9">
        <v>1.222</v>
      </c>
      <c r="HR72" s="9">
        <v>18.713000000000001</v>
      </c>
      <c r="HS72" s="9">
        <v>12.771000000000001</v>
      </c>
      <c r="HT72" s="9">
        <v>5.9420000000000002</v>
      </c>
      <c r="HU72" s="9">
        <v>38.637999999999998</v>
      </c>
      <c r="HV72" s="9">
        <v>25.616</v>
      </c>
      <c r="HW72" s="9">
        <v>13.022</v>
      </c>
      <c r="HX72" s="9">
        <v>7.6749999999999998</v>
      </c>
      <c r="HY72" s="9">
        <v>4.67</v>
      </c>
      <c r="HZ72" s="9">
        <v>3.0049999999999999</v>
      </c>
      <c r="IA72" s="9">
        <v>30.963000000000001</v>
      </c>
      <c r="IB72" s="9">
        <v>20.946000000000002</v>
      </c>
      <c r="IC72" s="9">
        <v>10.016999999999999</v>
      </c>
      <c r="ID72" s="9">
        <v>16.459</v>
      </c>
      <c r="IE72" s="9">
        <v>10.852</v>
      </c>
      <c r="IF72" s="9">
        <v>5.6070000000000002</v>
      </c>
      <c r="IG72" s="9">
        <v>44.33</v>
      </c>
      <c r="IH72" s="9">
        <v>28.870999999999999</v>
      </c>
      <c r="II72" s="9">
        <v>15.459</v>
      </c>
      <c r="IJ72" s="9">
        <v>36.451999999999998</v>
      </c>
      <c r="IK72" s="9">
        <v>25.052</v>
      </c>
      <c r="IL72" s="9">
        <v>11.4</v>
      </c>
      <c r="IM72" s="9">
        <v>4082.799</v>
      </c>
      <c r="IN72" s="9">
        <v>2184.9839999999999</v>
      </c>
      <c r="IO72" s="9">
        <v>1897.8150000000001</v>
      </c>
      <c r="IP72" s="9">
        <v>2827.7550000000001</v>
      </c>
      <c r="IQ72" s="9">
        <v>1758.242</v>
      </c>
    </row>
    <row r="73" spans="1:251">
      <c r="A73" s="10">
        <v>43709</v>
      </c>
      <c r="B73" s="9">
        <v>13.101000000000001</v>
      </c>
      <c r="C73" s="9">
        <v>17.286000000000001</v>
      </c>
      <c r="D73" s="9">
        <v>382.78399999999999</v>
      </c>
      <c r="E73" s="9">
        <v>228.511</v>
      </c>
      <c r="F73" s="9">
        <v>154.273</v>
      </c>
      <c r="G73" s="9">
        <v>182.37799999999999</v>
      </c>
      <c r="H73" s="9">
        <v>134.82300000000001</v>
      </c>
      <c r="I73" s="9">
        <v>47.555999999999997</v>
      </c>
      <c r="J73" s="9">
        <v>200.40600000000001</v>
      </c>
      <c r="K73" s="9">
        <v>93.688999999999993</v>
      </c>
      <c r="L73" s="9">
        <v>106.717</v>
      </c>
      <c r="M73" s="9">
        <v>204.501</v>
      </c>
      <c r="N73" s="9">
        <v>152.786</v>
      </c>
      <c r="O73" s="9">
        <v>51.713999999999999</v>
      </c>
      <c r="P73" s="9">
        <v>212.71700000000001</v>
      </c>
      <c r="Q73" s="9">
        <v>96.596999999999994</v>
      </c>
      <c r="R73" s="9">
        <v>116.12</v>
      </c>
      <c r="S73" s="9">
        <v>213.52799999999999</v>
      </c>
      <c r="T73" s="9">
        <v>104.285</v>
      </c>
      <c r="U73" s="9">
        <v>109.24299999999999</v>
      </c>
      <c r="V73" s="9">
        <v>2794.4009999999998</v>
      </c>
      <c r="W73" s="9">
        <v>1486.4549999999999</v>
      </c>
      <c r="X73" s="9">
        <v>1307.9449999999999</v>
      </c>
      <c r="Y73" s="9">
        <v>2097.3409999999999</v>
      </c>
      <c r="Z73" s="9">
        <v>1361.2090000000001</v>
      </c>
      <c r="AA73" s="9">
        <v>736.13199999999995</v>
      </c>
      <c r="AB73" s="9">
        <v>697.06</v>
      </c>
      <c r="AC73" s="9">
        <v>125.247</v>
      </c>
      <c r="AD73" s="9">
        <v>571.81299999999999</v>
      </c>
      <c r="AE73" s="9">
        <v>353.084</v>
      </c>
      <c r="AF73" s="9">
        <v>180.95</v>
      </c>
      <c r="AG73" s="9">
        <v>172.13399999999999</v>
      </c>
      <c r="AH73" s="9">
        <v>57.517000000000003</v>
      </c>
      <c r="AI73" s="9">
        <v>30.148</v>
      </c>
      <c r="AJ73" s="9">
        <v>27.369</v>
      </c>
      <c r="AK73" s="9">
        <v>32.018999999999998</v>
      </c>
      <c r="AL73" s="9">
        <v>22.916</v>
      </c>
      <c r="AM73" s="9">
        <v>9.1029999999999998</v>
      </c>
      <c r="AN73" s="9">
        <v>17.745000000000001</v>
      </c>
      <c r="AO73" s="9">
        <v>11.302</v>
      </c>
      <c r="AP73" s="9">
        <v>6.4429999999999996</v>
      </c>
      <c r="AQ73" s="9">
        <v>14.273999999999999</v>
      </c>
      <c r="AR73" s="9">
        <v>11.614000000000001</v>
      </c>
      <c r="AS73" s="9">
        <v>2.66</v>
      </c>
      <c r="AT73" s="9">
        <v>25.497</v>
      </c>
      <c r="AU73" s="9">
        <v>7.2320000000000002</v>
      </c>
      <c r="AV73" s="9">
        <v>18.265999999999998</v>
      </c>
      <c r="AW73" s="9">
        <v>314.83800000000002</v>
      </c>
      <c r="AX73" s="9">
        <v>161.495</v>
      </c>
      <c r="AY73" s="9">
        <v>153.34200000000001</v>
      </c>
      <c r="AZ73" s="9">
        <v>153.851</v>
      </c>
      <c r="BA73" s="9">
        <v>114.47199999999999</v>
      </c>
      <c r="BB73" s="9">
        <v>39.378999999999998</v>
      </c>
      <c r="BC73" s="9">
        <v>160.98699999999999</v>
      </c>
      <c r="BD73" s="9">
        <v>47.024000000000001</v>
      </c>
      <c r="BE73" s="9">
        <v>113.96299999999999</v>
      </c>
      <c r="BF73" s="9">
        <v>180.398</v>
      </c>
      <c r="BG73" s="9">
        <v>132.83500000000001</v>
      </c>
      <c r="BH73" s="9">
        <v>47.564</v>
      </c>
      <c r="BI73" s="9">
        <v>172.68600000000001</v>
      </c>
      <c r="BJ73" s="9">
        <v>48.115000000000002</v>
      </c>
      <c r="BK73" s="9">
        <v>124.571</v>
      </c>
      <c r="BL73" s="9">
        <v>178.732</v>
      </c>
      <c r="BM73" s="9">
        <v>58.326000000000001</v>
      </c>
      <c r="BN73" s="9">
        <v>120.40600000000001</v>
      </c>
      <c r="BO73" s="9">
        <v>2630.5010000000002</v>
      </c>
      <c r="BP73" s="9">
        <v>1342.7360000000001</v>
      </c>
      <c r="BQ73" s="9">
        <v>1287.7650000000001</v>
      </c>
      <c r="BR73" s="9">
        <v>1983.96</v>
      </c>
      <c r="BS73" s="9">
        <v>1212.1469999999999</v>
      </c>
      <c r="BT73" s="9">
        <v>771.81299999999999</v>
      </c>
      <c r="BU73" s="9">
        <v>646.54100000000005</v>
      </c>
      <c r="BV73" s="9">
        <v>130.589</v>
      </c>
      <c r="BW73" s="9">
        <v>515.95299999999997</v>
      </c>
      <c r="BX73" s="9">
        <v>319.79500000000002</v>
      </c>
      <c r="BY73" s="9">
        <v>155.62100000000001</v>
      </c>
      <c r="BZ73" s="9">
        <v>164.17400000000001</v>
      </c>
      <c r="CA73" s="9">
        <v>65.122</v>
      </c>
      <c r="CB73" s="9">
        <v>40.345999999999997</v>
      </c>
      <c r="CC73" s="9">
        <v>24.774999999999999</v>
      </c>
      <c r="CD73" s="9">
        <v>38.468000000000004</v>
      </c>
      <c r="CE73" s="9">
        <v>30.542000000000002</v>
      </c>
      <c r="CF73" s="9">
        <v>7.9260000000000002</v>
      </c>
      <c r="CG73" s="9">
        <v>14.368</v>
      </c>
      <c r="CH73" s="9">
        <v>11.21</v>
      </c>
      <c r="CI73" s="9">
        <v>3.1579999999999999</v>
      </c>
      <c r="CJ73" s="9">
        <v>24.1</v>
      </c>
      <c r="CK73" s="9">
        <v>19.332000000000001</v>
      </c>
      <c r="CL73" s="9">
        <v>4.7679999999999998</v>
      </c>
      <c r="CM73" s="9">
        <v>26.652999999999999</v>
      </c>
      <c r="CN73" s="9">
        <v>9.8040000000000003</v>
      </c>
      <c r="CO73" s="9">
        <v>16.849</v>
      </c>
      <c r="CP73" s="9">
        <v>275.11799999999999</v>
      </c>
      <c r="CQ73" s="9">
        <v>126.497</v>
      </c>
      <c r="CR73" s="9">
        <v>148.62</v>
      </c>
      <c r="CS73" s="9">
        <v>123.721</v>
      </c>
      <c r="CT73" s="9">
        <v>84.168000000000006</v>
      </c>
      <c r="CU73" s="9">
        <v>39.552999999999997</v>
      </c>
      <c r="CV73" s="9">
        <v>151.39699999999999</v>
      </c>
      <c r="CW73" s="9">
        <v>42.329000000000001</v>
      </c>
      <c r="CX73" s="9">
        <v>109.068</v>
      </c>
      <c r="CY73" s="9">
        <v>156.917</v>
      </c>
      <c r="CZ73" s="9">
        <v>110.146</v>
      </c>
      <c r="DA73" s="9">
        <v>46.771999999999998</v>
      </c>
      <c r="DB73" s="9">
        <v>162.87700000000001</v>
      </c>
      <c r="DC73" s="9">
        <v>45.475000000000001</v>
      </c>
      <c r="DD73" s="9">
        <v>117.402</v>
      </c>
      <c r="DE73" s="9">
        <v>165.76400000000001</v>
      </c>
      <c r="DF73" s="9">
        <v>53.539000000000001</v>
      </c>
      <c r="DG73" s="9">
        <v>112.226</v>
      </c>
      <c r="DH73" s="9">
        <v>2512.6790000000001</v>
      </c>
      <c r="DI73" s="9">
        <v>1377.1890000000001</v>
      </c>
      <c r="DJ73" s="9">
        <v>1135.49</v>
      </c>
      <c r="DK73" s="9">
        <v>1572.2360000000001</v>
      </c>
      <c r="DL73" s="9">
        <v>1023.778</v>
      </c>
      <c r="DM73" s="9">
        <v>548.45699999999999</v>
      </c>
      <c r="DN73" s="9">
        <v>940.44299999999998</v>
      </c>
      <c r="DO73" s="9">
        <v>353.411</v>
      </c>
      <c r="DP73" s="9">
        <v>587.03200000000004</v>
      </c>
      <c r="DQ73" s="9">
        <v>290.03300000000002</v>
      </c>
      <c r="DR73" s="9">
        <v>168.518</v>
      </c>
      <c r="DS73" s="9">
        <v>121.514</v>
      </c>
      <c r="DT73" s="9">
        <v>85.778000000000006</v>
      </c>
      <c r="DU73" s="9">
        <v>61.283000000000001</v>
      </c>
      <c r="DV73" s="9">
        <v>24.495000000000001</v>
      </c>
      <c r="DW73" s="9">
        <v>34.618000000000002</v>
      </c>
      <c r="DX73" s="9">
        <v>28.533000000000001</v>
      </c>
      <c r="DY73" s="9">
        <v>6.085</v>
      </c>
      <c r="DZ73" s="9">
        <v>18.169</v>
      </c>
      <c r="EA73" s="9">
        <v>14.962</v>
      </c>
      <c r="EB73" s="9">
        <v>3.2069999999999999</v>
      </c>
      <c r="EC73" s="9">
        <v>16.449000000000002</v>
      </c>
      <c r="ED73" s="9">
        <v>13.571</v>
      </c>
      <c r="EE73" s="9">
        <v>2.8780000000000001</v>
      </c>
      <c r="EF73" s="9">
        <v>51.16</v>
      </c>
      <c r="EG73" s="9">
        <v>32.75</v>
      </c>
      <c r="EH73" s="9">
        <v>18.41</v>
      </c>
      <c r="EI73" s="9">
        <v>229.77099999999999</v>
      </c>
      <c r="EJ73" s="9">
        <v>125.899</v>
      </c>
      <c r="EK73" s="9">
        <v>103.873</v>
      </c>
      <c r="EL73" s="9">
        <v>81.36</v>
      </c>
      <c r="EM73" s="9">
        <v>56.01</v>
      </c>
      <c r="EN73" s="9">
        <v>25.35</v>
      </c>
      <c r="EO73" s="9">
        <v>148.411</v>
      </c>
      <c r="EP73" s="9">
        <v>69.888000000000005</v>
      </c>
      <c r="EQ73" s="9">
        <v>78.522999999999996</v>
      </c>
      <c r="ER73" s="9">
        <v>109.509</v>
      </c>
      <c r="ES73" s="9">
        <v>78.293999999999997</v>
      </c>
      <c r="ET73" s="9">
        <v>31.215</v>
      </c>
      <c r="EU73" s="9">
        <v>180.523</v>
      </c>
      <c r="EV73" s="9">
        <v>90.224000000000004</v>
      </c>
      <c r="EW73" s="9">
        <v>90.299000000000007</v>
      </c>
      <c r="EX73" s="9">
        <v>166.58</v>
      </c>
      <c r="EY73" s="9">
        <v>84.85</v>
      </c>
      <c r="EZ73" s="9">
        <v>81.73</v>
      </c>
      <c r="FA73" s="9">
        <v>1924.018</v>
      </c>
      <c r="FB73" s="9">
        <v>1026.9169999999999</v>
      </c>
      <c r="FC73" s="9">
        <v>897.10199999999998</v>
      </c>
      <c r="FD73" s="9">
        <v>1317.242</v>
      </c>
      <c r="FE73" s="9">
        <v>846.95600000000002</v>
      </c>
      <c r="FF73" s="9">
        <v>470.28500000000003</v>
      </c>
      <c r="FG73" s="9">
        <v>606.77599999999995</v>
      </c>
      <c r="FH73" s="9">
        <v>179.96</v>
      </c>
      <c r="FI73" s="9">
        <v>426.81599999999997</v>
      </c>
      <c r="FJ73" s="9">
        <v>234.77799999999999</v>
      </c>
      <c r="FK73" s="9">
        <v>129.947</v>
      </c>
      <c r="FL73" s="9">
        <v>104.83</v>
      </c>
      <c r="FM73" s="9">
        <v>60.561999999999998</v>
      </c>
      <c r="FN73" s="9">
        <v>41.674999999999997</v>
      </c>
      <c r="FO73" s="9">
        <v>18.887</v>
      </c>
      <c r="FP73" s="9">
        <v>26.902000000000001</v>
      </c>
      <c r="FQ73" s="9">
        <v>23.747</v>
      </c>
      <c r="FR73" s="9">
        <v>3.1560000000000001</v>
      </c>
      <c r="FS73" s="9">
        <v>13.262</v>
      </c>
      <c r="FT73" s="9">
        <v>11.972</v>
      </c>
      <c r="FU73" s="9">
        <v>1.29</v>
      </c>
      <c r="FV73" s="9">
        <v>13.641</v>
      </c>
      <c r="FW73" s="9">
        <v>11.773999999999999</v>
      </c>
      <c r="FX73" s="9">
        <v>1.8660000000000001</v>
      </c>
      <c r="FY73" s="9">
        <v>33.659999999999997</v>
      </c>
      <c r="FZ73" s="9">
        <v>17.928999999999998</v>
      </c>
      <c r="GA73" s="9">
        <v>15.731</v>
      </c>
      <c r="GB73" s="9">
        <v>193.80500000000001</v>
      </c>
      <c r="GC73" s="9">
        <v>101.672</v>
      </c>
      <c r="GD73" s="9">
        <v>92.132999999999996</v>
      </c>
      <c r="GE73" s="9">
        <v>73.774000000000001</v>
      </c>
      <c r="GF73" s="9">
        <v>51.649000000000001</v>
      </c>
      <c r="GG73" s="9">
        <v>22.125</v>
      </c>
      <c r="GH73" s="9">
        <v>120.03100000000001</v>
      </c>
      <c r="GI73" s="9">
        <v>50.023000000000003</v>
      </c>
      <c r="GJ73" s="9">
        <v>70.007999999999996</v>
      </c>
      <c r="GK73" s="9">
        <v>95.475999999999999</v>
      </c>
      <c r="GL73" s="9">
        <v>70.411000000000001</v>
      </c>
      <c r="GM73" s="9">
        <v>25.064</v>
      </c>
      <c r="GN73" s="9">
        <v>139.30199999999999</v>
      </c>
      <c r="GO73" s="9">
        <v>59.536000000000001</v>
      </c>
      <c r="GP73" s="9">
        <v>79.766000000000005</v>
      </c>
      <c r="GQ73" s="9">
        <v>133.29300000000001</v>
      </c>
      <c r="GR73" s="9">
        <v>61.996000000000002</v>
      </c>
      <c r="GS73" s="9">
        <v>71.296999999999997</v>
      </c>
      <c r="GT73" s="9">
        <v>588.66099999999994</v>
      </c>
      <c r="GU73" s="9">
        <v>350.27300000000002</v>
      </c>
      <c r="GV73" s="9">
        <v>238.38800000000001</v>
      </c>
      <c r="GW73" s="9">
        <v>254.994</v>
      </c>
      <c r="GX73" s="9">
        <v>176.822</v>
      </c>
      <c r="GY73" s="9">
        <v>78.171999999999997</v>
      </c>
      <c r="GZ73" s="9">
        <v>333.66699999999997</v>
      </c>
      <c r="HA73" s="9">
        <v>173.45099999999999</v>
      </c>
      <c r="HB73" s="9">
        <v>160.21600000000001</v>
      </c>
      <c r="HC73" s="9">
        <v>55.255000000000003</v>
      </c>
      <c r="HD73" s="9">
        <v>38.570999999999998</v>
      </c>
      <c r="HE73" s="9">
        <v>16.684000000000001</v>
      </c>
      <c r="HF73" s="9">
        <v>25.216000000000001</v>
      </c>
      <c r="HG73" s="9">
        <v>19.608000000000001</v>
      </c>
      <c r="HH73" s="9">
        <v>5.6079999999999997</v>
      </c>
      <c r="HI73" s="9">
        <v>7.7160000000000002</v>
      </c>
      <c r="HJ73" s="9">
        <v>4.7869999999999999</v>
      </c>
      <c r="HK73" s="9">
        <v>2.9289999999999998</v>
      </c>
      <c r="HL73" s="9">
        <v>4.907</v>
      </c>
      <c r="HM73" s="9">
        <v>2.99</v>
      </c>
      <c r="HN73" s="9">
        <v>1.9179999999999999</v>
      </c>
      <c r="HO73" s="9">
        <v>2.8090000000000002</v>
      </c>
      <c r="HP73" s="9">
        <v>1.7969999999999999</v>
      </c>
      <c r="HQ73" s="9">
        <v>1.012</v>
      </c>
      <c r="HR73" s="9">
        <v>17.5</v>
      </c>
      <c r="HS73" s="9">
        <v>14.821999999999999</v>
      </c>
      <c r="HT73" s="9">
        <v>2.6779999999999999</v>
      </c>
      <c r="HU73" s="9">
        <v>35.966999999999999</v>
      </c>
      <c r="HV73" s="9">
        <v>24.227</v>
      </c>
      <c r="HW73" s="9">
        <v>11.74</v>
      </c>
      <c r="HX73" s="9">
        <v>7.5869999999999997</v>
      </c>
      <c r="HY73" s="9">
        <v>4.3620000000000001</v>
      </c>
      <c r="HZ73" s="9">
        <v>3.2250000000000001</v>
      </c>
      <c r="IA73" s="9">
        <v>28.38</v>
      </c>
      <c r="IB73" s="9">
        <v>19.864999999999998</v>
      </c>
      <c r="IC73" s="9">
        <v>8.5150000000000006</v>
      </c>
      <c r="ID73" s="9">
        <v>14.034000000000001</v>
      </c>
      <c r="IE73" s="9">
        <v>7.883</v>
      </c>
      <c r="IF73" s="9">
        <v>6.1509999999999998</v>
      </c>
      <c r="IG73" s="9">
        <v>41.220999999999997</v>
      </c>
      <c r="IH73" s="9">
        <v>30.687999999999999</v>
      </c>
      <c r="II73" s="9">
        <v>10.532999999999999</v>
      </c>
      <c r="IJ73" s="9">
        <v>33.286999999999999</v>
      </c>
      <c r="IK73" s="9">
        <v>22.855</v>
      </c>
      <c r="IL73" s="9">
        <v>10.432</v>
      </c>
      <c r="IM73" s="9">
        <v>4088.5709999999999</v>
      </c>
      <c r="IN73" s="9">
        <v>2177.4380000000001</v>
      </c>
      <c r="IO73" s="9">
        <v>1911.133</v>
      </c>
      <c r="IP73" s="9">
        <v>2855.5749999999998</v>
      </c>
      <c r="IQ73" s="9">
        <v>1771.279</v>
      </c>
    </row>
    <row r="74" spans="1:251">
      <c r="A74" s="10">
        <v>43739</v>
      </c>
      <c r="B74" s="9">
        <v>13.297000000000001</v>
      </c>
      <c r="C74" s="9">
        <v>19.625</v>
      </c>
      <c r="D74" s="9">
        <v>384.02</v>
      </c>
      <c r="E74" s="9">
        <v>216.97200000000001</v>
      </c>
      <c r="F74" s="9">
        <v>167.04900000000001</v>
      </c>
      <c r="G74" s="9">
        <v>189.69900000000001</v>
      </c>
      <c r="H74" s="9">
        <v>141.571</v>
      </c>
      <c r="I74" s="9">
        <v>48.128</v>
      </c>
      <c r="J74" s="9">
        <v>194.321</v>
      </c>
      <c r="K74" s="9">
        <v>75.400000000000006</v>
      </c>
      <c r="L74" s="9">
        <v>118.92100000000001</v>
      </c>
      <c r="M74" s="9">
        <v>212.92</v>
      </c>
      <c r="N74" s="9">
        <v>160.59200000000001</v>
      </c>
      <c r="O74" s="9">
        <v>52.329000000000001</v>
      </c>
      <c r="P74" s="9">
        <v>205.94800000000001</v>
      </c>
      <c r="Q74" s="9">
        <v>77.616</v>
      </c>
      <c r="R74" s="9">
        <v>128.33199999999999</v>
      </c>
      <c r="S74" s="9">
        <v>214.03200000000001</v>
      </c>
      <c r="T74" s="9">
        <v>90.475999999999999</v>
      </c>
      <c r="U74" s="9">
        <v>123.556</v>
      </c>
      <c r="V74" s="9">
        <v>2799.1979999999999</v>
      </c>
      <c r="W74" s="9">
        <v>1488.9559999999999</v>
      </c>
      <c r="X74" s="9">
        <v>1310.242</v>
      </c>
      <c r="Y74" s="9">
        <v>2088.1999999999998</v>
      </c>
      <c r="Z74" s="9">
        <v>1362.7829999999999</v>
      </c>
      <c r="AA74" s="9">
        <v>725.41800000000001</v>
      </c>
      <c r="AB74" s="9">
        <v>710.99800000000005</v>
      </c>
      <c r="AC74" s="9">
        <v>126.173</v>
      </c>
      <c r="AD74" s="9">
        <v>584.82500000000005</v>
      </c>
      <c r="AE74" s="9">
        <v>348.82400000000001</v>
      </c>
      <c r="AF74" s="9">
        <v>180.91800000000001</v>
      </c>
      <c r="AG74" s="9">
        <v>167.905</v>
      </c>
      <c r="AH74" s="9">
        <v>49.811</v>
      </c>
      <c r="AI74" s="9">
        <v>26.986000000000001</v>
      </c>
      <c r="AJ74" s="9">
        <v>22.824999999999999</v>
      </c>
      <c r="AK74" s="9">
        <v>28.526</v>
      </c>
      <c r="AL74" s="9">
        <v>21.608000000000001</v>
      </c>
      <c r="AM74" s="9">
        <v>6.9180000000000001</v>
      </c>
      <c r="AN74" s="9">
        <v>16.004000000000001</v>
      </c>
      <c r="AO74" s="9">
        <v>12.851000000000001</v>
      </c>
      <c r="AP74" s="9">
        <v>3.153</v>
      </c>
      <c r="AQ74" s="9">
        <v>12.522</v>
      </c>
      <c r="AR74" s="9">
        <v>8.7560000000000002</v>
      </c>
      <c r="AS74" s="9">
        <v>3.766</v>
      </c>
      <c r="AT74" s="9">
        <v>21.285</v>
      </c>
      <c r="AU74" s="9">
        <v>5.3780000000000001</v>
      </c>
      <c r="AV74" s="9">
        <v>15.907</v>
      </c>
      <c r="AW74" s="9">
        <v>321.37400000000002</v>
      </c>
      <c r="AX74" s="9">
        <v>166.577</v>
      </c>
      <c r="AY74" s="9">
        <v>154.797</v>
      </c>
      <c r="AZ74" s="9">
        <v>158.66900000000001</v>
      </c>
      <c r="BA74" s="9">
        <v>120.819</v>
      </c>
      <c r="BB74" s="9">
        <v>37.85</v>
      </c>
      <c r="BC74" s="9">
        <v>162.70500000000001</v>
      </c>
      <c r="BD74" s="9">
        <v>45.758000000000003</v>
      </c>
      <c r="BE74" s="9">
        <v>116.947</v>
      </c>
      <c r="BF74" s="9">
        <v>176.81100000000001</v>
      </c>
      <c r="BG74" s="9">
        <v>133.916</v>
      </c>
      <c r="BH74" s="9">
        <v>42.893999999999998</v>
      </c>
      <c r="BI74" s="9">
        <v>172.01300000000001</v>
      </c>
      <c r="BJ74" s="9">
        <v>47.002000000000002</v>
      </c>
      <c r="BK74" s="9">
        <v>125.011</v>
      </c>
      <c r="BL74" s="9">
        <v>178.709</v>
      </c>
      <c r="BM74" s="9">
        <v>58.609000000000002</v>
      </c>
      <c r="BN74" s="9">
        <v>120.1</v>
      </c>
      <c r="BO74" s="9">
        <v>2631.6179999999999</v>
      </c>
      <c r="BP74" s="9">
        <v>1348.499</v>
      </c>
      <c r="BQ74" s="9">
        <v>1283.1189999999999</v>
      </c>
      <c r="BR74" s="9">
        <v>1972.4639999999999</v>
      </c>
      <c r="BS74" s="9">
        <v>1214.1610000000001</v>
      </c>
      <c r="BT74" s="9">
        <v>758.303</v>
      </c>
      <c r="BU74" s="9">
        <v>659.154</v>
      </c>
      <c r="BV74" s="9">
        <v>134.33799999999999</v>
      </c>
      <c r="BW74" s="9">
        <v>524.81600000000003</v>
      </c>
      <c r="BX74" s="9">
        <v>315.53899999999999</v>
      </c>
      <c r="BY74" s="9">
        <v>143.87299999999999</v>
      </c>
      <c r="BZ74" s="9">
        <v>171.666</v>
      </c>
      <c r="CA74" s="9">
        <v>61.465000000000003</v>
      </c>
      <c r="CB74" s="9">
        <v>31.558</v>
      </c>
      <c r="CC74" s="9">
        <v>29.907</v>
      </c>
      <c r="CD74" s="9">
        <v>28.356999999999999</v>
      </c>
      <c r="CE74" s="9">
        <v>21.152000000000001</v>
      </c>
      <c r="CF74" s="9">
        <v>7.2050000000000001</v>
      </c>
      <c r="CG74" s="9">
        <v>19.405999999999999</v>
      </c>
      <c r="CH74" s="9">
        <v>14.068</v>
      </c>
      <c r="CI74" s="9">
        <v>5.3380000000000001</v>
      </c>
      <c r="CJ74" s="9">
        <v>8.9510000000000005</v>
      </c>
      <c r="CK74" s="9">
        <v>7.0839999999999996</v>
      </c>
      <c r="CL74" s="9">
        <v>1.867</v>
      </c>
      <c r="CM74" s="9">
        <v>33.106999999999999</v>
      </c>
      <c r="CN74" s="9">
        <v>10.406000000000001</v>
      </c>
      <c r="CO74" s="9">
        <v>22.702000000000002</v>
      </c>
      <c r="CP74" s="9">
        <v>280.68299999999999</v>
      </c>
      <c r="CQ74" s="9">
        <v>126.873</v>
      </c>
      <c r="CR74" s="9">
        <v>153.81</v>
      </c>
      <c r="CS74" s="9">
        <v>125.726</v>
      </c>
      <c r="CT74" s="9">
        <v>82.986000000000004</v>
      </c>
      <c r="CU74" s="9">
        <v>42.74</v>
      </c>
      <c r="CV74" s="9">
        <v>154.95699999999999</v>
      </c>
      <c r="CW74" s="9">
        <v>43.887999999999998</v>
      </c>
      <c r="CX74" s="9">
        <v>111.07</v>
      </c>
      <c r="CY74" s="9">
        <v>144.608</v>
      </c>
      <c r="CZ74" s="9">
        <v>97.087999999999994</v>
      </c>
      <c r="DA74" s="9">
        <v>47.52</v>
      </c>
      <c r="DB74" s="9">
        <v>170.93100000000001</v>
      </c>
      <c r="DC74" s="9">
        <v>46.786000000000001</v>
      </c>
      <c r="DD74" s="9">
        <v>124.146</v>
      </c>
      <c r="DE74" s="9">
        <v>174.364</v>
      </c>
      <c r="DF74" s="9">
        <v>57.956000000000003</v>
      </c>
      <c r="DG74" s="9">
        <v>116.408</v>
      </c>
      <c r="DH74" s="9">
        <v>2482.895</v>
      </c>
      <c r="DI74" s="9">
        <v>1362.4449999999999</v>
      </c>
      <c r="DJ74" s="9">
        <v>1120.45</v>
      </c>
      <c r="DK74" s="9">
        <v>1541.624</v>
      </c>
      <c r="DL74" s="9">
        <v>1011.114</v>
      </c>
      <c r="DM74" s="9">
        <v>530.51</v>
      </c>
      <c r="DN74" s="9">
        <v>941.27099999999996</v>
      </c>
      <c r="DO74" s="9">
        <v>351.33100000000002</v>
      </c>
      <c r="DP74" s="9">
        <v>589.94000000000005</v>
      </c>
      <c r="DQ74" s="9">
        <v>300.44299999999998</v>
      </c>
      <c r="DR74" s="9">
        <v>167.89400000000001</v>
      </c>
      <c r="DS74" s="9">
        <v>132.55000000000001</v>
      </c>
      <c r="DT74" s="9">
        <v>84.74</v>
      </c>
      <c r="DU74" s="9">
        <v>52.558999999999997</v>
      </c>
      <c r="DV74" s="9">
        <v>32.180999999999997</v>
      </c>
      <c r="DW74" s="9">
        <v>26.166</v>
      </c>
      <c r="DX74" s="9">
        <v>21.864000000000001</v>
      </c>
      <c r="DY74" s="9">
        <v>4.3019999999999996</v>
      </c>
      <c r="DZ74" s="9">
        <v>14.371</v>
      </c>
      <c r="EA74" s="9">
        <v>11.993</v>
      </c>
      <c r="EB74" s="9">
        <v>2.3780000000000001</v>
      </c>
      <c r="EC74" s="9">
        <v>11.795</v>
      </c>
      <c r="ED74" s="9">
        <v>9.8710000000000004</v>
      </c>
      <c r="EE74" s="9">
        <v>1.9239999999999999</v>
      </c>
      <c r="EF74" s="9">
        <v>58.573</v>
      </c>
      <c r="EG74" s="9">
        <v>30.693999999999999</v>
      </c>
      <c r="EH74" s="9">
        <v>27.879000000000001</v>
      </c>
      <c r="EI74" s="9">
        <v>243.946</v>
      </c>
      <c r="EJ74" s="9">
        <v>133.55500000000001</v>
      </c>
      <c r="EK74" s="9">
        <v>110.39</v>
      </c>
      <c r="EL74" s="9">
        <v>85.77</v>
      </c>
      <c r="EM74" s="9">
        <v>64.233000000000004</v>
      </c>
      <c r="EN74" s="9">
        <v>21.536999999999999</v>
      </c>
      <c r="EO74" s="9">
        <v>158.17599999999999</v>
      </c>
      <c r="EP74" s="9">
        <v>69.322999999999993</v>
      </c>
      <c r="EQ74" s="9">
        <v>88.852999999999994</v>
      </c>
      <c r="ER74" s="9">
        <v>105.501</v>
      </c>
      <c r="ES74" s="9">
        <v>81.13</v>
      </c>
      <c r="ET74" s="9">
        <v>24.372</v>
      </c>
      <c r="EU74" s="9">
        <v>194.94200000000001</v>
      </c>
      <c r="EV74" s="9">
        <v>86.763999999999996</v>
      </c>
      <c r="EW74" s="9">
        <v>108.178</v>
      </c>
      <c r="EX74" s="9">
        <v>172.547</v>
      </c>
      <c r="EY74" s="9">
        <v>81.316000000000003</v>
      </c>
      <c r="EZ74" s="9">
        <v>91.230999999999995</v>
      </c>
      <c r="FA74" s="9">
        <v>1908.6569999999999</v>
      </c>
      <c r="FB74" s="9">
        <v>1021.278</v>
      </c>
      <c r="FC74" s="9">
        <v>887.38</v>
      </c>
      <c r="FD74" s="9">
        <v>1288.258</v>
      </c>
      <c r="FE74" s="9">
        <v>831.524</v>
      </c>
      <c r="FF74" s="9">
        <v>456.73399999999998</v>
      </c>
      <c r="FG74" s="9">
        <v>620.399</v>
      </c>
      <c r="FH74" s="9">
        <v>189.75399999999999</v>
      </c>
      <c r="FI74" s="9">
        <v>430.64499999999998</v>
      </c>
      <c r="FJ74" s="9">
        <v>244.87100000000001</v>
      </c>
      <c r="FK74" s="9">
        <v>132.90600000000001</v>
      </c>
      <c r="FL74" s="9">
        <v>111.965</v>
      </c>
      <c r="FM74" s="9">
        <v>62.72</v>
      </c>
      <c r="FN74" s="9">
        <v>38.087000000000003</v>
      </c>
      <c r="FO74" s="9">
        <v>24.632999999999999</v>
      </c>
      <c r="FP74" s="9">
        <v>20.091000000000001</v>
      </c>
      <c r="FQ74" s="9">
        <v>16.510999999999999</v>
      </c>
      <c r="FR74" s="9">
        <v>3.58</v>
      </c>
      <c r="FS74" s="9">
        <v>11.416</v>
      </c>
      <c r="FT74" s="9">
        <v>9.2550000000000008</v>
      </c>
      <c r="FU74" s="9">
        <v>2.161</v>
      </c>
      <c r="FV74" s="9">
        <v>8.6750000000000007</v>
      </c>
      <c r="FW74" s="9">
        <v>7.2569999999999997</v>
      </c>
      <c r="FX74" s="9">
        <v>1.419</v>
      </c>
      <c r="FY74" s="9">
        <v>42.628999999999998</v>
      </c>
      <c r="FZ74" s="9">
        <v>21.576000000000001</v>
      </c>
      <c r="GA74" s="9">
        <v>21.053000000000001</v>
      </c>
      <c r="GB74" s="9">
        <v>207.08799999999999</v>
      </c>
      <c r="GC74" s="9">
        <v>111.14700000000001</v>
      </c>
      <c r="GD74" s="9">
        <v>95.941999999999993</v>
      </c>
      <c r="GE74" s="9">
        <v>78.924000000000007</v>
      </c>
      <c r="GF74" s="9">
        <v>59.290999999999997</v>
      </c>
      <c r="GG74" s="9">
        <v>19.632000000000001</v>
      </c>
      <c r="GH74" s="9">
        <v>128.16499999999999</v>
      </c>
      <c r="GI74" s="9">
        <v>51.856000000000002</v>
      </c>
      <c r="GJ74" s="9">
        <v>76.308999999999997</v>
      </c>
      <c r="GK74" s="9">
        <v>93.296000000000006</v>
      </c>
      <c r="GL74" s="9">
        <v>71.548000000000002</v>
      </c>
      <c r="GM74" s="9">
        <v>21.748000000000001</v>
      </c>
      <c r="GN74" s="9">
        <v>151.57499999999999</v>
      </c>
      <c r="GO74" s="9">
        <v>61.357999999999997</v>
      </c>
      <c r="GP74" s="9">
        <v>90.215999999999994</v>
      </c>
      <c r="GQ74" s="9">
        <v>139.58099999999999</v>
      </c>
      <c r="GR74" s="9">
        <v>61.11</v>
      </c>
      <c r="GS74" s="9">
        <v>78.47</v>
      </c>
      <c r="GT74" s="9">
        <v>574.23800000000006</v>
      </c>
      <c r="GU74" s="9">
        <v>341.16699999999997</v>
      </c>
      <c r="GV74" s="9">
        <v>233.071</v>
      </c>
      <c r="GW74" s="9">
        <v>253.36600000000001</v>
      </c>
      <c r="GX74" s="9">
        <v>179.59100000000001</v>
      </c>
      <c r="GY74" s="9">
        <v>73.775999999999996</v>
      </c>
      <c r="GZ74" s="9">
        <v>320.87200000000001</v>
      </c>
      <c r="HA74" s="9">
        <v>161.577</v>
      </c>
      <c r="HB74" s="9">
        <v>159.29499999999999</v>
      </c>
      <c r="HC74" s="9">
        <v>55.573</v>
      </c>
      <c r="HD74" s="9">
        <v>34.987000000000002</v>
      </c>
      <c r="HE74" s="9">
        <v>20.585000000000001</v>
      </c>
      <c r="HF74" s="9">
        <v>22.02</v>
      </c>
      <c r="HG74" s="9">
        <v>14.471</v>
      </c>
      <c r="HH74" s="9">
        <v>7.548</v>
      </c>
      <c r="HI74" s="9">
        <v>6.0750000000000002</v>
      </c>
      <c r="HJ74" s="9">
        <v>5.3529999999999998</v>
      </c>
      <c r="HK74" s="9">
        <v>0.72199999999999998</v>
      </c>
      <c r="HL74" s="9">
        <v>2.9550000000000001</v>
      </c>
      <c r="HM74" s="9">
        <v>2.7389999999999999</v>
      </c>
      <c r="HN74" s="9">
        <v>0.217</v>
      </c>
      <c r="HO74" s="9">
        <v>3.12</v>
      </c>
      <c r="HP74" s="9">
        <v>2.6139999999999999</v>
      </c>
      <c r="HQ74" s="9">
        <v>0.505</v>
      </c>
      <c r="HR74" s="9">
        <v>15.945</v>
      </c>
      <c r="HS74" s="9">
        <v>9.1180000000000003</v>
      </c>
      <c r="HT74" s="9">
        <v>6.8259999999999996</v>
      </c>
      <c r="HU74" s="9">
        <v>36.857999999999997</v>
      </c>
      <c r="HV74" s="9">
        <v>22.408999999999999</v>
      </c>
      <c r="HW74" s="9">
        <v>14.449</v>
      </c>
      <c r="HX74" s="9">
        <v>6.8460000000000001</v>
      </c>
      <c r="HY74" s="9">
        <v>4.9420000000000002</v>
      </c>
      <c r="HZ74" s="9">
        <v>1.905</v>
      </c>
      <c r="IA74" s="9">
        <v>30.010999999999999</v>
      </c>
      <c r="IB74" s="9">
        <v>17.466999999999999</v>
      </c>
      <c r="IC74" s="9">
        <v>12.544</v>
      </c>
      <c r="ID74" s="9">
        <v>12.205</v>
      </c>
      <c r="IE74" s="9">
        <v>9.5820000000000007</v>
      </c>
      <c r="IF74" s="9">
        <v>2.6230000000000002</v>
      </c>
      <c r="IG74" s="9">
        <v>43.368000000000002</v>
      </c>
      <c r="IH74" s="9">
        <v>25.405999999999999</v>
      </c>
      <c r="II74" s="9">
        <v>17.962</v>
      </c>
      <c r="IJ74" s="9">
        <v>32.966999999999999</v>
      </c>
      <c r="IK74" s="9">
        <v>20.206</v>
      </c>
      <c r="IL74" s="9">
        <v>12.760999999999999</v>
      </c>
      <c r="IM74" s="9">
        <v>4058.8110000000001</v>
      </c>
      <c r="IN74" s="9">
        <v>2155.192</v>
      </c>
      <c r="IO74" s="9">
        <v>1903.6189999999999</v>
      </c>
      <c r="IP74" s="9">
        <v>2833.7350000000001</v>
      </c>
      <c r="IQ74" s="9">
        <v>1748.0940000000001</v>
      </c>
    </row>
    <row r="75" spans="1:251">
      <c r="A75" s="10">
        <v>43770</v>
      </c>
      <c r="B75" s="9">
        <v>9.0060000000000002</v>
      </c>
      <c r="C75" s="9">
        <v>20.75</v>
      </c>
      <c r="D75" s="9">
        <v>412.85500000000002</v>
      </c>
      <c r="E75" s="9">
        <v>231.74700000000001</v>
      </c>
      <c r="F75" s="9">
        <v>181.108</v>
      </c>
      <c r="G75" s="9">
        <v>190.49199999999999</v>
      </c>
      <c r="H75" s="9">
        <v>144.482</v>
      </c>
      <c r="I75" s="9">
        <v>46.01</v>
      </c>
      <c r="J75" s="9">
        <v>222.363</v>
      </c>
      <c r="K75" s="9">
        <v>87.265000000000001</v>
      </c>
      <c r="L75" s="9">
        <v>135.09800000000001</v>
      </c>
      <c r="M75" s="9">
        <v>209.78899999999999</v>
      </c>
      <c r="N75" s="9">
        <v>160.93299999999999</v>
      </c>
      <c r="O75" s="9">
        <v>48.856000000000002</v>
      </c>
      <c r="P75" s="9">
        <v>237.41499999999999</v>
      </c>
      <c r="Q75" s="9">
        <v>89.802000000000007</v>
      </c>
      <c r="R75" s="9">
        <v>147.614</v>
      </c>
      <c r="S75" s="9">
        <v>240.53</v>
      </c>
      <c r="T75" s="9">
        <v>102.38200000000001</v>
      </c>
      <c r="U75" s="9">
        <v>138.148</v>
      </c>
      <c r="V75" s="9">
        <v>2807.2020000000002</v>
      </c>
      <c r="W75" s="9">
        <v>1493.3389999999999</v>
      </c>
      <c r="X75" s="9">
        <v>1313.864</v>
      </c>
      <c r="Y75" s="9">
        <v>2107.8020000000001</v>
      </c>
      <c r="Z75" s="9">
        <v>1367.1569999999999</v>
      </c>
      <c r="AA75" s="9">
        <v>740.64400000000001</v>
      </c>
      <c r="AB75" s="9">
        <v>699.40099999999995</v>
      </c>
      <c r="AC75" s="9">
        <v>126.182</v>
      </c>
      <c r="AD75" s="9">
        <v>573.21900000000005</v>
      </c>
      <c r="AE75" s="9">
        <v>332.90199999999999</v>
      </c>
      <c r="AF75" s="9">
        <v>177.196</v>
      </c>
      <c r="AG75" s="9">
        <v>155.70599999999999</v>
      </c>
      <c r="AH75" s="9">
        <v>57.097999999999999</v>
      </c>
      <c r="AI75" s="9">
        <v>28.074999999999999</v>
      </c>
      <c r="AJ75" s="9">
        <v>29.023</v>
      </c>
      <c r="AK75" s="9">
        <v>27.15</v>
      </c>
      <c r="AL75" s="9">
        <v>18.826000000000001</v>
      </c>
      <c r="AM75" s="9">
        <v>8.3249999999999993</v>
      </c>
      <c r="AN75" s="9">
        <v>15.875</v>
      </c>
      <c r="AO75" s="9">
        <v>11.407999999999999</v>
      </c>
      <c r="AP75" s="9">
        <v>4.4669999999999996</v>
      </c>
      <c r="AQ75" s="9">
        <v>11.275</v>
      </c>
      <c r="AR75" s="9">
        <v>7.4180000000000001</v>
      </c>
      <c r="AS75" s="9">
        <v>3.8570000000000002</v>
      </c>
      <c r="AT75" s="9">
        <v>29.946999999999999</v>
      </c>
      <c r="AU75" s="9">
        <v>9.2490000000000006</v>
      </c>
      <c r="AV75" s="9">
        <v>20.698</v>
      </c>
      <c r="AW75" s="9">
        <v>302.53100000000001</v>
      </c>
      <c r="AX75" s="9">
        <v>161.73400000000001</v>
      </c>
      <c r="AY75" s="9">
        <v>140.797</v>
      </c>
      <c r="AZ75" s="9">
        <v>146.208</v>
      </c>
      <c r="BA75" s="9">
        <v>115.67700000000001</v>
      </c>
      <c r="BB75" s="9">
        <v>30.532</v>
      </c>
      <c r="BC75" s="9">
        <v>156.32300000000001</v>
      </c>
      <c r="BD75" s="9">
        <v>46.057000000000002</v>
      </c>
      <c r="BE75" s="9">
        <v>110.26600000000001</v>
      </c>
      <c r="BF75" s="9">
        <v>166.37299999999999</v>
      </c>
      <c r="BG75" s="9">
        <v>128.80099999999999</v>
      </c>
      <c r="BH75" s="9">
        <v>37.572000000000003</v>
      </c>
      <c r="BI75" s="9">
        <v>166.529</v>
      </c>
      <c r="BJ75" s="9">
        <v>48.395000000000003</v>
      </c>
      <c r="BK75" s="9">
        <v>118.134</v>
      </c>
      <c r="BL75" s="9">
        <v>172.19800000000001</v>
      </c>
      <c r="BM75" s="9">
        <v>57.465000000000003</v>
      </c>
      <c r="BN75" s="9">
        <v>114.733</v>
      </c>
      <c r="BO75" s="9">
        <v>2628.3560000000002</v>
      </c>
      <c r="BP75" s="9">
        <v>1350.1320000000001</v>
      </c>
      <c r="BQ75" s="9">
        <v>1278.2239999999999</v>
      </c>
      <c r="BR75" s="9">
        <v>1977.575</v>
      </c>
      <c r="BS75" s="9">
        <v>1226.3699999999999</v>
      </c>
      <c r="BT75" s="9">
        <v>751.20500000000004</v>
      </c>
      <c r="BU75" s="9">
        <v>650.78</v>
      </c>
      <c r="BV75" s="9">
        <v>123.761</v>
      </c>
      <c r="BW75" s="9">
        <v>527.01900000000001</v>
      </c>
      <c r="BX75" s="9">
        <v>302.03899999999999</v>
      </c>
      <c r="BY75" s="9">
        <v>143.59399999999999</v>
      </c>
      <c r="BZ75" s="9">
        <v>158.44499999999999</v>
      </c>
      <c r="CA75" s="9">
        <v>61.274999999999999</v>
      </c>
      <c r="CB75" s="9">
        <v>36.281999999999996</v>
      </c>
      <c r="CC75" s="9">
        <v>24.992999999999999</v>
      </c>
      <c r="CD75" s="9">
        <v>29.222000000000001</v>
      </c>
      <c r="CE75" s="9">
        <v>23.262</v>
      </c>
      <c r="CF75" s="9">
        <v>5.9589999999999996</v>
      </c>
      <c r="CG75" s="9">
        <v>15.77</v>
      </c>
      <c r="CH75" s="9">
        <v>11.462999999999999</v>
      </c>
      <c r="CI75" s="9">
        <v>4.306</v>
      </c>
      <c r="CJ75" s="9">
        <v>13.452</v>
      </c>
      <c r="CK75" s="9">
        <v>11.798999999999999</v>
      </c>
      <c r="CL75" s="9">
        <v>1.653</v>
      </c>
      <c r="CM75" s="9">
        <v>32.052999999999997</v>
      </c>
      <c r="CN75" s="9">
        <v>13.02</v>
      </c>
      <c r="CO75" s="9">
        <v>19.033999999999999</v>
      </c>
      <c r="CP75" s="9">
        <v>264.37400000000002</v>
      </c>
      <c r="CQ75" s="9">
        <v>121.504</v>
      </c>
      <c r="CR75" s="9">
        <v>142.87100000000001</v>
      </c>
      <c r="CS75" s="9">
        <v>124.062</v>
      </c>
      <c r="CT75" s="9">
        <v>87.591999999999999</v>
      </c>
      <c r="CU75" s="9">
        <v>36.469000000000001</v>
      </c>
      <c r="CV75" s="9">
        <v>140.31200000000001</v>
      </c>
      <c r="CW75" s="9">
        <v>33.911000000000001</v>
      </c>
      <c r="CX75" s="9">
        <v>106.401</v>
      </c>
      <c r="CY75" s="9">
        <v>143.02799999999999</v>
      </c>
      <c r="CZ75" s="9">
        <v>102.387</v>
      </c>
      <c r="DA75" s="9">
        <v>40.642000000000003</v>
      </c>
      <c r="DB75" s="9">
        <v>159.011</v>
      </c>
      <c r="DC75" s="9">
        <v>41.207999999999998</v>
      </c>
      <c r="DD75" s="9">
        <v>117.803</v>
      </c>
      <c r="DE75" s="9">
        <v>156.08199999999999</v>
      </c>
      <c r="DF75" s="9">
        <v>45.375</v>
      </c>
      <c r="DG75" s="9">
        <v>110.708</v>
      </c>
      <c r="DH75" s="9">
        <v>2547.13</v>
      </c>
      <c r="DI75" s="9">
        <v>1382.3320000000001</v>
      </c>
      <c r="DJ75" s="9">
        <v>1164.798</v>
      </c>
      <c r="DK75" s="9">
        <v>1595.2929999999999</v>
      </c>
      <c r="DL75" s="9">
        <v>1034.9059999999999</v>
      </c>
      <c r="DM75" s="9">
        <v>560.38599999999997</v>
      </c>
      <c r="DN75" s="9">
        <v>951.83699999999999</v>
      </c>
      <c r="DO75" s="9">
        <v>347.42599999999999</v>
      </c>
      <c r="DP75" s="9">
        <v>604.41099999999994</v>
      </c>
      <c r="DQ75" s="9">
        <v>295.291</v>
      </c>
      <c r="DR75" s="9">
        <v>171.071</v>
      </c>
      <c r="DS75" s="9">
        <v>124.21899999999999</v>
      </c>
      <c r="DT75" s="9">
        <v>84.900999999999996</v>
      </c>
      <c r="DU75" s="9">
        <v>54.412999999999997</v>
      </c>
      <c r="DV75" s="9">
        <v>30.489000000000001</v>
      </c>
      <c r="DW75" s="9">
        <v>31.298999999999999</v>
      </c>
      <c r="DX75" s="9">
        <v>27.789000000000001</v>
      </c>
      <c r="DY75" s="9">
        <v>3.51</v>
      </c>
      <c r="DZ75" s="9">
        <v>21.234000000000002</v>
      </c>
      <c r="EA75" s="9">
        <v>17.835999999999999</v>
      </c>
      <c r="EB75" s="9">
        <v>3.3980000000000001</v>
      </c>
      <c r="EC75" s="9">
        <v>10.065</v>
      </c>
      <c r="ED75" s="9">
        <v>9.9529999999999994</v>
      </c>
      <c r="EE75" s="9">
        <v>0.111</v>
      </c>
      <c r="EF75" s="9">
        <v>53.601999999999997</v>
      </c>
      <c r="EG75" s="9">
        <v>26.623999999999999</v>
      </c>
      <c r="EH75" s="9">
        <v>26.978999999999999</v>
      </c>
      <c r="EI75" s="9">
        <v>239.846</v>
      </c>
      <c r="EJ75" s="9">
        <v>133.786</v>
      </c>
      <c r="EK75" s="9">
        <v>106.06</v>
      </c>
      <c r="EL75" s="9">
        <v>89.302000000000007</v>
      </c>
      <c r="EM75" s="9">
        <v>66.775999999999996</v>
      </c>
      <c r="EN75" s="9">
        <v>22.526</v>
      </c>
      <c r="EO75" s="9">
        <v>150.54400000000001</v>
      </c>
      <c r="EP75" s="9">
        <v>67.010999999999996</v>
      </c>
      <c r="EQ75" s="9">
        <v>83.534000000000006</v>
      </c>
      <c r="ER75" s="9">
        <v>112.18</v>
      </c>
      <c r="ES75" s="9">
        <v>87.448999999999998</v>
      </c>
      <c r="ET75" s="9">
        <v>24.731999999999999</v>
      </c>
      <c r="EU75" s="9">
        <v>183.11</v>
      </c>
      <c r="EV75" s="9">
        <v>83.623000000000005</v>
      </c>
      <c r="EW75" s="9">
        <v>99.486999999999995</v>
      </c>
      <c r="EX75" s="9">
        <v>171.77799999999999</v>
      </c>
      <c r="EY75" s="9">
        <v>84.846000000000004</v>
      </c>
      <c r="EZ75" s="9">
        <v>86.932000000000002</v>
      </c>
      <c r="FA75" s="9">
        <v>1930.3489999999999</v>
      </c>
      <c r="FB75" s="9">
        <v>1023.412</v>
      </c>
      <c r="FC75" s="9">
        <v>906.93700000000001</v>
      </c>
      <c r="FD75" s="9">
        <v>1322.867</v>
      </c>
      <c r="FE75" s="9">
        <v>841.25099999999998</v>
      </c>
      <c r="FF75" s="9">
        <v>481.61599999999999</v>
      </c>
      <c r="FG75" s="9">
        <v>607.48199999999997</v>
      </c>
      <c r="FH75" s="9">
        <v>182.161</v>
      </c>
      <c r="FI75" s="9">
        <v>425.32100000000003</v>
      </c>
      <c r="FJ75" s="9">
        <v>237.857</v>
      </c>
      <c r="FK75" s="9">
        <v>130.23500000000001</v>
      </c>
      <c r="FL75" s="9">
        <v>107.623</v>
      </c>
      <c r="FM75" s="9">
        <v>64.105000000000004</v>
      </c>
      <c r="FN75" s="9">
        <v>39.353000000000002</v>
      </c>
      <c r="FO75" s="9">
        <v>24.751999999999999</v>
      </c>
      <c r="FP75" s="9">
        <v>26.905000000000001</v>
      </c>
      <c r="FQ75" s="9">
        <v>23.675000000000001</v>
      </c>
      <c r="FR75" s="9">
        <v>3.23</v>
      </c>
      <c r="FS75" s="9">
        <v>17.477</v>
      </c>
      <c r="FT75" s="9">
        <v>14.342000000000001</v>
      </c>
      <c r="FU75" s="9">
        <v>3.1349999999999998</v>
      </c>
      <c r="FV75" s="9">
        <v>9.4269999999999996</v>
      </c>
      <c r="FW75" s="9">
        <v>9.3330000000000002</v>
      </c>
      <c r="FX75" s="9">
        <v>9.5000000000000001E-2</v>
      </c>
      <c r="FY75" s="9">
        <v>37.200000000000003</v>
      </c>
      <c r="FZ75" s="9">
        <v>15.678000000000001</v>
      </c>
      <c r="GA75" s="9">
        <v>21.523</v>
      </c>
      <c r="GB75" s="9">
        <v>197.79400000000001</v>
      </c>
      <c r="GC75" s="9">
        <v>103.61799999999999</v>
      </c>
      <c r="GD75" s="9">
        <v>94.176000000000002</v>
      </c>
      <c r="GE75" s="9">
        <v>80.257999999999996</v>
      </c>
      <c r="GF75" s="9">
        <v>58.07</v>
      </c>
      <c r="GG75" s="9">
        <v>22.189</v>
      </c>
      <c r="GH75" s="9">
        <v>117.535</v>
      </c>
      <c r="GI75" s="9">
        <v>45.548000000000002</v>
      </c>
      <c r="GJ75" s="9">
        <v>71.986999999999995</v>
      </c>
      <c r="GK75" s="9">
        <v>100.259</v>
      </c>
      <c r="GL75" s="9">
        <v>75.882999999999996</v>
      </c>
      <c r="GM75" s="9">
        <v>24.376000000000001</v>
      </c>
      <c r="GN75" s="9">
        <v>137.59800000000001</v>
      </c>
      <c r="GO75" s="9">
        <v>54.350999999999999</v>
      </c>
      <c r="GP75" s="9">
        <v>83.247</v>
      </c>
      <c r="GQ75" s="9">
        <v>135.012</v>
      </c>
      <c r="GR75" s="9">
        <v>59.89</v>
      </c>
      <c r="GS75" s="9">
        <v>75.122</v>
      </c>
      <c r="GT75" s="9">
        <v>616.78099999999995</v>
      </c>
      <c r="GU75" s="9">
        <v>358.92</v>
      </c>
      <c r="GV75" s="9">
        <v>257.86099999999999</v>
      </c>
      <c r="GW75" s="9">
        <v>272.42599999999999</v>
      </c>
      <c r="GX75" s="9">
        <v>193.655</v>
      </c>
      <c r="GY75" s="9">
        <v>78.77</v>
      </c>
      <c r="GZ75" s="9">
        <v>344.35500000000002</v>
      </c>
      <c r="HA75" s="9">
        <v>165.26499999999999</v>
      </c>
      <c r="HB75" s="9">
        <v>179.09100000000001</v>
      </c>
      <c r="HC75" s="9">
        <v>57.433</v>
      </c>
      <c r="HD75" s="9">
        <v>40.837000000000003</v>
      </c>
      <c r="HE75" s="9">
        <v>16.596</v>
      </c>
      <c r="HF75" s="9">
        <v>20.795999999999999</v>
      </c>
      <c r="HG75" s="9">
        <v>15.06</v>
      </c>
      <c r="HH75" s="9">
        <v>5.7359999999999998</v>
      </c>
      <c r="HI75" s="9">
        <v>4.3940000000000001</v>
      </c>
      <c r="HJ75" s="9">
        <v>4.1139999999999999</v>
      </c>
      <c r="HK75" s="9">
        <v>0.28000000000000003</v>
      </c>
      <c r="HL75" s="9">
        <v>3.7570000000000001</v>
      </c>
      <c r="HM75" s="9">
        <v>3.4940000000000002</v>
      </c>
      <c r="HN75" s="9">
        <v>0.26300000000000001</v>
      </c>
      <c r="HO75" s="9">
        <v>0.63700000000000001</v>
      </c>
      <c r="HP75" s="9">
        <v>0.62</v>
      </c>
      <c r="HQ75" s="9">
        <v>1.7000000000000001E-2</v>
      </c>
      <c r="HR75" s="9">
        <v>16.402000000000001</v>
      </c>
      <c r="HS75" s="9">
        <v>10.946</v>
      </c>
      <c r="HT75" s="9">
        <v>5.4560000000000004</v>
      </c>
      <c r="HU75" s="9">
        <v>42.052</v>
      </c>
      <c r="HV75" s="9">
        <v>30.167999999999999</v>
      </c>
      <c r="HW75" s="9">
        <v>11.884</v>
      </c>
      <c r="HX75" s="9">
        <v>9.0429999999999993</v>
      </c>
      <c r="HY75" s="9">
        <v>8.7059999999999995</v>
      </c>
      <c r="HZ75" s="9">
        <v>0.33700000000000002</v>
      </c>
      <c r="IA75" s="9">
        <v>33.009</v>
      </c>
      <c r="IB75" s="9">
        <v>21.463000000000001</v>
      </c>
      <c r="IC75" s="9">
        <v>11.545999999999999</v>
      </c>
      <c r="ID75" s="9">
        <v>11.920999999999999</v>
      </c>
      <c r="IE75" s="9">
        <v>11.565</v>
      </c>
      <c r="IF75" s="9">
        <v>0.35599999999999998</v>
      </c>
      <c r="IG75" s="9">
        <v>45.512</v>
      </c>
      <c r="IH75" s="9">
        <v>29.271000000000001</v>
      </c>
      <c r="II75" s="9">
        <v>16.241</v>
      </c>
      <c r="IJ75" s="9">
        <v>36.765999999999998</v>
      </c>
      <c r="IK75" s="9">
        <v>24.956</v>
      </c>
      <c r="IL75" s="9">
        <v>11.81</v>
      </c>
      <c r="IM75" s="9">
        <v>4068.4769999999999</v>
      </c>
      <c r="IN75" s="9">
        <v>2156.308</v>
      </c>
      <c r="IO75" s="9">
        <v>1912.1690000000001</v>
      </c>
      <c r="IP75" s="9">
        <v>2852.74</v>
      </c>
      <c r="IQ75" s="9">
        <v>1760.7180000000001</v>
      </c>
    </row>
    <row r="76" spans="1:251">
      <c r="A76" s="10">
        <v>43800</v>
      </c>
      <c r="B76" s="9">
        <v>13.898999999999999</v>
      </c>
      <c r="C76" s="9">
        <v>19.117000000000001</v>
      </c>
      <c r="D76" s="9">
        <v>412.95400000000001</v>
      </c>
      <c r="E76" s="9">
        <v>226.56299999999999</v>
      </c>
      <c r="F76" s="9">
        <v>186.39099999999999</v>
      </c>
      <c r="G76" s="9">
        <v>191.72900000000001</v>
      </c>
      <c r="H76" s="9">
        <v>137.99299999999999</v>
      </c>
      <c r="I76" s="9">
        <v>53.734999999999999</v>
      </c>
      <c r="J76" s="9">
        <v>221.22499999999999</v>
      </c>
      <c r="K76" s="9">
        <v>88.57</v>
      </c>
      <c r="L76" s="9">
        <v>132.65600000000001</v>
      </c>
      <c r="M76" s="9">
        <v>216.56399999999999</v>
      </c>
      <c r="N76" s="9">
        <v>158.928</v>
      </c>
      <c r="O76" s="9">
        <v>57.636000000000003</v>
      </c>
      <c r="P76" s="9">
        <v>237.58600000000001</v>
      </c>
      <c r="Q76" s="9">
        <v>94</v>
      </c>
      <c r="R76" s="9">
        <v>143.58600000000001</v>
      </c>
      <c r="S76" s="9">
        <v>238.72499999999999</v>
      </c>
      <c r="T76" s="9">
        <v>101.346</v>
      </c>
      <c r="U76" s="9">
        <v>137.37899999999999</v>
      </c>
      <c r="V76" s="9">
        <v>2812.93</v>
      </c>
      <c r="W76" s="9">
        <v>1501.374</v>
      </c>
      <c r="X76" s="9">
        <v>1311.556</v>
      </c>
      <c r="Y76" s="9">
        <v>2112.2849999999999</v>
      </c>
      <c r="Z76" s="9">
        <v>1369.7249999999999</v>
      </c>
      <c r="AA76" s="9">
        <v>742.56</v>
      </c>
      <c r="AB76" s="9">
        <v>700.64499999999998</v>
      </c>
      <c r="AC76" s="9">
        <v>131.649</v>
      </c>
      <c r="AD76" s="9">
        <v>568.99599999999998</v>
      </c>
      <c r="AE76" s="9">
        <v>339.33100000000002</v>
      </c>
      <c r="AF76" s="9">
        <v>179.614</v>
      </c>
      <c r="AG76" s="9">
        <v>159.71600000000001</v>
      </c>
      <c r="AH76" s="9">
        <v>54.606000000000002</v>
      </c>
      <c r="AI76" s="9">
        <v>27.31</v>
      </c>
      <c r="AJ76" s="9">
        <v>27.297000000000001</v>
      </c>
      <c r="AK76" s="9">
        <v>22.623999999999999</v>
      </c>
      <c r="AL76" s="9">
        <v>18.119</v>
      </c>
      <c r="AM76" s="9">
        <v>4.5039999999999996</v>
      </c>
      <c r="AN76" s="9">
        <v>11.396000000000001</v>
      </c>
      <c r="AO76" s="9">
        <v>9.1519999999999992</v>
      </c>
      <c r="AP76" s="9">
        <v>2.2440000000000002</v>
      </c>
      <c r="AQ76" s="9">
        <v>11.228</v>
      </c>
      <c r="AR76" s="9">
        <v>8.968</v>
      </c>
      <c r="AS76" s="9">
        <v>2.2610000000000001</v>
      </c>
      <c r="AT76" s="9">
        <v>31.981999999999999</v>
      </c>
      <c r="AU76" s="9">
        <v>9.19</v>
      </c>
      <c r="AV76" s="9">
        <v>22.792000000000002</v>
      </c>
      <c r="AW76" s="9">
        <v>307.858</v>
      </c>
      <c r="AX76" s="9">
        <v>165.066</v>
      </c>
      <c r="AY76" s="9">
        <v>142.791</v>
      </c>
      <c r="AZ76" s="9">
        <v>150.453</v>
      </c>
      <c r="BA76" s="9">
        <v>115.378</v>
      </c>
      <c r="BB76" s="9">
        <v>35.075000000000003</v>
      </c>
      <c r="BC76" s="9">
        <v>157.405</v>
      </c>
      <c r="BD76" s="9">
        <v>49.688000000000002</v>
      </c>
      <c r="BE76" s="9">
        <v>107.717</v>
      </c>
      <c r="BF76" s="9">
        <v>165.51900000000001</v>
      </c>
      <c r="BG76" s="9">
        <v>125.96299999999999</v>
      </c>
      <c r="BH76" s="9">
        <v>39.555999999999997</v>
      </c>
      <c r="BI76" s="9">
        <v>173.81200000000001</v>
      </c>
      <c r="BJ76" s="9">
        <v>53.651000000000003</v>
      </c>
      <c r="BK76" s="9">
        <v>120.161</v>
      </c>
      <c r="BL76" s="9">
        <v>168.80099999999999</v>
      </c>
      <c r="BM76" s="9">
        <v>58.84</v>
      </c>
      <c r="BN76" s="9">
        <v>109.961</v>
      </c>
      <c r="BO76" s="9">
        <v>2644.19</v>
      </c>
      <c r="BP76" s="9">
        <v>1364.1020000000001</v>
      </c>
      <c r="BQ76" s="9">
        <v>1280.0889999999999</v>
      </c>
      <c r="BR76" s="9">
        <v>1993.627</v>
      </c>
      <c r="BS76" s="9">
        <v>1230.624</v>
      </c>
      <c r="BT76" s="9">
        <v>763.00199999999995</v>
      </c>
      <c r="BU76" s="9">
        <v>650.56399999999996</v>
      </c>
      <c r="BV76" s="9">
        <v>133.477</v>
      </c>
      <c r="BW76" s="9">
        <v>517.08600000000001</v>
      </c>
      <c r="BX76" s="9">
        <v>303.709</v>
      </c>
      <c r="BY76" s="9">
        <v>150.58099999999999</v>
      </c>
      <c r="BZ76" s="9">
        <v>153.12799999999999</v>
      </c>
      <c r="CA76" s="9">
        <v>57.183</v>
      </c>
      <c r="CB76" s="9">
        <v>31.67</v>
      </c>
      <c r="CC76" s="9">
        <v>25.513000000000002</v>
      </c>
      <c r="CD76" s="9">
        <v>32.026000000000003</v>
      </c>
      <c r="CE76" s="9">
        <v>21.922999999999998</v>
      </c>
      <c r="CF76" s="9">
        <v>10.103</v>
      </c>
      <c r="CG76" s="9">
        <v>17.776</v>
      </c>
      <c r="CH76" s="9">
        <v>12.598000000000001</v>
      </c>
      <c r="CI76" s="9">
        <v>5.1790000000000003</v>
      </c>
      <c r="CJ76" s="9">
        <v>14.25</v>
      </c>
      <c r="CK76" s="9">
        <v>9.3260000000000005</v>
      </c>
      <c r="CL76" s="9">
        <v>4.9240000000000004</v>
      </c>
      <c r="CM76" s="9">
        <v>25.155999999999999</v>
      </c>
      <c r="CN76" s="9">
        <v>9.7469999999999999</v>
      </c>
      <c r="CO76" s="9">
        <v>15.41</v>
      </c>
      <c r="CP76" s="9">
        <v>268.36099999999999</v>
      </c>
      <c r="CQ76" s="9">
        <v>132.078</v>
      </c>
      <c r="CR76" s="9">
        <v>136.28299999999999</v>
      </c>
      <c r="CS76" s="9">
        <v>121.054</v>
      </c>
      <c r="CT76" s="9">
        <v>87.29</v>
      </c>
      <c r="CU76" s="9">
        <v>33.764000000000003</v>
      </c>
      <c r="CV76" s="9">
        <v>147.30699999999999</v>
      </c>
      <c r="CW76" s="9">
        <v>44.787999999999997</v>
      </c>
      <c r="CX76" s="9">
        <v>102.518</v>
      </c>
      <c r="CY76" s="9">
        <v>144.578</v>
      </c>
      <c r="CZ76" s="9">
        <v>102.47199999999999</v>
      </c>
      <c r="DA76" s="9">
        <v>42.106999999999999</v>
      </c>
      <c r="DB76" s="9">
        <v>159.131</v>
      </c>
      <c r="DC76" s="9">
        <v>48.109000000000002</v>
      </c>
      <c r="DD76" s="9">
        <v>111.021</v>
      </c>
      <c r="DE76" s="9">
        <v>165.083</v>
      </c>
      <c r="DF76" s="9">
        <v>57.386000000000003</v>
      </c>
      <c r="DG76" s="9">
        <v>107.697</v>
      </c>
      <c r="DH76" s="9">
        <v>2526.598</v>
      </c>
      <c r="DI76" s="9">
        <v>1373.096</v>
      </c>
      <c r="DJ76" s="9">
        <v>1153.502</v>
      </c>
      <c r="DK76" s="9">
        <v>1584.2460000000001</v>
      </c>
      <c r="DL76" s="9">
        <v>1022.708</v>
      </c>
      <c r="DM76" s="9">
        <v>561.53800000000001</v>
      </c>
      <c r="DN76" s="9">
        <v>942.35199999999998</v>
      </c>
      <c r="DO76" s="9">
        <v>350.38799999999998</v>
      </c>
      <c r="DP76" s="9">
        <v>591.96400000000006</v>
      </c>
      <c r="DQ76" s="9">
        <v>292.476</v>
      </c>
      <c r="DR76" s="9">
        <v>164.096</v>
      </c>
      <c r="DS76" s="9">
        <v>128.38</v>
      </c>
      <c r="DT76" s="9">
        <v>84.72</v>
      </c>
      <c r="DU76" s="9">
        <v>49.289000000000001</v>
      </c>
      <c r="DV76" s="9">
        <v>35.430999999999997</v>
      </c>
      <c r="DW76" s="9">
        <v>30.151</v>
      </c>
      <c r="DX76" s="9">
        <v>21.141999999999999</v>
      </c>
      <c r="DY76" s="9">
        <v>9.0090000000000003</v>
      </c>
      <c r="DZ76" s="9">
        <v>18.771000000000001</v>
      </c>
      <c r="EA76" s="9">
        <v>12.103</v>
      </c>
      <c r="EB76" s="9">
        <v>6.6680000000000001</v>
      </c>
      <c r="EC76" s="9">
        <v>11.38</v>
      </c>
      <c r="ED76" s="9">
        <v>9.0380000000000003</v>
      </c>
      <c r="EE76" s="9">
        <v>2.3410000000000002</v>
      </c>
      <c r="EF76" s="9">
        <v>54.569000000000003</v>
      </c>
      <c r="EG76" s="9">
        <v>28.146999999999998</v>
      </c>
      <c r="EH76" s="9">
        <v>26.422000000000001</v>
      </c>
      <c r="EI76" s="9">
        <v>242.02699999999999</v>
      </c>
      <c r="EJ76" s="9">
        <v>135.965</v>
      </c>
      <c r="EK76" s="9">
        <v>106.062</v>
      </c>
      <c r="EL76" s="9">
        <v>93.546000000000006</v>
      </c>
      <c r="EM76" s="9">
        <v>68.653000000000006</v>
      </c>
      <c r="EN76" s="9">
        <v>24.891999999999999</v>
      </c>
      <c r="EO76" s="9">
        <v>148.48099999999999</v>
      </c>
      <c r="EP76" s="9">
        <v>67.311999999999998</v>
      </c>
      <c r="EQ76" s="9">
        <v>81.17</v>
      </c>
      <c r="ER76" s="9">
        <v>113.375</v>
      </c>
      <c r="ES76" s="9">
        <v>82.441000000000003</v>
      </c>
      <c r="ET76" s="9">
        <v>30.934000000000001</v>
      </c>
      <c r="EU76" s="9">
        <v>179.101</v>
      </c>
      <c r="EV76" s="9">
        <v>81.655000000000001</v>
      </c>
      <c r="EW76" s="9">
        <v>97.445999999999998</v>
      </c>
      <c r="EX76" s="9">
        <v>167.25299999999999</v>
      </c>
      <c r="EY76" s="9">
        <v>79.415000000000006</v>
      </c>
      <c r="EZ76" s="9">
        <v>87.837999999999994</v>
      </c>
      <c r="FA76" s="9">
        <v>1931.424</v>
      </c>
      <c r="FB76" s="9">
        <v>1023.162</v>
      </c>
      <c r="FC76" s="9">
        <v>908.26199999999994</v>
      </c>
      <c r="FD76" s="9">
        <v>1318.32</v>
      </c>
      <c r="FE76" s="9">
        <v>834.55100000000004</v>
      </c>
      <c r="FF76" s="9">
        <v>483.77</v>
      </c>
      <c r="FG76" s="9">
        <v>613.10299999999995</v>
      </c>
      <c r="FH76" s="9">
        <v>188.61099999999999</v>
      </c>
      <c r="FI76" s="9">
        <v>424.49200000000002</v>
      </c>
      <c r="FJ76" s="9">
        <v>238.82400000000001</v>
      </c>
      <c r="FK76" s="9">
        <v>128.678</v>
      </c>
      <c r="FL76" s="9">
        <v>110.146</v>
      </c>
      <c r="FM76" s="9">
        <v>64.954999999999998</v>
      </c>
      <c r="FN76" s="9">
        <v>36.972000000000001</v>
      </c>
      <c r="FO76" s="9">
        <v>27.983000000000001</v>
      </c>
      <c r="FP76" s="9">
        <v>26.274999999999999</v>
      </c>
      <c r="FQ76" s="9">
        <v>17.809000000000001</v>
      </c>
      <c r="FR76" s="9">
        <v>8.4659999999999993</v>
      </c>
      <c r="FS76" s="9">
        <v>16.239999999999998</v>
      </c>
      <c r="FT76" s="9">
        <v>10.098000000000001</v>
      </c>
      <c r="FU76" s="9">
        <v>6.1420000000000003</v>
      </c>
      <c r="FV76" s="9">
        <v>10.035</v>
      </c>
      <c r="FW76" s="9">
        <v>7.7110000000000003</v>
      </c>
      <c r="FX76" s="9">
        <v>2.3239999999999998</v>
      </c>
      <c r="FY76" s="9">
        <v>38.68</v>
      </c>
      <c r="FZ76" s="9">
        <v>19.163</v>
      </c>
      <c r="GA76" s="9">
        <v>19.515999999999998</v>
      </c>
      <c r="GB76" s="9">
        <v>203.77500000000001</v>
      </c>
      <c r="GC76" s="9">
        <v>109.059</v>
      </c>
      <c r="GD76" s="9">
        <v>94.715999999999994</v>
      </c>
      <c r="GE76" s="9">
        <v>79.584999999999994</v>
      </c>
      <c r="GF76" s="9">
        <v>58.085999999999999</v>
      </c>
      <c r="GG76" s="9">
        <v>21.498999999999999</v>
      </c>
      <c r="GH76" s="9">
        <v>124.19</v>
      </c>
      <c r="GI76" s="9">
        <v>50.972999999999999</v>
      </c>
      <c r="GJ76" s="9">
        <v>73.216999999999999</v>
      </c>
      <c r="GK76" s="9">
        <v>97.507000000000005</v>
      </c>
      <c r="GL76" s="9">
        <v>70.504999999999995</v>
      </c>
      <c r="GM76" s="9">
        <v>27.001999999999999</v>
      </c>
      <c r="GN76" s="9">
        <v>141.31700000000001</v>
      </c>
      <c r="GO76" s="9">
        <v>58.173000000000002</v>
      </c>
      <c r="GP76" s="9">
        <v>83.144000000000005</v>
      </c>
      <c r="GQ76" s="9">
        <v>140.43</v>
      </c>
      <c r="GR76" s="9">
        <v>61.072000000000003</v>
      </c>
      <c r="GS76" s="9">
        <v>79.358999999999995</v>
      </c>
      <c r="GT76" s="9">
        <v>595.17399999999998</v>
      </c>
      <c r="GU76" s="9">
        <v>349.935</v>
      </c>
      <c r="GV76" s="9">
        <v>245.24</v>
      </c>
      <c r="GW76" s="9">
        <v>265.92500000000001</v>
      </c>
      <c r="GX76" s="9">
        <v>188.15700000000001</v>
      </c>
      <c r="GY76" s="9">
        <v>77.768000000000001</v>
      </c>
      <c r="GZ76" s="9">
        <v>329.24900000000002</v>
      </c>
      <c r="HA76" s="9">
        <v>161.77699999999999</v>
      </c>
      <c r="HB76" s="9">
        <v>167.47200000000001</v>
      </c>
      <c r="HC76" s="9">
        <v>53.652000000000001</v>
      </c>
      <c r="HD76" s="9">
        <v>35.417999999999999</v>
      </c>
      <c r="HE76" s="9">
        <v>18.234000000000002</v>
      </c>
      <c r="HF76" s="9">
        <v>19.765000000000001</v>
      </c>
      <c r="HG76" s="9">
        <v>12.317</v>
      </c>
      <c r="HH76" s="9">
        <v>7.4480000000000004</v>
      </c>
      <c r="HI76" s="9">
        <v>3.875</v>
      </c>
      <c r="HJ76" s="9">
        <v>3.3319999999999999</v>
      </c>
      <c r="HK76" s="9">
        <v>0.54300000000000004</v>
      </c>
      <c r="HL76" s="9">
        <v>2.5310000000000001</v>
      </c>
      <c r="HM76" s="9">
        <v>2.0049999999999999</v>
      </c>
      <c r="HN76" s="9">
        <v>0.52600000000000002</v>
      </c>
      <c r="HO76" s="9">
        <v>1.3440000000000001</v>
      </c>
      <c r="HP76" s="9">
        <v>1.3280000000000001</v>
      </c>
      <c r="HQ76" s="9">
        <v>1.7000000000000001E-2</v>
      </c>
      <c r="HR76" s="9">
        <v>15.89</v>
      </c>
      <c r="HS76" s="9">
        <v>8.984</v>
      </c>
      <c r="HT76" s="9">
        <v>6.9050000000000002</v>
      </c>
      <c r="HU76" s="9">
        <v>38.252000000000002</v>
      </c>
      <c r="HV76" s="9">
        <v>26.905999999999999</v>
      </c>
      <c r="HW76" s="9">
        <v>11.346</v>
      </c>
      <c r="HX76" s="9">
        <v>13.96</v>
      </c>
      <c r="HY76" s="9">
        <v>10.567</v>
      </c>
      <c r="HZ76" s="9">
        <v>3.3929999999999998</v>
      </c>
      <c r="IA76" s="9">
        <v>24.291</v>
      </c>
      <c r="IB76" s="9">
        <v>16.338000000000001</v>
      </c>
      <c r="IC76" s="9">
        <v>7.9530000000000003</v>
      </c>
      <c r="ID76" s="9">
        <v>15.868</v>
      </c>
      <c r="IE76" s="9">
        <v>11.936</v>
      </c>
      <c r="IF76" s="9">
        <v>3.9319999999999999</v>
      </c>
      <c r="IG76" s="9">
        <v>37.783999999999999</v>
      </c>
      <c r="IH76" s="9">
        <v>23.481999999999999</v>
      </c>
      <c r="II76" s="9">
        <v>14.302</v>
      </c>
      <c r="IJ76" s="9">
        <v>26.821999999999999</v>
      </c>
      <c r="IK76" s="9">
        <v>18.343</v>
      </c>
      <c r="IL76" s="9">
        <v>8.4789999999999992</v>
      </c>
      <c r="IM76" s="9">
        <v>4122.518</v>
      </c>
      <c r="IN76" s="9">
        <v>2182.0349999999999</v>
      </c>
      <c r="IO76" s="9">
        <v>1940.4829999999999</v>
      </c>
      <c r="IP76" s="9">
        <v>2887.0340000000001</v>
      </c>
      <c r="IQ76" s="9">
        <v>1771.8150000000001</v>
      </c>
    </row>
    <row r="77" spans="1:251">
      <c r="A77" s="10">
        <v>43831</v>
      </c>
      <c r="B77" s="9">
        <v>15.303000000000001</v>
      </c>
      <c r="C77" s="9">
        <v>25.71</v>
      </c>
      <c r="D77" s="9">
        <v>424.56299999999999</v>
      </c>
      <c r="E77" s="9">
        <v>236.96600000000001</v>
      </c>
      <c r="F77" s="9">
        <v>187.59700000000001</v>
      </c>
      <c r="G77" s="9">
        <v>210.59200000000001</v>
      </c>
      <c r="H77" s="9">
        <v>158.73599999999999</v>
      </c>
      <c r="I77" s="9">
        <v>51.856000000000002</v>
      </c>
      <c r="J77" s="9">
        <v>213.971</v>
      </c>
      <c r="K77" s="9">
        <v>78.228999999999999</v>
      </c>
      <c r="L77" s="9">
        <v>135.74199999999999</v>
      </c>
      <c r="M77" s="9">
        <v>244.70500000000001</v>
      </c>
      <c r="N77" s="9">
        <v>184.79400000000001</v>
      </c>
      <c r="O77" s="9">
        <v>59.911999999999999</v>
      </c>
      <c r="P77" s="9">
        <v>228.012</v>
      </c>
      <c r="Q77" s="9">
        <v>82.915000000000006</v>
      </c>
      <c r="R77" s="9">
        <v>145.096</v>
      </c>
      <c r="S77" s="9">
        <v>242.423</v>
      </c>
      <c r="T77" s="9">
        <v>101.146</v>
      </c>
      <c r="U77" s="9">
        <v>141.27699999999999</v>
      </c>
      <c r="V77" s="9">
        <v>2773.8389999999999</v>
      </c>
      <c r="W77" s="9">
        <v>1482.405</v>
      </c>
      <c r="X77" s="9">
        <v>1291.433</v>
      </c>
      <c r="Y77" s="9">
        <v>2086.2629999999999</v>
      </c>
      <c r="Z77" s="9">
        <v>1356.3589999999999</v>
      </c>
      <c r="AA77" s="9">
        <v>729.90300000000002</v>
      </c>
      <c r="AB77" s="9">
        <v>687.57600000000002</v>
      </c>
      <c r="AC77" s="9">
        <v>126.04600000000001</v>
      </c>
      <c r="AD77" s="9">
        <v>561.53</v>
      </c>
      <c r="AE77" s="9">
        <v>357.339</v>
      </c>
      <c r="AF77" s="9">
        <v>192.976</v>
      </c>
      <c r="AG77" s="9">
        <v>164.363</v>
      </c>
      <c r="AH77" s="9">
        <v>69.397000000000006</v>
      </c>
      <c r="AI77" s="9">
        <v>42.231999999999999</v>
      </c>
      <c r="AJ77" s="9">
        <v>27.164999999999999</v>
      </c>
      <c r="AK77" s="9">
        <v>39.707000000000001</v>
      </c>
      <c r="AL77" s="9">
        <v>32.134</v>
      </c>
      <c r="AM77" s="9">
        <v>7.5730000000000004</v>
      </c>
      <c r="AN77" s="9">
        <v>16.227</v>
      </c>
      <c r="AO77" s="9">
        <v>13.802</v>
      </c>
      <c r="AP77" s="9">
        <v>2.4239999999999999</v>
      </c>
      <c r="AQ77" s="9">
        <v>23.481000000000002</v>
      </c>
      <c r="AR77" s="9">
        <v>18.332000000000001</v>
      </c>
      <c r="AS77" s="9">
        <v>5.149</v>
      </c>
      <c r="AT77" s="9">
        <v>29.69</v>
      </c>
      <c r="AU77" s="9">
        <v>10.098000000000001</v>
      </c>
      <c r="AV77" s="9">
        <v>19.591999999999999</v>
      </c>
      <c r="AW77" s="9">
        <v>315.28199999999998</v>
      </c>
      <c r="AX77" s="9">
        <v>165.56200000000001</v>
      </c>
      <c r="AY77" s="9">
        <v>149.72</v>
      </c>
      <c r="AZ77" s="9">
        <v>150.60300000000001</v>
      </c>
      <c r="BA77" s="9">
        <v>117.74</v>
      </c>
      <c r="BB77" s="9">
        <v>32.863</v>
      </c>
      <c r="BC77" s="9">
        <v>164.679</v>
      </c>
      <c r="BD77" s="9">
        <v>47.822000000000003</v>
      </c>
      <c r="BE77" s="9">
        <v>116.857</v>
      </c>
      <c r="BF77" s="9">
        <v>181.50399999999999</v>
      </c>
      <c r="BG77" s="9">
        <v>142.679</v>
      </c>
      <c r="BH77" s="9">
        <v>38.825000000000003</v>
      </c>
      <c r="BI77" s="9">
        <v>175.834</v>
      </c>
      <c r="BJ77" s="9">
        <v>50.295999999999999</v>
      </c>
      <c r="BK77" s="9">
        <v>125.538</v>
      </c>
      <c r="BL77" s="9">
        <v>180.905</v>
      </c>
      <c r="BM77" s="9">
        <v>61.624000000000002</v>
      </c>
      <c r="BN77" s="9">
        <v>119.28100000000001</v>
      </c>
      <c r="BO77" s="9">
        <v>2592.4180000000001</v>
      </c>
      <c r="BP77" s="9">
        <v>1351.3689999999999</v>
      </c>
      <c r="BQ77" s="9">
        <v>1241.049</v>
      </c>
      <c r="BR77" s="9">
        <v>1966.7449999999999</v>
      </c>
      <c r="BS77" s="9">
        <v>1216.241</v>
      </c>
      <c r="BT77" s="9">
        <v>750.50400000000002</v>
      </c>
      <c r="BU77" s="9">
        <v>625.673</v>
      </c>
      <c r="BV77" s="9">
        <v>135.12799999999999</v>
      </c>
      <c r="BW77" s="9">
        <v>490.54500000000002</v>
      </c>
      <c r="BX77" s="9">
        <v>323.87</v>
      </c>
      <c r="BY77" s="9">
        <v>167.346</v>
      </c>
      <c r="BZ77" s="9">
        <v>156.52500000000001</v>
      </c>
      <c r="CA77" s="9">
        <v>83.875</v>
      </c>
      <c r="CB77" s="9">
        <v>48.347000000000001</v>
      </c>
      <c r="CC77" s="9">
        <v>35.527999999999999</v>
      </c>
      <c r="CD77" s="9">
        <v>49.905000000000001</v>
      </c>
      <c r="CE77" s="9">
        <v>34.192</v>
      </c>
      <c r="CF77" s="9">
        <v>15.712999999999999</v>
      </c>
      <c r="CG77" s="9">
        <v>26.870999999999999</v>
      </c>
      <c r="CH77" s="9">
        <v>18.73</v>
      </c>
      <c r="CI77" s="9">
        <v>8.141</v>
      </c>
      <c r="CJ77" s="9">
        <v>23.033999999999999</v>
      </c>
      <c r="CK77" s="9">
        <v>15.462</v>
      </c>
      <c r="CL77" s="9">
        <v>7.5720000000000001</v>
      </c>
      <c r="CM77" s="9">
        <v>33.97</v>
      </c>
      <c r="CN77" s="9">
        <v>14.154999999999999</v>
      </c>
      <c r="CO77" s="9">
        <v>19.815000000000001</v>
      </c>
      <c r="CP77" s="9">
        <v>273.48599999999999</v>
      </c>
      <c r="CQ77" s="9">
        <v>133.70099999999999</v>
      </c>
      <c r="CR77" s="9">
        <v>139.786</v>
      </c>
      <c r="CS77" s="9">
        <v>122.755</v>
      </c>
      <c r="CT77" s="9">
        <v>87.694000000000003</v>
      </c>
      <c r="CU77" s="9">
        <v>35.061999999999998</v>
      </c>
      <c r="CV77" s="9">
        <v>150.73099999999999</v>
      </c>
      <c r="CW77" s="9">
        <v>46.006999999999998</v>
      </c>
      <c r="CX77" s="9">
        <v>104.724</v>
      </c>
      <c r="CY77" s="9">
        <v>163.84899999999999</v>
      </c>
      <c r="CZ77" s="9">
        <v>116.65300000000001</v>
      </c>
      <c r="DA77" s="9">
        <v>47.195999999999998</v>
      </c>
      <c r="DB77" s="9">
        <v>160.02199999999999</v>
      </c>
      <c r="DC77" s="9">
        <v>50.692999999999998</v>
      </c>
      <c r="DD77" s="9">
        <v>109.32899999999999</v>
      </c>
      <c r="DE77" s="9">
        <v>177.602</v>
      </c>
      <c r="DF77" s="9">
        <v>64.736999999999995</v>
      </c>
      <c r="DG77" s="9">
        <v>112.864</v>
      </c>
      <c r="DH77" s="9">
        <v>2444.8519999999999</v>
      </c>
      <c r="DI77" s="9">
        <v>1328.8510000000001</v>
      </c>
      <c r="DJ77" s="9">
        <v>1116.002</v>
      </c>
      <c r="DK77" s="9">
        <v>1538.3779999999999</v>
      </c>
      <c r="DL77" s="9">
        <v>998.61599999999999</v>
      </c>
      <c r="DM77" s="9">
        <v>539.76300000000003</v>
      </c>
      <c r="DN77" s="9">
        <v>906.47400000000005</v>
      </c>
      <c r="DO77" s="9">
        <v>330.23500000000001</v>
      </c>
      <c r="DP77" s="9">
        <v>576.23900000000003</v>
      </c>
      <c r="DQ77" s="9">
        <v>310.83699999999999</v>
      </c>
      <c r="DR77" s="9">
        <v>166.096</v>
      </c>
      <c r="DS77" s="9">
        <v>144.74100000000001</v>
      </c>
      <c r="DT77" s="9">
        <v>97.06</v>
      </c>
      <c r="DU77" s="9">
        <v>61.83</v>
      </c>
      <c r="DV77" s="9">
        <v>35.229999999999997</v>
      </c>
      <c r="DW77" s="9">
        <v>40.612000000000002</v>
      </c>
      <c r="DX77" s="9">
        <v>31.977</v>
      </c>
      <c r="DY77" s="9">
        <v>8.6349999999999998</v>
      </c>
      <c r="DZ77" s="9">
        <v>22.8</v>
      </c>
      <c r="EA77" s="9">
        <v>19.053000000000001</v>
      </c>
      <c r="EB77" s="9">
        <v>3.7469999999999999</v>
      </c>
      <c r="EC77" s="9">
        <v>17.812999999999999</v>
      </c>
      <c r="ED77" s="9">
        <v>12.923999999999999</v>
      </c>
      <c r="EE77" s="9">
        <v>4.8890000000000002</v>
      </c>
      <c r="EF77" s="9">
        <v>56.447000000000003</v>
      </c>
      <c r="EG77" s="9">
        <v>29.853000000000002</v>
      </c>
      <c r="EH77" s="9">
        <v>26.594000000000001</v>
      </c>
      <c r="EI77" s="9">
        <v>242.37700000000001</v>
      </c>
      <c r="EJ77" s="9">
        <v>120.539</v>
      </c>
      <c r="EK77" s="9">
        <v>121.839</v>
      </c>
      <c r="EL77" s="9">
        <v>81.23</v>
      </c>
      <c r="EM77" s="9">
        <v>56.973999999999997</v>
      </c>
      <c r="EN77" s="9">
        <v>24.256</v>
      </c>
      <c r="EO77" s="9">
        <v>161.14699999999999</v>
      </c>
      <c r="EP77" s="9">
        <v>63.564</v>
      </c>
      <c r="EQ77" s="9">
        <v>97.582999999999998</v>
      </c>
      <c r="ER77" s="9">
        <v>116.29</v>
      </c>
      <c r="ES77" s="9">
        <v>85.108000000000004</v>
      </c>
      <c r="ET77" s="9">
        <v>31.181999999999999</v>
      </c>
      <c r="EU77" s="9">
        <v>194.547</v>
      </c>
      <c r="EV77" s="9">
        <v>80.988</v>
      </c>
      <c r="EW77" s="9">
        <v>113.559</v>
      </c>
      <c r="EX77" s="9">
        <v>183.947</v>
      </c>
      <c r="EY77" s="9">
        <v>82.617000000000004</v>
      </c>
      <c r="EZ77" s="9">
        <v>101.33</v>
      </c>
      <c r="FA77" s="9">
        <v>1890.337</v>
      </c>
      <c r="FB77" s="9">
        <v>1002.0549999999999</v>
      </c>
      <c r="FC77" s="9">
        <v>888.28200000000004</v>
      </c>
      <c r="FD77" s="9">
        <v>1279.8710000000001</v>
      </c>
      <c r="FE77" s="9">
        <v>814.18499999999995</v>
      </c>
      <c r="FF77" s="9">
        <v>465.68700000000001</v>
      </c>
      <c r="FG77" s="9">
        <v>610.46600000000001</v>
      </c>
      <c r="FH77" s="9">
        <v>187.87</v>
      </c>
      <c r="FI77" s="9">
        <v>422.596</v>
      </c>
      <c r="FJ77" s="9">
        <v>253.65700000000001</v>
      </c>
      <c r="FK77" s="9">
        <v>129.03100000000001</v>
      </c>
      <c r="FL77" s="9">
        <v>124.626</v>
      </c>
      <c r="FM77" s="9">
        <v>71.721000000000004</v>
      </c>
      <c r="FN77" s="9">
        <v>44.834000000000003</v>
      </c>
      <c r="FO77" s="9">
        <v>26.887</v>
      </c>
      <c r="FP77" s="9">
        <v>32.938000000000002</v>
      </c>
      <c r="FQ77" s="9">
        <v>24.904</v>
      </c>
      <c r="FR77" s="9">
        <v>8.0340000000000007</v>
      </c>
      <c r="FS77" s="9">
        <v>18.625</v>
      </c>
      <c r="FT77" s="9">
        <v>15.302</v>
      </c>
      <c r="FU77" s="9">
        <v>3.323</v>
      </c>
      <c r="FV77" s="9">
        <v>14.313000000000001</v>
      </c>
      <c r="FW77" s="9">
        <v>9.6020000000000003</v>
      </c>
      <c r="FX77" s="9">
        <v>4.71</v>
      </c>
      <c r="FY77" s="9">
        <v>38.783999999999999</v>
      </c>
      <c r="FZ77" s="9">
        <v>19.93</v>
      </c>
      <c r="GA77" s="9">
        <v>18.853000000000002</v>
      </c>
      <c r="GB77" s="9">
        <v>204.785</v>
      </c>
      <c r="GC77" s="9">
        <v>97.340999999999994</v>
      </c>
      <c r="GD77" s="9">
        <v>107.444</v>
      </c>
      <c r="GE77" s="9">
        <v>72.216999999999999</v>
      </c>
      <c r="GF77" s="9">
        <v>49.238999999999997</v>
      </c>
      <c r="GG77" s="9">
        <v>22.978000000000002</v>
      </c>
      <c r="GH77" s="9">
        <v>132.56800000000001</v>
      </c>
      <c r="GI77" s="9">
        <v>48.101999999999997</v>
      </c>
      <c r="GJ77" s="9">
        <v>84.465999999999994</v>
      </c>
      <c r="GK77" s="9">
        <v>100.16800000000001</v>
      </c>
      <c r="GL77" s="9">
        <v>70.861999999999995</v>
      </c>
      <c r="GM77" s="9">
        <v>29.306000000000001</v>
      </c>
      <c r="GN77" s="9">
        <v>153.489</v>
      </c>
      <c r="GO77" s="9">
        <v>58.168999999999997</v>
      </c>
      <c r="GP77" s="9">
        <v>95.32</v>
      </c>
      <c r="GQ77" s="9">
        <v>151.19300000000001</v>
      </c>
      <c r="GR77" s="9">
        <v>63.404000000000003</v>
      </c>
      <c r="GS77" s="9">
        <v>87.789000000000001</v>
      </c>
      <c r="GT77" s="9">
        <v>554.51499999999999</v>
      </c>
      <c r="GU77" s="9">
        <v>326.79599999999999</v>
      </c>
      <c r="GV77" s="9">
        <v>227.71899999999999</v>
      </c>
      <c r="GW77" s="9">
        <v>258.50700000000001</v>
      </c>
      <c r="GX77" s="9">
        <v>184.43100000000001</v>
      </c>
      <c r="GY77" s="9">
        <v>74.075999999999993</v>
      </c>
      <c r="GZ77" s="9">
        <v>296.00799999999998</v>
      </c>
      <c r="HA77" s="9">
        <v>142.36500000000001</v>
      </c>
      <c r="HB77" s="9">
        <v>153.643</v>
      </c>
      <c r="HC77" s="9">
        <v>57.18</v>
      </c>
      <c r="HD77" s="9">
        <v>37.064999999999998</v>
      </c>
      <c r="HE77" s="9">
        <v>20.114999999999998</v>
      </c>
      <c r="HF77" s="9">
        <v>25.338000000000001</v>
      </c>
      <c r="HG77" s="9">
        <v>16.995999999999999</v>
      </c>
      <c r="HH77" s="9">
        <v>8.343</v>
      </c>
      <c r="HI77" s="9">
        <v>7.6749999999999998</v>
      </c>
      <c r="HJ77" s="9">
        <v>7.0730000000000004</v>
      </c>
      <c r="HK77" s="9">
        <v>0.60199999999999998</v>
      </c>
      <c r="HL77" s="9">
        <v>4.1749999999999998</v>
      </c>
      <c r="HM77" s="9">
        <v>3.7509999999999999</v>
      </c>
      <c r="HN77" s="9">
        <v>0.42299999999999999</v>
      </c>
      <c r="HO77" s="9">
        <v>3.5</v>
      </c>
      <c r="HP77" s="9">
        <v>3.3220000000000001</v>
      </c>
      <c r="HQ77" s="9">
        <v>0.17799999999999999</v>
      </c>
      <c r="HR77" s="9">
        <v>17.664000000000001</v>
      </c>
      <c r="HS77" s="9">
        <v>9.923</v>
      </c>
      <c r="HT77" s="9">
        <v>7.7409999999999997</v>
      </c>
      <c r="HU77" s="9">
        <v>37.593000000000004</v>
      </c>
      <c r="HV77" s="9">
        <v>23.196999999999999</v>
      </c>
      <c r="HW77" s="9">
        <v>14.395</v>
      </c>
      <c r="HX77" s="9">
        <v>9.0129999999999999</v>
      </c>
      <c r="HY77" s="9">
        <v>7.7350000000000003</v>
      </c>
      <c r="HZ77" s="9">
        <v>1.278</v>
      </c>
      <c r="IA77" s="9">
        <v>28.579000000000001</v>
      </c>
      <c r="IB77" s="9">
        <v>15.462</v>
      </c>
      <c r="IC77" s="9">
        <v>13.117000000000001</v>
      </c>
      <c r="ID77" s="9">
        <v>16.122</v>
      </c>
      <c r="IE77" s="9">
        <v>14.246</v>
      </c>
      <c r="IF77" s="9">
        <v>1.8759999999999999</v>
      </c>
      <c r="IG77" s="9">
        <v>41.058</v>
      </c>
      <c r="IH77" s="9">
        <v>22.818999999999999</v>
      </c>
      <c r="II77" s="9">
        <v>18.239000000000001</v>
      </c>
      <c r="IJ77" s="9">
        <v>32.753999999999998</v>
      </c>
      <c r="IK77" s="9">
        <v>19.213000000000001</v>
      </c>
      <c r="IL77" s="9">
        <v>13.541</v>
      </c>
      <c r="IM77" s="9">
        <v>4021.011</v>
      </c>
      <c r="IN77" s="9">
        <v>2124.9299999999998</v>
      </c>
      <c r="IO77" s="9">
        <v>1896.0820000000001</v>
      </c>
      <c r="IP77" s="9">
        <v>2848.027</v>
      </c>
      <c r="IQ77" s="9">
        <v>1737.8430000000001</v>
      </c>
    </row>
    <row r="78" spans="1:251">
      <c r="A78" s="10">
        <v>43862</v>
      </c>
      <c r="B78" s="9">
        <v>15.132999999999999</v>
      </c>
      <c r="C78" s="9">
        <v>22.907</v>
      </c>
      <c r="D78" s="9">
        <v>413.42599999999999</v>
      </c>
      <c r="E78" s="9">
        <v>235.60599999999999</v>
      </c>
      <c r="F78" s="9">
        <v>177.81899999999999</v>
      </c>
      <c r="G78" s="9">
        <v>211.35400000000001</v>
      </c>
      <c r="H78" s="9">
        <v>154.23500000000001</v>
      </c>
      <c r="I78" s="9">
        <v>57.119</v>
      </c>
      <c r="J78" s="9">
        <v>202.072</v>
      </c>
      <c r="K78" s="9">
        <v>81.370999999999995</v>
      </c>
      <c r="L78" s="9">
        <v>120.7</v>
      </c>
      <c r="M78" s="9">
        <v>237.238</v>
      </c>
      <c r="N78" s="9">
        <v>175.19900000000001</v>
      </c>
      <c r="O78" s="9">
        <v>62.04</v>
      </c>
      <c r="P78" s="9">
        <v>220.18600000000001</v>
      </c>
      <c r="Q78" s="9">
        <v>86.831999999999994</v>
      </c>
      <c r="R78" s="9">
        <v>133.35400000000001</v>
      </c>
      <c r="S78" s="9">
        <v>226.95599999999999</v>
      </c>
      <c r="T78" s="9">
        <v>99.710999999999999</v>
      </c>
      <c r="U78" s="9">
        <v>127.245</v>
      </c>
      <c r="V78" s="9">
        <v>2811.5390000000002</v>
      </c>
      <c r="W78" s="9">
        <v>1502.8869999999999</v>
      </c>
      <c r="X78" s="9">
        <v>1308.653</v>
      </c>
      <c r="Y78" s="9">
        <v>2100.7669999999998</v>
      </c>
      <c r="Z78" s="9">
        <v>1377.501</v>
      </c>
      <c r="AA78" s="9">
        <v>723.26599999999996</v>
      </c>
      <c r="AB78" s="9">
        <v>710.77200000000005</v>
      </c>
      <c r="AC78" s="9">
        <v>125.386</v>
      </c>
      <c r="AD78" s="9">
        <v>585.38599999999997</v>
      </c>
      <c r="AE78" s="9">
        <v>344.29399999999998</v>
      </c>
      <c r="AF78" s="9">
        <v>181.70500000000001</v>
      </c>
      <c r="AG78" s="9">
        <v>162.58799999999999</v>
      </c>
      <c r="AH78" s="9">
        <v>70.938000000000002</v>
      </c>
      <c r="AI78" s="9">
        <v>36.231000000000002</v>
      </c>
      <c r="AJ78" s="9">
        <v>34.707000000000001</v>
      </c>
      <c r="AK78" s="9">
        <v>33.619999999999997</v>
      </c>
      <c r="AL78" s="9">
        <v>26.763999999999999</v>
      </c>
      <c r="AM78" s="9">
        <v>6.8570000000000002</v>
      </c>
      <c r="AN78" s="9">
        <v>15.2</v>
      </c>
      <c r="AO78" s="9">
        <v>13.84</v>
      </c>
      <c r="AP78" s="9">
        <v>1.359</v>
      </c>
      <c r="AQ78" s="9">
        <v>18.420999999999999</v>
      </c>
      <c r="AR78" s="9">
        <v>12.923</v>
      </c>
      <c r="AS78" s="9">
        <v>5.4969999999999999</v>
      </c>
      <c r="AT78" s="9">
        <v>37.317999999999998</v>
      </c>
      <c r="AU78" s="9">
        <v>9.4670000000000005</v>
      </c>
      <c r="AV78" s="9">
        <v>27.850999999999999</v>
      </c>
      <c r="AW78" s="9">
        <v>303.08199999999999</v>
      </c>
      <c r="AX78" s="9">
        <v>160.33000000000001</v>
      </c>
      <c r="AY78" s="9">
        <v>142.75200000000001</v>
      </c>
      <c r="AZ78" s="9">
        <v>144.107</v>
      </c>
      <c r="BA78" s="9">
        <v>113.44</v>
      </c>
      <c r="BB78" s="9">
        <v>30.667000000000002</v>
      </c>
      <c r="BC78" s="9">
        <v>158.97399999999999</v>
      </c>
      <c r="BD78" s="9">
        <v>46.89</v>
      </c>
      <c r="BE78" s="9">
        <v>112.08499999999999</v>
      </c>
      <c r="BF78" s="9">
        <v>169.48099999999999</v>
      </c>
      <c r="BG78" s="9">
        <v>132.46600000000001</v>
      </c>
      <c r="BH78" s="9">
        <v>37.015000000000001</v>
      </c>
      <c r="BI78" s="9">
        <v>174.81299999999999</v>
      </c>
      <c r="BJ78" s="9">
        <v>49.238999999999997</v>
      </c>
      <c r="BK78" s="9">
        <v>125.57299999999999</v>
      </c>
      <c r="BL78" s="9">
        <v>174.17400000000001</v>
      </c>
      <c r="BM78" s="9">
        <v>60.73</v>
      </c>
      <c r="BN78" s="9">
        <v>113.444</v>
      </c>
      <c r="BO78" s="9">
        <v>2650.2460000000001</v>
      </c>
      <c r="BP78" s="9">
        <v>1375.549</v>
      </c>
      <c r="BQ78" s="9">
        <v>1274.6969999999999</v>
      </c>
      <c r="BR78" s="9">
        <v>2016.0820000000001</v>
      </c>
      <c r="BS78" s="9">
        <v>1243.02</v>
      </c>
      <c r="BT78" s="9">
        <v>773.06200000000001</v>
      </c>
      <c r="BU78" s="9">
        <v>634.16399999999999</v>
      </c>
      <c r="BV78" s="9">
        <v>132.53</v>
      </c>
      <c r="BW78" s="9">
        <v>501.63400000000001</v>
      </c>
      <c r="BX78" s="9">
        <v>325.536</v>
      </c>
      <c r="BY78" s="9">
        <v>158.42599999999999</v>
      </c>
      <c r="BZ78" s="9">
        <v>167.11</v>
      </c>
      <c r="CA78" s="9">
        <v>69.278999999999996</v>
      </c>
      <c r="CB78" s="9">
        <v>40.491</v>
      </c>
      <c r="CC78" s="9">
        <v>28.788</v>
      </c>
      <c r="CD78" s="9">
        <v>37.503999999999998</v>
      </c>
      <c r="CE78" s="9">
        <v>26.818000000000001</v>
      </c>
      <c r="CF78" s="9">
        <v>10.686999999999999</v>
      </c>
      <c r="CG78" s="9">
        <v>20.867999999999999</v>
      </c>
      <c r="CH78" s="9">
        <v>13.847</v>
      </c>
      <c r="CI78" s="9">
        <v>7.0209999999999999</v>
      </c>
      <c r="CJ78" s="9">
        <v>16.637</v>
      </c>
      <c r="CK78" s="9">
        <v>12.971</v>
      </c>
      <c r="CL78" s="9">
        <v>3.6659999999999999</v>
      </c>
      <c r="CM78" s="9">
        <v>31.774999999999999</v>
      </c>
      <c r="CN78" s="9">
        <v>13.673</v>
      </c>
      <c r="CO78" s="9">
        <v>18.100999999999999</v>
      </c>
      <c r="CP78" s="9">
        <v>284.46600000000001</v>
      </c>
      <c r="CQ78" s="9">
        <v>135.35599999999999</v>
      </c>
      <c r="CR78" s="9">
        <v>149.11000000000001</v>
      </c>
      <c r="CS78" s="9">
        <v>121.229</v>
      </c>
      <c r="CT78" s="9">
        <v>85.49</v>
      </c>
      <c r="CU78" s="9">
        <v>35.738999999999997</v>
      </c>
      <c r="CV78" s="9">
        <v>163.23699999999999</v>
      </c>
      <c r="CW78" s="9">
        <v>49.866</v>
      </c>
      <c r="CX78" s="9">
        <v>113.371</v>
      </c>
      <c r="CY78" s="9">
        <v>147.91999999999999</v>
      </c>
      <c r="CZ78" s="9">
        <v>104.023</v>
      </c>
      <c r="DA78" s="9">
        <v>43.896000000000001</v>
      </c>
      <c r="DB78" s="9">
        <v>177.61600000000001</v>
      </c>
      <c r="DC78" s="9">
        <v>54.402999999999999</v>
      </c>
      <c r="DD78" s="9">
        <v>123.214</v>
      </c>
      <c r="DE78" s="9">
        <v>184.10499999999999</v>
      </c>
      <c r="DF78" s="9">
        <v>63.713000000000001</v>
      </c>
      <c r="DG78" s="9">
        <v>120.392</v>
      </c>
      <c r="DH78" s="9">
        <v>2533.9299999999998</v>
      </c>
      <c r="DI78" s="9">
        <v>1384.4090000000001</v>
      </c>
      <c r="DJ78" s="9">
        <v>1149.521</v>
      </c>
      <c r="DK78" s="9">
        <v>1566.4739999999999</v>
      </c>
      <c r="DL78" s="9">
        <v>1029.346</v>
      </c>
      <c r="DM78" s="9">
        <v>537.12800000000004</v>
      </c>
      <c r="DN78" s="9">
        <v>967.45600000000002</v>
      </c>
      <c r="DO78" s="9">
        <v>355.06299999999999</v>
      </c>
      <c r="DP78" s="9">
        <v>612.39300000000003</v>
      </c>
      <c r="DQ78" s="9">
        <v>294.46800000000002</v>
      </c>
      <c r="DR78" s="9">
        <v>164.69499999999999</v>
      </c>
      <c r="DS78" s="9">
        <v>129.773</v>
      </c>
      <c r="DT78" s="9">
        <v>86.13</v>
      </c>
      <c r="DU78" s="9">
        <v>56.622999999999998</v>
      </c>
      <c r="DV78" s="9">
        <v>29.507000000000001</v>
      </c>
      <c r="DW78" s="9">
        <v>31.92</v>
      </c>
      <c r="DX78" s="9">
        <v>25.279</v>
      </c>
      <c r="DY78" s="9">
        <v>6.6420000000000003</v>
      </c>
      <c r="DZ78" s="9">
        <v>19.686</v>
      </c>
      <c r="EA78" s="9">
        <v>16.555</v>
      </c>
      <c r="EB78" s="9">
        <v>3.1309999999999998</v>
      </c>
      <c r="EC78" s="9">
        <v>12.234</v>
      </c>
      <c r="ED78" s="9">
        <v>8.7240000000000002</v>
      </c>
      <c r="EE78" s="9">
        <v>3.5110000000000001</v>
      </c>
      <c r="EF78" s="9">
        <v>54.21</v>
      </c>
      <c r="EG78" s="9">
        <v>31.344000000000001</v>
      </c>
      <c r="EH78" s="9">
        <v>22.866</v>
      </c>
      <c r="EI78" s="9">
        <v>236.685</v>
      </c>
      <c r="EJ78" s="9">
        <v>124.541</v>
      </c>
      <c r="EK78" s="9">
        <v>112.14400000000001</v>
      </c>
      <c r="EL78" s="9">
        <v>81.635999999999996</v>
      </c>
      <c r="EM78" s="9">
        <v>63.015999999999998</v>
      </c>
      <c r="EN78" s="9">
        <v>18.619</v>
      </c>
      <c r="EO78" s="9">
        <v>155.04900000000001</v>
      </c>
      <c r="EP78" s="9">
        <v>61.524999999999999</v>
      </c>
      <c r="EQ78" s="9">
        <v>93.525000000000006</v>
      </c>
      <c r="ER78" s="9">
        <v>107.331</v>
      </c>
      <c r="ES78" s="9">
        <v>83.543999999999997</v>
      </c>
      <c r="ET78" s="9">
        <v>23.786000000000001</v>
      </c>
      <c r="EU78" s="9">
        <v>187.137</v>
      </c>
      <c r="EV78" s="9">
        <v>81.150000000000006</v>
      </c>
      <c r="EW78" s="9">
        <v>105.98699999999999</v>
      </c>
      <c r="EX78" s="9">
        <v>174.73500000000001</v>
      </c>
      <c r="EY78" s="9">
        <v>78.08</v>
      </c>
      <c r="EZ78" s="9">
        <v>96.656000000000006</v>
      </c>
      <c r="FA78" s="9">
        <v>1935.876</v>
      </c>
      <c r="FB78" s="9">
        <v>1030.4179999999999</v>
      </c>
      <c r="FC78" s="9">
        <v>905.45799999999997</v>
      </c>
      <c r="FD78" s="9">
        <v>1302.538</v>
      </c>
      <c r="FE78" s="9">
        <v>841.16300000000001</v>
      </c>
      <c r="FF78" s="9">
        <v>461.375</v>
      </c>
      <c r="FG78" s="9">
        <v>633.33699999999999</v>
      </c>
      <c r="FH78" s="9">
        <v>189.255</v>
      </c>
      <c r="FI78" s="9">
        <v>444.08300000000003</v>
      </c>
      <c r="FJ78" s="9">
        <v>243.12</v>
      </c>
      <c r="FK78" s="9">
        <v>128.34</v>
      </c>
      <c r="FL78" s="9">
        <v>114.78</v>
      </c>
      <c r="FM78" s="9">
        <v>63.435000000000002</v>
      </c>
      <c r="FN78" s="9">
        <v>40.765000000000001</v>
      </c>
      <c r="FO78" s="9">
        <v>22.67</v>
      </c>
      <c r="FP78" s="9">
        <v>28.483000000000001</v>
      </c>
      <c r="FQ78" s="9">
        <v>22.295999999999999</v>
      </c>
      <c r="FR78" s="9">
        <v>6.1859999999999999</v>
      </c>
      <c r="FS78" s="9">
        <v>16.992000000000001</v>
      </c>
      <c r="FT78" s="9">
        <v>14.298999999999999</v>
      </c>
      <c r="FU78" s="9">
        <v>2.6930000000000001</v>
      </c>
      <c r="FV78" s="9">
        <v>11.491</v>
      </c>
      <c r="FW78" s="9">
        <v>7.9969999999999999</v>
      </c>
      <c r="FX78" s="9">
        <v>3.4940000000000002</v>
      </c>
      <c r="FY78" s="9">
        <v>34.951999999999998</v>
      </c>
      <c r="FZ78" s="9">
        <v>18.469000000000001</v>
      </c>
      <c r="GA78" s="9">
        <v>16.484000000000002</v>
      </c>
      <c r="GB78" s="9">
        <v>203.15700000000001</v>
      </c>
      <c r="GC78" s="9">
        <v>101.154</v>
      </c>
      <c r="GD78" s="9">
        <v>102.004</v>
      </c>
      <c r="GE78" s="9">
        <v>71.006</v>
      </c>
      <c r="GF78" s="9">
        <v>54.212000000000003</v>
      </c>
      <c r="GG78" s="9">
        <v>16.794</v>
      </c>
      <c r="GH78" s="9">
        <v>132.15100000000001</v>
      </c>
      <c r="GI78" s="9">
        <v>46.941000000000003</v>
      </c>
      <c r="GJ78" s="9">
        <v>85.21</v>
      </c>
      <c r="GK78" s="9">
        <v>93.293000000000006</v>
      </c>
      <c r="GL78" s="9">
        <v>71.784000000000006</v>
      </c>
      <c r="GM78" s="9">
        <v>21.509</v>
      </c>
      <c r="GN78" s="9">
        <v>149.827</v>
      </c>
      <c r="GO78" s="9">
        <v>56.555999999999997</v>
      </c>
      <c r="GP78" s="9">
        <v>93.271000000000001</v>
      </c>
      <c r="GQ78" s="9">
        <v>149.143</v>
      </c>
      <c r="GR78" s="9">
        <v>61.241</v>
      </c>
      <c r="GS78" s="9">
        <v>87.902000000000001</v>
      </c>
      <c r="GT78" s="9">
        <v>598.05399999999997</v>
      </c>
      <c r="GU78" s="9">
        <v>353.99099999999999</v>
      </c>
      <c r="GV78" s="9">
        <v>244.06299999999999</v>
      </c>
      <c r="GW78" s="9">
        <v>263.935</v>
      </c>
      <c r="GX78" s="9">
        <v>188.18299999999999</v>
      </c>
      <c r="GY78" s="9">
        <v>75.753</v>
      </c>
      <c r="GZ78" s="9">
        <v>334.11900000000003</v>
      </c>
      <c r="HA78" s="9">
        <v>165.80799999999999</v>
      </c>
      <c r="HB78" s="9">
        <v>168.31100000000001</v>
      </c>
      <c r="HC78" s="9">
        <v>51.347999999999999</v>
      </c>
      <c r="HD78" s="9">
        <v>36.354999999999997</v>
      </c>
      <c r="HE78" s="9">
        <v>14.993</v>
      </c>
      <c r="HF78" s="9">
        <v>22.695</v>
      </c>
      <c r="HG78" s="9">
        <v>15.858000000000001</v>
      </c>
      <c r="HH78" s="9">
        <v>6.8369999999999997</v>
      </c>
      <c r="HI78" s="9">
        <v>3.4380000000000002</v>
      </c>
      <c r="HJ78" s="9">
        <v>2.9820000000000002</v>
      </c>
      <c r="HK78" s="9">
        <v>0.45500000000000002</v>
      </c>
      <c r="HL78" s="9">
        <v>2.694</v>
      </c>
      <c r="HM78" s="9">
        <v>2.2559999999999998</v>
      </c>
      <c r="HN78" s="9">
        <v>0.438</v>
      </c>
      <c r="HO78" s="9">
        <v>0.74299999999999999</v>
      </c>
      <c r="HP78" s="9">
        <v>0.72599999999999998</v>
      </c>
      <c r="HQ78" s="9">
        <v>1.7000000000000001E-2</v>
      </c>
      <c r="HR78" s="9">
        <v>19.257000000000001</v>
      </c>
      <c r="HS78" s="9">
        <v>12.875</v>
      </c>
      <c r="HT78" s="9">
        <v>6.3819999999999997</v>
      </c>
      <c r="HU78" s="9">
        <v>33.527999999999999</v>
      </c>
      <c r="HV78" s="9">
        <v>23.387</v>
      </c>
      <c r="HW78" s="9">
        <v>10.141</v>
      </c>
      <c r="HX78" s="9">
        <v>10.63</v>
      </c>
      <c r="HY78" s="9">
        <v>8.8040000000000003</v>
      </c>
      <c r="HZ78" s="9">
        <v>1.8260000000000001</v>
      </c>
      <c r="IA78" s="9">
        <v>22.898</v>
      </c>
      <c r="IB78" s="9">
        <v>14.583</v>
      </c>
      <c r="IC78" s="9">
        <v>8.3149999999999995</v>
      </c>
      <c r="ID78" s="9">
        <v>14.038</v>
      </c>
      <c r="IE78" s="9">
        <v>11.76</v>
      </c>
      <c r="IF78" s="9">
        <v>2.2770000000000001</v>
      </c>
      <c r="IG78" s="9">
        <v>37.31</v>
      </c>
      <c r="IH78" s="9">
        <v>24.594999999999999</v>
      </c>
      <c r="II78" s="9">
        <v>12.715999999999999</v>
      </c>
      <c r="IJ78" s="9">
        <v>25.591999999999999</v>
      </c>
      <c r="IK78" s="9">
        <v>16.838999999999999</v>
      </c>
      <c r="IL78" s="9">
        <v>8.7530000000000001</v>
      </c>
      <c r="IM78" s="9">
        <v>4079.0569999999998</v>
      </c>
      <c r="IN78" s="9">
        <v>2166.9780000000001</v>
      </c>
      <c r="IO78" s="9">
        <v>1912.079</v>
      </c>
      <c r="IP78" s="9">
        <v>2886.578</v>
      </c>
      <c r="IQ78" s="9">
        <v>1775.595</v>
      </c>
    </row>
    <row r="79" spans="1:251">
      <c r="A79" s="10">
        <v>43891</v>
      </c>
      <c r="B79" s="9">
        <v>22.603999999999999</v>
      </c>
      <c r="C79" s="9">
        <v>32.173999999999999</v>
      </c>
      <c r="D79" s="9">
        <v>423.96100000000001</v>
      </c>
      <c r="E79" s="9">
        <v>245.601</v>
      </c>
      <c r="F79" s="9">
        <v>178.36</v>
      </c>
      <c r="G79" s="9">
        <v>212.21899999999999</v>
      </c>
      <c r="H79" s="9">
        <v>158.624</v>
      </c>
      <c r="I79" s="9">
        <v>53.594999999999999</v>
      </c>
      <c r="J79" s="9">
        <v>211.74199999999999</v>
      </c>
      <c r="K79" s="9">
        <v>86.977999999999994</v>
      </c>
      <c r="L79" s="9">
        <v>124.764</v>
      </c>
      <c r="M79" s="9">
        <v>232.19</v>
      </c>
      <c r="N79" s="9">
        <v>171.81399999999999</v>
      </c>
      <c r="O79" s="9">
        <v>60.377000000000002</v>
      </c>
      <c r="P79" s="9">
        <v>234.256</v>
      </c>
      <c r="Q79" s="9">
        <v>93.063999999999993</v>
      </c>
      <c r="R79" s="9">
        <v>141.19200000000001</v>
      </c>
      <c r="S79" s="9">
        <v>231.29400000000001</v>
      </c>
      <c r="T79" s="9">
        <v>101.47499999999999</v>
      </c>
      <c r="U79" s="9">
        <v>129.81899999999999</v>
      </c>
      <c r="V79" s="9">
        <v>2817.7139999999999</v>
      </c>
      <c r="W79" s="9">
        <v>1503.1559999999999</v>
      </c>
      <c r="X79" s="9">
        <v>1314.558</v>
      </c>
      <c r="Y79" s="9">
        <v>2104.973</v>
      </c>
      <c r="Z79" s="9">
        <v>1372.4970000000001</v>
      </c>
      <c r="AA79" s="9">
        <v>732.476</v>
      </c>
      <c r="AB79" s="9">
        <v>712.74</v>
      </c>
      <c r="AC79" s="9">
        <v>130.65899999999999</v>
      </c>
      <c r="AD79" s="9">
        <v>582.08100000000002</v>
      </c>
      <c r="AE79" s="9">
        <v>363.17599999999999</v>
      </c>
      <c r="AF79" s="9">
        <v>192.06399999999999</v>
      </c>
      <c r="AG79" s="9">
        <v>171.11199999999999</v>
      </c>
      <c r="AH79" s="9">
        <v>77.42</v>
      </c>
      <c r="AI79" s="9">
        <v>36.134</v>
      </c>
      <c r="AJ79" s="9">
        <v>41.286000000000001</v>
      </c>
      <c r="AK79" s="9">
        <v>34.616</v>
      </c>
      <c r="AL79" s="9">
        <v>26.404</v>
      </c>
      <c r="AM79" s="9">
        <v>8.2119999999999997</v>
      </c>
      <c r="AN79" s="9">
        <v>21.713000000000001</v>
      </c>
      <c r="AO79" s="9">
        <v>17.635000000000002</v>
      </c>
      <c r="AP79" s="9">
        <v>4.0780000000000003</v>
      </c>
      <c r="AQ79" s="9">
        <v>12.903</v>
      </c>
      <c r="AR79" s="9">
        <v>8.7690000000000001</v>
      </c>
      <c r="AS79" s="9">
        <v>4.1340000000000003</v>
      </c>
      <c r="AT79" s="9">
        <v>42.804000000000002</v>
      </c>
      <c r="AU79" s="9">
        <v>9.73</v>
      </c>
      <c r="AV79" s="9">
        <v>33.073999999999998</v>
      </c>
      <c r="AW79" s="9">
        <v>318.274</v>
      </c>
      <c r="AX79" s="9">
        <v>170.99</v>
      </c>
      <c r="AY79" s="9">
        <v>147.28399999999999</v>
      </c>
      <c r="AZ79" s="9">
        <v>155.32300000000001</v>
      </c>
      <c r="BA79" s="9">
        <v>120.621</v>
      </c>
      <c r="BB79" s="9">
        <v>34.701999999999998</v>
      </c>
      <c r="BC79" s="9">
        <v>162.95099999999999</v>
      </c>
      <c r="BD79" s="9">
        <v>50.369</v>
      </c>
      <c r="BE79" s="9">
        <v>112.58199999999999</v>
      </c>
      <c r="BF79" s="9">
        <v>180.71700000000001</v>
      </c>
      <c r="BG79" s="9">
        <v>138.72399999999999</v>
      </c>
      <c r="BH79" s="9">
        <v>41.993000000000002</v>
      </c>
      <c r="BI79" s="9">
        <v>182.459</v>
      </c>
      <c r="BJ79" s="9">
        <v>53.341000000000001</v>
      </c>
      <c r="BK79" s="9">
        <v>129.11799999999999</v>
      </c>
      <c r="BL79" s="9">
        <v>184.66399999999999</v>
      </c>
      <c r="BM79" s="9">
        <v>68.004000000000005</v>
      </c>
      <c r="BN79" s="9">
        <v>116.66</v>
      </c>
      <c r="BO79" s="9">
        <v>2640.491</v>
      </c>
      <c r="BP79" s="9">
        <v>1368.454</v>
      </c>
      <c r="BQ79" s="9">
        <v>1272.037</v>
      </c>
      <c r="BR79" s="9">
        <v>1982.04</v>
      </c>
      <c r="BS79" s="9">
        <v>1235.3510000000001</v>
      </c>
      <c r="BT79" s="9">
        <v>746.68899999999996</v>
      </c>
      <c r="BU79" s="9">
        <v>658.45100000000002</v>
      </c>
      <c r="BV79" s="9">
        <v>133.10300000000001</v>
      </c>
      <c r="BW79" s="9">
        <v>525.34900000000005</v>
      </c>
      <c r="BX79" s="9">
        <v>322.96199999999999</v>
      </c>
      <c r="BY79" s="9">
        <v>162.791</v>
      </c>
      <c r="BZ79" s="9">
        <v>160.16999999999999</v>
      </c>
      <c r="CA79" s="9">
        <v>84.524000000000001</v>
      </c>
      <c r="CB79" s="9">
        <v>56.588999999999999</v>
      </c>
      <c r="CC79" s="9">
        <v>27.934999999999999</v>
      </c>
      <c r="CD79" s="9">
        <v>48.732999999999997</v>
      </c>
      <c r="CE79" s="9">
        <v>40.243000000000002</v>
      </c>
      <c r="CF79" s="9">
        <v>8.4909999999999997</v>
      </c>
      <c r="CG79" s="9">
        <v>25.696999999999999</v>
      </c>
      <c r="CH79" s="9">
        <v>21.01</v>
      </c>
      <c r="CI79" s="9">
        <v>4.6870000000000003</v>
      </c>
      <c r="CJ79" s="9">
        <v>23.036999999999999</v>
      </c>
      <c r="CK79" s="9">
        <v>19.233000000000001</v>
      </c>
      <c r="CL79" s="9">
        <v>3.8039999999999998</v>
      </c>
      <c r="CM79" s="9">
        <v>35.790999999999997</v>
      </c>
      <c r="CN79" s="9">
        <v>16.346</v>
      </c>
      <c r="CO79" s="9">
        <v>19.445</v>
      </c>
      <c r="CP79" s="9">
        <v>272.78699999999998</v>
      </c>
      <c r="CQ79" s="9">
        <v>127.41</v>
      </c>
      <c r="CR79" s="9">
        <v>145.37700000000001</v>
      </c>
      <c r="CS79" s="9">
        <v>118.304</v>
      </c>
      <c r="CT79" s="9">
        <v>84.423000000000002</v>
      </c>
      <c r="CU79" s="9">
        <v>33.880000000000003</v>
      </c>
      <c r="CV79" s="9">
        <v>154.483</v>
      </c>
      <c r="CW79" s="9">
        <v>42.987000000000002</v>
      </c>
      <c r="CX79" s="9">
        <v>111.497</v>
      </c>
      <c r="CY79" s="9">
        <v>154.95599999999999</v>
      </c>
      <c r="CZ79" s="9">
        <v>113.794</v>
      </c>
      <c r="DA79" s="9">
        <v>41.161999999999999</v>
      </c>
      <c r="DB79" s="9">
        <v>168.005</v>
      </c>
      <c r="DC79" s="9">
        <v>48.997</v>
      </c>
      <c r="DD79" s="9">
        <v>119.008</v>
      </c>
      <c r="DE79" s="9">
        <v>180.18</v>
      </c>
      <c r="DF79" s="9">
        <v>63.996000000000002</v>
      </c>
      <c r="DG79" s="9">
        <v>116.184</v>
      </c>
      <c r="DH79" s="9">
        <v>2507.8069999999998</v>
      </c>
      <c r="DI79" s="9">
        <v>1362.251</v>
      </c>
      <c r="DJ79" s="9">
        <v>1145.556</v>
      </c>
      <c r="DK79" s="9">
        <v>1552.154</v>
      </c>
      <c r="DL79" s="9">
        <v>1007.32</v>
      </c>
      <c r="DM79" s="9">
        <v>544.83299999999997</v>
      </c>
      <c r="DN79" s="9">
        <v>955.654</v>
      </c>
      <c r="DO79" s="9">
        <v>354.93099999999998</v>
      </c>
      <c r="DP79" s="9">
        <v>600.72299999999996</v>
      </c>
      <c r="DQ79" s="9">
        <v>307.678</v>
      </c>
      <c r="DR79" s="9">
        <v>170.69499999999999</v>
      </c>
      <c r="DS79" s="9">
        <v>136.98400000000001</v>
      </c>
      <c r="DT79" s="9">
        <v>98.018000000000001</v>
      </c>
      <c r="DU79" s="9">
        <v>64.361999999999995</v>
      </c>
      <c r="DV79" s="9">
        <v>33.655999999999999</v>
      </c>
      <c r="DW79" s="9">
        <v>37.505000000000003</v>
      </c>
      <c r="DX79" s="9">
        <v>29.285</v>
      </c>
      <c r="DY79" s="9">
        <v>8.2210000000000001</v>
      </c>
      <c r="DZ79" s="9">
        <v>24.212</v>
      </c>
      <c r="EA79" s="9">
        <v>17.466000000000001</v>
      </c>
      <c r="EB79" s="9">
        <v>6.7450000000000001</v>
      </c>
      <c r="EC79" s="9">
        <v>13.294</v>
      </c>
      <c r="ED79" s="9">
        <v>11.818</v>
      </c>
      <c r="EE79" s="9">
        <v>1.4750000000000001</v>
      </c>
      <c r="EF79" s="9">
        <v>60.512</v>
      </c>
      <c r="EG79" s="9">
        <v>35.076999999999998</v>
      </c>
      <c r="EH79" s="9">
        <v>25.436</v>
      </c>
      <c r="EI79" s="9">
        <v>244.358</v>
      </c>
      <c r="EJ79" s="9">
        <v>125.371</v>
      </c>
      <c r="EK79" s="9">
        <v>118.98699999999999</v>
      </c>
      <c r="EL79" s="9">
        <v>88.034999999999997</v>
      </c>
      <c r="EM79" s="9">
        <v>61.045000000000002</v>
      </c>
      <c r="EN79" s="9">
        <v>26.99</v>
      </c>
      <c r="EO79" s="9">
        <v>156.32300000000001</v>
      </c>
      <c r="EP79" s="9">
        <v>64.325000000000003</v>
      </c>
      <c r="EQ79" s="9">
        <v>91.998000000000005</v>
      </c>
      <c r="ER79" s="9">
        <v>115.29600000000001</v>
      </c>
      <c r="ES79" s="9">
        <v>83.058000000000007</v>
      </c>
      <c r="ET79" s="9">
        <v>32.238999999999997</v>
      </c>
      <c r="EU79" s="9">
        <v>192.38200000000001</v>
      </c>
      <c r="EV79" s="9">
        <v>87.637</v>
      </c>
      <c r="EW79" s="9">
        <v>104.745</v>
      </c>
      <c r="EX79" s="9">
        <v>180.535</v>
      </c>
      <c r="EY79" s="9">
        <v>81.792000000000002</v>
      </c>
      <c r="EZ79" s="9">
        <v>98.742999999999995</v>
      </c>
      <c r="FA79" s="9">
        <v>1920.9010000000001</v>
      </c>
      <c r="FB79" s="9">
        <v>1017.101</v>
      </c>
      <c r="FC79" s="9">
        <v>903.8</v>
      </c>
      <c r="FD79" s="9">
        <v>1295.789</v>
      </c>
      <c r="FE79" s="9">
        <v>826.37199999999996</v>
      </c>
      <c r="FF79" s="9">
        <v>469.41699999999997</v>
      </c>
      <c r="FG79" s="9">
        <v>625.11199999999997</v>
      </c>
      <c r="FH79" s="9">
        <v>190.72900000000001</v>
      </c>
      <c r="FI79" s="9">
        <v>434.38299999999998</v>
      </c>
      <c r="FJ79" s="9">
        <v>254.91200000000001</v>
      </c>
      <c r="FK79" s="9">
        <v>134.964</v>
      </c>
      <c r="FL79" s="9">
        <v>119.94799999999999</v>
      </c>
      <c r="FM79" s="9">
        <v>73.47</v>
      </c>
      <c r="FN79" s="9">
        <v>47.057000000000002</v>
      </c>
      <c r="FO79" s="9">
        <v>26.413</v>
      </c>
      <c r="FP79" s="9">
        <v>34.909999999999997</v>
      </c>
      <c r="FQ79" s="9">
        <v>26.712</v>
      </c>
      <c r="FR79" s="9">
        <v>8.1980000000000004</v>
      </c>
      <c r="FS79" s="9">
        <v>22.67</v>
      </c>
      <c r="FT79" s="9">
        <v>15.930999999999999</v>
      </c>
      <c r="FU79" s="9">
        <v>6.74</v>
      </c>
      <c r="FV79" s="9">
        <v>12.24</v>
      </c>
      <c r="FW79" s="9">
        <v>10.781000000000001</v>
      </c>
      <c r="FX79" s="9">
        <v>1.458</v>
      </c>
      <c r="FY79" s="9">
        <v>38.56</v>
      </c>
      <c r="FZ79" s="9">
        <v>20.344999999999999</v>
      </c>
      <c r="GA79" s="9">
        <v>18.215</v>
      </c>
      <c r="GB79" s="9">
        <v>208.119</v>
      </c>
      <c r="GC79" s="9">
        <v>102.343</v>
      </c>
      <c r="GD79" s="9">
        <v>105.776</v>
      </c>
      <c r="GE79" s="9">
        <v>79.393000000000001</v>
      </c>
      <c r="GF79" s="9">
        <v>53.198</v>
      </c>
      <c r="GG79" s="9">
        <v>26.195</v>
      </c>
      <c r="GH79" s="9">
        <v>128.72499999999999</v>
      </c>
      <c r="GI79" s="9">
        <v>49.145000000000003</v>
      </c>
      <c r="GJ79" s="9">
        <v>79.581000000000003</v>
      </c>
      <c r="GK79" s="9">
        <v>104.089</v>
      </c>
      <c r="GL79" s="9">
        <v>72.664000000000001</v>
      </c>
      <c r="GM79" s="9">
        <v>31.425000000000001</v>
      </c>
      <c r="GN79" s="9">
        <v>150.82300000000001</v>
      </c>
      <c r="GO79" s="9">
        <v>62.3</v>
      </c>
      <c r="GP79" s="9">
        <v>88.522999999999996</v>
      </c>
      <c r="GQ79" s="9">
        <v>151.39599999999999</v>
      </c>
      <c r="GR79" s="9">
        <v>65.075000000000003</v>
      </c>
      <c r="GS79" s="9">
        <v>86.320999999999998</v>
      </c>
      <c r="GT79" s="9">
        <v>586.90599999999995</v>
      </c>
      <c r="GU79" s="9">
        <v>345.15</v>
      </c>
      <c r="GV79" s="9">
        <v>241.756</v>
      </c>
      <c r="GW79" s="9">
        <v>256.36500000000001</v>
      </c>
      <c r="GX79" s="9">
        <v>180.94800000000001</v>
      </c>
      <c r="GY79" s="9">
        <v>75.417000000000002</v>
      </c>
      <c r="GZ79" s="9">
        <v>330.54199999999997</v>
      </c>
      <c r="HA79" s="9">
        <v>164.202</v>
      </c>
      <c r="HB79" s="9">
        <v>166.34</v>
      </c>
      <c r="HC79" s="9">
        <v>52.765999999999998</v>
      </c>
      <c r="HD79" s="9">
        <v>35.731000000000002</v>
      </c>
      <c r="HE79" s="9">
        <v>17.035</v>
      </c>
      <c r="HF79" s="9">
        <v>24.547999999999998</v>
      </c>
      <c r="HG79" s="9">
        <v>17.303999999999998</v>
      </c>
      <c r="HH79" s="9">
        <v>7.2430000000000003</v>
      </c>
      <c r="HI79" s="9">
        <v>2.5950000000000002</v>
      </c>
      <c r="HJ79" s="9">
        <v>2.573</v>
      </c>
      <c r="HK79" s="9">
        <v>2.1999999999999999E-2</v>
      </c>
      <c r="HL79" s="9">
        <v>1.5409999999999999</v>
      </c>
      <c r="HM79" s="9">
        <v>1.536</v>
      </c>
      <c r="HN79" s="9">
        <v>6.0000000000000001E-3</v>
      </c>
      <c r="HO79" s="9">
        <v>1.054</v>
      </c>
      <c r="HP79" s="9">
        <v>1.0369999999999999</v>
      </c>
      <c r="HQ79" s="9">
        <v>1.7000000000000001E-2</v>
      </c>
      <c r="HR79" s="9">
        <v>21.952999999999999</v>
      </c>
      <c r="HS79" s="9">
        <v>14.731999999999999</v>
      </c>
      <c r="HT79" s="9">
        <v>7.2210000000000001</v>
      </c>
      <c r="HU79" s="9">
        <v>36.238999999999997</v>
      </c>
      <c r="HV79" s="9">
        <v>23.027999999999999</v>
      </c>
      <c r="HW79" s="9">
        <v>13.212</v>
      </c>
      <c r="HX79" s="9">
        <v>8.6419999999999995</v>
      </c>
      <c r="HY79" s="9">
        <v>7.8470000000000004</v>
      </c>
      <c r="HZ79" s="9">
        <v>0.79500000000000004</v>
      </c>
      <c r="IA79" s="9">
        <v>27.597999999999999</v>
      </c>
      <c r="IB79" s="9">
        <v>15.180999999999999</v>
      </c>
      <c r="IC79" s="9">
        <v>12.417</v>
      </c>
      <c r="ID79" s="9">
        <v>11.207000000000001</v>
      </c>
      <c r="IE79" s="9">
        <v>10.394</v>
      </c>
      <c r="IF79" s="9">
        <v>0.81299999999999994</v>
      </c>
      <c r="IG79" s="9">
        <v>41.558999999999997</v>
      </c>
      <c r="IH79" s="9">
        <v>25.337</v>
      </c>
      <c r="II79" s="9">
        <v>16.222000000000001</v>
      </c>
      <c r="IJ79" s="9">
        <v>29.138999999999999</v>
      </c>
      <c r="IK79" s="9">
        <v>16.716000000000001</v>
      </c>
      <c r="IL79" s="9">
        <v>12.422000000000001</v>
      </c>
      <c r="IM79" s="9">
        <v>4071.4609999999998</v>
      </c>
      <c r="IN79" s="9">
        <v>2149.3760000000002</v>
      </c>
      <c r="IO79" s="9">
        <v>1922.0840000000001</v>
      </c>
      <c r="IP79" s="9">
        <v>2865.5390000000002</v>
      </c>
      <c r="IQ79" s="9">
        <v>1756.702</v>
      </c>
    </row>
    <row r="80" spans="1:251">
      <c r="A80" s="10">
        <v>43922</v>
      </c>
      <c r="B80" s="9">
        <v>52.128999999999998</v>
      </c>
      <c r="C80" s="9">
        <v>96.144000000000005</v>
      </c>
      <c r="D80" s="9">
        <v>416.928</v>
      </c>
      <c r="E80" s="9">
        <v>239.89099999999999</v>
      </c>
      <c r="F80" s="9">
        <v>177.03700000000001</v>
      </c>
      <c r="G80" s="9">
        <v>203.06100000000001</v>
      </c>
      <c r="H80" s="9">
        <v>150.465</v>
      </c>
      <c r="I80" s="9">
        <v>52.595999999999997</v>
      </c>
      <c r="J80" s="9">
        <v>213.86699999999999</v>
      </c>
      <c r="K80" s="9">
        <v>89.426000000000002</v>
      </c>
      <c r="L80" s="9">
        <v>124.441</v>
      </c>
      <c r="M80" s="9">
        <v>418.35899999999998</v>
      </c>
      <c r="N80" s="9">
        <v>279.70699999999999</v>
      </c>
      <c r="O80" s="9">
        <v>138.65199999999999</v>
      </c>
      <c r="P80" s="9">
        <v>299.83600000000001</v>
      </c>
      <c r="Q80" s="9">
        <v>117.238</v>
      </c>
      <c r="R80" s="9">
        <v>182.59800000000001</v>
      </c>
      <c r="S80" s="9">
        <v>433.87400000000002</v>
      </c>
      <c r="T80" s="9">
        <v>224.75700000000001</v>
      </c>
      <c r="U80" s="9">
        <v>209.11699999999999</v>
      </c>
      <c r="V80" s="9">
        <v>2748.009</v>
      </c>
      <c r="W80" s="9">
        <v>1469.6849999999999</v>
      </c>
      <c r="X80" s="9">
        <v>1278.3240000000001</v>
      </c>
      <c r="Y80" s="9">
        <v>2078.8319999999999</v>
      </c>
      <c r="Z80" s="9">
        <v>1345.9590000000001</v>
      </c>
      <c r="AA80" s="9">
        <v>732.87300000000005</v>
      </c>
      <c r="AB80" s="9">
        <v>669.17700000000002</v>
      </c>
      <c r="AC80" s="9">
        <v>123.727</v>
      </c>
      <c r="AD80" s="9">
        <v>545.45100000000002</v>
      </c>
      <c r="AE80" s="9">
        <v>555.46100000000001</v>
      </c>
      <c r="AF80" s="9">
        <v>296.84300000000002</v>
      </c>
      <c r="AG80" s="9">
        <v>258.61799999999999</v>
      </c>
      <c r="AH80" s="9">
        <v>327.91699999999997</v>
      </c>
      <c r="AI80" s="9">
        <v>166.053</v>
      </c>
      <c r="AJ80" s="9">
        <v>161.864</v>
      </c>
      <c r="AK80" s="9">
        <v>198.429</v>
      </c>
      <c r="AL80" s="9">
        <v>130.02799999999999</v>
      </c>
      <c r="AM80" s="9">
        <v>68.400999999999996</v>
      </c>
      <c r="AN80" s="9">
        <v>155.071</v>
      </c>
      <c r="AO80" s="9">
        <v>96.11</v>
      </c>
      <c r="AP80" s="9">
        <v>58.960999999999999</v>
      </c>
      <c r="AQ80" s="9">
        <v>43.357999999999997</v>
      </c>
      <c r="AR80" s="9">
        <v>33.917999999999999</v>
      </c>
      <c r="AS80" s="9">
        <v>9.44</v>
      </c>
      <c r="AT80" s="9">
        <v>129.489</v>
      </c>
      <c r="AU80" s="9">
        <v>36.026000000000003</v>
      </c>
      <c r="AV80" s="9">
        <v>93.462999999999994</v>
      </c>
      <c r="AW80" s="9">
        <v>319.65600000000001</v>
      </c>
      <c r="AX80" s="9">
        <v>178.45400000000001</v>
      </c>
      <c r="AY80" s="9">
        <v>141.202</v>
      </c>
      <c r="AZ80" s="9">
        <v>160.66499999999999</v>
      </c>
      <c r="BA80" s="9">
        <v>127.699</v>
      </c>
      <c r="BB80" s="9">
        <v>32.966000000000001</v>
      </c>
      <c r="BC80" s="9">
        <v>158.99100000000001</v>
      </c>
      <c r="BD80" s="9">
        <v>50.755000000000003</v>
      </c>
      <c r="BE80" s="9">
        <v>108.236</v>
      </c>
      <c r="BF80" s="9">
        <v>321.63200000000001</v>
      </c>
      <c r="BG80" s="9">
        <v>230.03299999999999</v>
      </c>
      <c r="BH80" s="9">
        <v>91.599000000000004</v>
      </c>
      <c r="BI80" s="9">
        <v>233.82900000000001</v>
      </c>
      <c r="BJ80" s="9">
        <v>66.81</v>
      </c>
      <c r="BK80" s="9">
        <v>167.01900000000001</v>
      </c>
      <c r="BL80" s="9">
        <v>314.06200000000001</v>
      </c>
      <c r="BM80" s="9">
        <v>146.86500000000001</v>
      </c>
      <c r="BN80" s="9">
        <v>167.197</v>
      </c>
      <c r="BO80" s="9">
        <v>2580.607</v>
      </c>
      <c r="BP80" s="9">
        <v>1343.374</v>
      </c>
      <c r="BQ80" s="9">
        <v>1237.2329999999999</v>
      </c>
      <c r="BR80" s="9">
        <v>1960.126</v>
      </c>
      <c r="BS80" s="9">
        <v>1221.4110000000001</v>
      </c>
      <c r="BT80" s="9">
        <v>738.71500000000003</v>
      </c>
      <c r="BU80" s="9">
        <v>620.48099999999999</v>
      </c>
      <c r="BV80" s="9">
        <v>121.96299999999999</v>
      </c>
      <c r="BW80" s="9">
        <v>498.51799999999997</v>
      </c>
      <c r="BX80" s="9">
        <v>516.00400000000002</v>
      </c>
      <c r="BY80" s="9">
        <v>254.03100000000001</v>
      </c>
      <c r="BZ80" s="9">
        <v>261.97399999999999</v>
      </c>
      <c r="CA80" s="9">
        <v>307.93700000000001</v>
      </c>
      <c r="CB80" s="9">
        <v>143.126</v>
      </c>
      <c r="CC80" s="9">
        <v>164.81100000000001</v>
      </c>
      <c r="CD80" s="9">
        <v>182.91</v>
      </c>
      <c r="CE80" s="9">
        <v>114.898</v>
      </c>
      <c r="CF80" s="9">
        <v>68.012</v>
      </c>
      <c r="CG80" s="9">
        <v>142.947</v>
      </c>
      <c r="CH80" s="9">
        <v>86.135000000000005</v>
      </c>
      <c r="CI80" s="9">
        <v>56.811999999999998</v>
      </c>
      <c r="CJ80" s="9">
        <v>39.963000000000001</v>
      </c>
      <c r="CK80" s="9">
        <v>28.763000000000002</v>
      </c>
      <c r="CL80" s="9">
        <v>11.2</v>
      </c>
      <c r="CM80" s="9">
        <v>125.027</v>
      </c>
      <c r="CN80" s="9">
        <v>28.228000000000002</v>
      </c>
      <c r="CO80" s="9">
        <v>96.799000000000007</v>
      </c>
      <c r="CP80" s="9">
        <v>292.94299999999998</v>
      </c>
      <c r="CQ80" s="9">
        <v>145.43</v>
      </c>
      <c r="CR80" s="9">
        <v>147.51300000000001</v>
      </c>
      <c r="CS80" s="9">
        <v>136.55799999999999</v>
      </c>
      <c r="CT80" s="9">
        <v>97.814999999999998</v>
      </c>
      <c r="CU80" s="9">
        <v>38.741999999999997</v>
      </c>
      <c r="CV80" s="9">
        <v>156.38499999999999</v>
      </c>
      <c r="CW80" s="9">
        <v>47.613999999999997</v>
      </c>
      <c r="CX80" s="9">
        <v>108.771</v>
      </c>
      <c r="CY80" s="9">
        <v>288.089</v>
      </c>
      <c r="CZ80" s="9">
        <v>191.98099999999999</v>
      </c>
      <c r="DA80" s="9">
        <v>96.108000000000004</v>
      </c>
      <c r="DB80" s="9">
        <v>227.91499999999999</v>
      </c>
      <c r="DC80" s="9">
        <v>62.05</v>
      </c>
      <c r="DD80" s="9">
        <v>165.86600000000001</v>
      </c>
      <c r="DE80" s="9">
        <v>299.33300000000003</v>
      </c>
      <c r="DF80" s="9">
        <v>133.749</v>
      </c>
      <c r="DG80" s="9">
        <v>165.583</v>
      </c>
      <c r="DH80" s="9">
        <v>2408.4879999999998</v>
      </c>
      <c r="DI80" s="9">
        <v>1312.8240000000001</v>
      </c>
      <c r="DJ80" s="9">
        <v>1095.664</v>
      </c>
      <c r="DK80" s="9">
        <v>1524.729</v>
      </c>
      <c r="DL80" s="9">
        <v>989.53599999999994</v>
      </c>
      <c r="DM80" s="9">
        <v>535.19299999999998</v>
      </c>
      <c r="DN80" s="9">
        <v>883.75900000000001</v>
      </c>
      <c r="DO80" s="9">
        <v>323.28800000000001</v>
      </c>
      <c r="DP80" s="9">
        <v>560.471</v>
      </c>
      <c r="DQ80" s="9">
        <v>493.39699999999999</v>
      </c>
      <c r="DR80" s="9">
        <v>263.31799999999998</v>
      </c>
      <c r="DS80" s="9">
        <v>230.07900000000001</v>
      </c>
      <c r="DT80" s="9">
        <v>321.98200000000003</v>
      </c>
      <c r="DU80" s="9">
        <v>176.43700000000001</v>
      </c>
      <c r="DV80" s="9">
        <v>145.54499999999999</v>
      </c>
      <c r="DW80" s="9">
        <v>146.03800000000001</v>
      </c>
      <c r="DX80" s="9">
        <v>96.052999999999997</v>
      </c>
      <c r="DY80" s="9">
        <v>49.985999999999997</v>
      </c>
      <c r="DZ80" s="9">
        <v>116.596</v>
      </c>
      <c r="EA80" s="9">
        <v>74.290999999999997</v>
      </c>
      <c r="EB80" s="9">
        <v>42.305</v>
      </c>
      <c r="EC80" s="9">
        <v>29.442</v>
      </c>
      <c r="ED80" s="9">
        <v>21.760999999999999</v>
      </c>
      <c r="EE80" s="9">
        <v>7.681</v>
      </c>
      <c r="EF80" s="9">
        <v>175.94399999999999</v>
      </c>
      <c r="EG80" s="9">
        <v>80.385000000000005</v>
      </c>
      <c r="EH80" s="9">
        <v>95.56</v>
      </c>
      <c r="EI80" s="9">
        <v>252.00399999999999</v>
      </c>
      <c r="EJ80" s="9">
        <v>133.76499999999999</v>
      </c>
      <c r="EK80" s="9">
        <v>118.239</v>
      </c>
      <c r="EL80" s="9">
        <v>89.067999999999998</v>
      </c>
      <c r="EM80" s="9">
        <v>67.52</v>
      </c>
      <c r="EN80" s="9">
        <v>21.547999999999998</v>
      </c>
      <c r="EO80" s="9">
        <v>162.93600000000001</v>
      </c>
      <c r="EP80" s="9">
        <v>66.245000000000005</v>
      </c>
      <c r="EQ80" s="9">
        <v>96.691000000000003</v>
      </c>
      <c r="ER80" s="9">
        <v>209.23099999999999</v>
      </c>
      <c r="ES80" s="9">
        <v>143.96199999999999</v>
      </c>
      <c r="ET80" s="9">
        <v>65.269000000000005</v>
      </c>
      <c r="EU80" s="9">
        <v>284.166</v>
      </c>
      <c r="EV80" s="9">
        <v>119.35599999999999</v>
      </c>
      <c r="EW80" s="9">
        <v>164.81</v>
      </c>
      <c r="EX80" s="9">
        <v>279.53199999999998</v>
      </c>
      <c r="EY80" s="9">
        <v>140.536</v>
      </c>
      <c r="EZ80" s="9">
        <v>138.99600000000001</v>
      </c>
      <c r="FA80" s="9">
        <v>1870.0139999999999</v>
      </c>
      <c r="FB80" s="9">
        <v>993.76499999999999</v>
      </c>
      <c r="FC80" s="9">
        <v>876.24900000000002</v>
      </c>
      <c r="FD80" s="9">
        <v>1280.277</v>
      </c>
      <c r="FE80" s="9">
        <v>818.19200000000001</v>
      </c>
      <c r="FF80" s="9">
        <v>462.08499999999998</v>
      </c>
      <c r="FG80" s="9">
        <v>589.73699999999997</v>
      </c>
      <c r="FH80" s="9">
        <v>175.572</v>
      </c>
      <c r="FI80" s="9">
        <v>414.16399999999999</v>
      </c>
      <c r="FJ80" s="9">
        <v>391.67599999999999</v>
      </c>
      <c r="FK80" s="9">
        <v>203.11600000000001</v>
      </c>
      <c r="FL80" s="9">
        <v>188.56100000000001</v>
      </c>
      <c r="FM80" s="9">
        <v>246.04300000000001</v>
      </c>
      <c r="FN80" s="9">
        <v>133.53700000000001</v>
      </c>
      <c r="FO80" s="9">
        <v>112.506</v>
      </c>
      <c r="FP80" s="9">
        <v>127.04600000000001</v>
      </c>
      <c r="FQ80" s="9">
        <v>81.63</v>
      </c>
      <c r="FR80" s="9">
        <v>45.417000000000002</v>
      </c>
      <c r="FS80" s="9">
        <v>101.003</v>
      </c>
      <c r="FT80" s="9">
        <v>62.843000000000004</v>
      </c>
      <c r="FU80" s="9">
        <v>38.159999999999997</v>
      </c>
      <c r="FV80" s="9">
        <v>26.042999999999999</v>
      </c>
      <c r="FW80" s="9">
        <v>18.786000000000001</v>
      </c>
      <c r="FX80" s="9">
        <v>7.2569999999999997</v>
      </c>
      <c r="FY80" s="9">
        <v>118.996</v>
      </c>
      <c r="FZ80" s="9">
        <v>51.908000000000001</v>
      </c>
      <c r="GA80" s="9">
        <v>67.088999999999999</v>
      </c>
      <c r="GB80" s="9">
        <v>214.08500000000001</v>
      </c>
      <c r="GC80" s="9">
        <v>109.245</v>
      </c>
      <c r="GD80" s="9">
        <v>104.84099999999999</v>
      </c>
      <c r="GE80" s="9">
        <v>82.343999999999994</v>
      </c>
      <c r="GF80" s="9">
        <v>61.067</v>
      </c>
      <c r="GG80" s="9">
        <v>21.277000000000001</v>
      </c>
      <c r="GH80" s="9">
        <v>131.74199999999999</v>
      </c>
      <c r="GI80" s="9">
        <v>48.177999999999997</v>
      </c>
      <c r="GJ80" s="9">
        <v>83.563999999999993</v>
      </c>
      <c r="GK80" s="9">
        <v>184.65</v>
      </c>
      <c r="GL80" s="9">
        <v>124.217</v>
      </c>
      <c r="GM80" s="9">
        <v>60.433</v>
      </c>
      <c r="GN80" s="9">
        <v>207.02699999999999</v>
      </c>
      <c r="GO80" s="9">
        <v>78.899000000000001</v>
      </c>
      <c r="GP80" s="9">
        <v>128.12799999999999</v>
      </c>
      <c r="GQ80" s="9">
        <v>232.745</v>
      </c>
      <c r="GR80" s="9">
        <v>111.02200000000001</v>
      </c>
      <c r="GS80" s="9">
        <v>121.723</v>
      </c>
      <c r="GT80" s="9">
        <v>538.47400000000005</v>
      </c>
      <c r="GU80" s="9">
        <v>319.05900000000003</v>
      </c>
      <c r="GV80" s="9">
        <v>219.41499999999999</v>
      </c>
      <c r="GW80" s="9">
        <v>244.452</v>
      </c>
      <c r="GX80" s="9">
        <v>171.34399999999999</v>
      </c>
      <c r="GY80" s="9">
        <v>73.108000000000004</v>
      </c>
      <c r="GZ80" s="9">
        <v>294.02300000000002</v>
      </c>
      <c r="HA80" s="9">
        <v>147.71600000000001</v>
      </c>
      <c r="HB80" s="9">
        <v>146.30699999999999</v>
      </c>
      <c r="HC80" s="9">
        <v>101.72</v>
      </c>
      <c r="HD80" s="9">
        <v>60.201999999999998</v>
      </c>
      <c r="HE80" s="9">
        <v>41.518000000000001</v>
      </c>
      <c r="HF80" s="9">
        <v>75.94</v>
      </c>
      <c r="HG80" s="9">
        <v>42.9</v>
      </c>
      <c r="HH80" s="9">
        <v>33.04</v>
      </c>
      <c r="HI80" s="9">
        <v>18.992000000000001</v>
      </c>
      <c r="HJ80" s="9">
        <v>14.423</v>
      </c>
      <c r="HK80" s="9">
        <v>4.569</v>
      </c>
      <c r="HL80" s="9">
        <v>15.593</v>
      </c>
      <c r="HM80" s="9">
        <v>11.448</v>
      </c>
      <c r="HN80" s="9">
        <v>4.1449999999999996</v>
      </c>
      <c r="HO80" s="9">
        <v>3.399</v>
      </c>
      <c r="HP80" s="9">
        <v>2.9750000000000001</v>
      </c>
      <c r="HQ80" s="9">
        <v>0.42399999999999999</v>
      </c>
      <c r="HR80" s="9">
        <v>56.948</v>
      </c>
      <c r="HS80" s="9">
        <v>28.477</v>
      </c>
      <c r="HT80" s="9">
        <v>28.471</v>
      </c>
      <c r="HU80" s="9">
        <v>37.917999999999999</v>
      </c>
      <c r="HV80" s="9">
        <v>24.52</v>
      </c>
      <c r="HW80" s="9">
        <v>13.398999999999999</v>
      </c>
      <c r="HX80" s="9">
        <v>6.7240000000000002</v>
      </c>
      <c r="HY80" s="9">
        <v>6.4530000000000003</v>
      </c>
      <c r="HZ80" s="9">
        <v>0.27100000000000002</v>
      </c>
      <c r="IA80" s="9">
        <v>31.193999999999999</v>
      </c>
      <c r="IB80" s="9">
        <v>18.067</v>
      </c>
      <c r="IC80" s="9">
        <v>13.127000000000001</v>
      </c>
      <c r="ID80" s="9">
        <v>24.581</v>
      </c>
      <c r="IE80" s="9">
        <v>19.745000000000001</v>
      </c>
      <c r="IF80" s="9">
        <v>4.8360000000000003</v>
      </c>
      <c r="IG80" s="9">
        <v>77.138999999999996</v>
      </c>
      <c r="IH80" s="9">
        <v>40.457000000000001</v>
      </c>
      <c r="II80" s="9">
        <v>36.682000000000002</v>
      </c>
      <c r="IJ80" s="9">
        <v>46.786999999999999</v>
      </c>
      <c r="IK80" s="9">
        <v>29.513999999999999</v>
      </c>
      <c r="IL80" s="9">
        <v>17.273</v>
      </c>
      <c r="IM80" s="9">
        <v>3870.5610000000001</v>
      </c>
      <c r="IN80" s="9">
        <v>2064.4670000000001</v>
      </c>
      <c r="IO80" s="9">
        <v>1806.0940000000001</v>
      </c>
      <c r="IP80" s="9">
        <v>2759.5030000000002</v>
      </c>
      <c r="IQ80" s="9">
        <v>1716.0730000000001</v>
      </c>
    </row>
    <row r="81" spans="1:251">
      <c r="A81" s="10">
        <v>43952</v>
      </c>
      <c r="B81" s="9">
        <v>37.683999999999997</v>
      </c>
      <c r="C81" s="9">
        <v>65.713999999999999</v>
      </c>
      <c r="D81" s="9">
        <v>389.58300000000003</v>
      </c>
      <c r="E81" s="9">
        <v>238.94499999999999</v>
      </c>
      <c r="F81" s="9">
        <v>150.63800000000001</v>
      </c>
      <c r="G81" s="9">
        <v>213.55699999999999</v>
      </c>
      <c r="H81" s="9">
        <v>157.63900000000001</v>
      </c>
      <c r="I81" s="9">
        <v>55.918999999999997</v>
      </c>
      <c r="J81" s="9">
        <v>176.02500000000001</v>
      </c>
      <c r="K81" s="9">
        <v>81.305999999999997</v>
      </c>
      <c r="L81" s="9">
        <v>94.718999999999994</v>
      </c>
      <c r="M81" s="9">
        <v>394.77300000000002</v>
      </c>
      <c r="N81" s="9">
        <v>264.399</v>
      </c>
      <c r="O81" s="9">
        <v>130.374</v>
      </c>
      <c r="P81" s="9">
        <v>237.78800000000001</v>
      </c>
      <c r="Q81" s="9">
        <v>99.528000000000006</v>
      </c>
      <c r="R81" s="9">
        <v>138.26</v>
      </c>
      <c r="S81" s="9">
        <v>372.26100000000002</v>
      </c>
      <c r="T81" s="9">
        <v>199.10499999999999</v>
      </c>
      <c r="U81" s="9">
        <v>173.15600000000001</v>
      </c>
      <c r="V81" s="9">
        <v>2720.547</v>
      </c>
      <c r="W81" s="9">
        <v>1466.2529999999999</v>
      </c>
      <c r="X81" s="9">
        <v>1254.2929999999999</v>
      </c>
      <c r="Y81" s="9">
        <v>2062.9670000000001</v>
      </c>
      <c r="Z81" s="9">
        <v>1341.6120000000001</v>
      </c>
      <c r="AA81" s="9">
        <v>721.35400000000004</v>
      </c>
      <c r="AB81" s="9">
        <v>657.58</v>
      </c>
      <c r="AC81" s="9">
        <v>124.64100000000001</v>
      </c>
      <c r="AD81" s="9">
        <v>532.93899999999996</v>
      </c>
      <c r="AE81" s="9">
        <v>557.07500000000005</v>
      </c>
      <c r="AF81" s="9">
        <v>307.61900000000003</v>
      </c>
      <c r="AG81" s="9">
        <v>249.45599999999999</v>
      </c>
      <c r="AH81" s="9">
        <v>310.12</v>
      </c>
      <c r="AI81" s="9">
        <v>168.357</v>
      </c>
      <c r="AJ81" s="9">
        <v>141.76300000000001</v>
      </c>
      <c r="AK81" s="9">
        <v>216.00399999999999</v>
      </c>
      <c r="AL81" s="9">
        <v>144.17099999999999</v>
      </c>
      <c r="AM81" s="9">
        <v>71.832999999999998</v>
      </c>
      <c r="AN81" s="9">
        <v>164.93100000000001</v>
      </c>
      <c r="AO81" s="9">
        <v>104.849</v>
      </c>
      <c r="AP81" s="9">
        <v>60.082999999999998</v>
      </c>
      <c r="AQ81" s="9">
        <v>51.072000000000003</v>
      </c>
      <c r="AR81" s="9">
        <v>39.322000000000003</v>
      </c>
      <c r="AS81" s="9">
        <v>11.75</v>
      </c>
      <c r="AT81" s="9">
        <v>94.116</v>
      </c>
      <c r="AU81" s="9">
        <v>24.186</v>
      </c>
      <c r="AV81" s="9">
        <v>69.930999999999997</v>
      </c>
      <c r="AW81" s="9">
        <v>328.226</v>
      </c>
      <c r="AX81" s="9">
        <v>185.38399999999999</v>
      </c>
      <c r="AY81" s="9">
        <v>142.84200000000001</v>
      </c>
      <c r="AZ81" s="9">
        <v>168.77500000000001</v>
      </c>
      <c r="BA81" s="9">
        <v>135.60400000000001</v>
      </c>
      <c r="BB81" s="9">
        <v>33.17</v>
      </c>
      <c r="BC81" s="9">
        <v>159.45099999999999</v>
      </c>
      <c r="BD81" s="9">
        <v>49.78</v>
      </c>
      <c r="BE81" s="9">
        <v>109.67100000000001</v>
      </c>
      <c r="BF81" s="9">
        <v>338.70499999999998</v>
      </c>
      <c r="BG81" s="9">
        <v>244.78399999999999</v>
      </c>
      <c r="BH81" s="9">
        <v>93.92</v>
      </c>
      <c r="BI81" s="9">
        <v>218.37</v>
      </c>
      <c r="BJ81" s="9">
        <v>62.834000000000003</v>
      </c>
      <c r="BK81" s="9">
        <v>155.536</v>
      </c>
      <c r="BL81" s="9">
        <v>324.38299999999998</v>
      </c>
      <c r="BM81" s="9">
        <v>154.62899999999999</v>
      </c>
      <c r="BN81" s="9">
        <v>169.75399999999999</v>
      </c>
      <c r="BO81" s="9">
        <v>2554.2950000000001</v>
      </c>
      <c r="BP81" s="9">
        <v>1331.163</v>
      </c>
      <c r="BQ81" s="9">
        <v>1223.1320000000001</v>
      </c>
      <c r="BR81" s="9">
        <v>1939.5830000000001</v>
      </c>
      <c r="BS81" s="9">
        <v>1208.45</v>
      </c>
      <c r="BT81" s="9">
        <v>731.13400000000001</v>
      </c>
      <c r="BU81" s="9">
        <v>614.71199999999999</v>
      </c>
      <c r="BV81" s="9">
        <v>122.714</v>
      </c>
      <c r="BW81" s="9">
        <v>491.99799999999999</v>
      </c>
      <c r="BX81" s="9">
        <v>518.70500000000004</v>
      </c>
      <c r="BY81" s="9">
        <v>264.30099999999999</v>
      </c>
      <c r="BZ81" s="9">
        <v>254.404</v>
      </c>
      <c r="CA81" s="9">
        <v>310.75700000000001</v>
      </c>
      <c r="CB81" s="9">
        <v>164.685</v>
      </c>
      <c r="CC81" s="9">
        <v>146.07300000000001</v>
      </c>
      <c r="CD81" s="9">
        <v>197.31200000000001</v>
      </c>
      <c r="CE81" s="9">
        <v>130.28700000000001</v>
      </c>
      <c r="CF81" s="9">
        <v>67.024000000000001</v>
      </c>
      <c r="CG81" s="9">
        <v>146.53</v>
      </c>
      <c r="CH81" s="9">
        <v>94.63</v>
      </c>
      <c r="CI81" s="9">
        <v>51.9</v>
      </c>
      <c r="CJ81" s="9">
        <v>50.781999999999996</v>
      </c>
      <c r="CK81" s="9">
        <v>35.656999999999996</v>
      </c>
      <c r="CL81" s="9">
        <v>15.125</v>
      </c>
      <c r="CM81" s="9">
        <v>113.446</v>
      </c>
      <c r="CN81" s="9">
        <v>34.396999999999998</v>
      </c>
      <c r="CO81" s="9">
        <v>79.048000000000002</v>
      </c>
      <c r="CP81" s="9">
        <v>287.70400000000001</v>
      </c>
      <c r="CQ81" s="9">
        <v>142.90199999999999</v>
      </c>
      <c r="CR81" s="9">
        <v>144.80099999999999</v>
      </c>
      <c r="CS81" s="9">
        <v>132.191</v>
      </c>
      <c r="CT81" s="9">
        <v>95.087999999999994</v>
      </c>
      <c r="CU81" s="9">
        <v>37.101999999999997</v>
      </c>
      <c r="CV81" s="9">
        <v>155.51300000000001</v>
      </c>
      <c r="CW81" s="9">
        <v>47.814</v>
      </c>
      <c r="CX81" s="9">
        <v>107.699</v>
      </c>
      <c r="CY81" s="9">
        <v>295.40199999999999</v>
      </c>
      <c r="CZ81" s="9">
        <v>201.06200000000001</v>
      </c>
      <c r="DA81" s="9">
        <v>94.34</v>
      </c>
      <c r="DB81" s="9">
        <v>223.303</v>
      </c>
      <c r="DC81" s="9">
        <v>63.238999999999997</v>
      </c>
      <c r="DD81" s="9">
        <v>160.06399999999999</v>
      </c>
      <c r="DE81" s="9">
        <v>302.04199999999997</v>
      </c>
      <c r="DF81" s="9">
        <v>142.44399999999999</v>
      </c>
      <c r="DG81" s="9">
        <v>159.59899999999999</v>
      </c>
      <c r="DH81" s="9">
        <v>2407.5340000000001</v>
      </c>
      <c r="DI81" s="9">
        <v>1308.105</v>
      </c>
      <c r="DJ81" s="9">
        <v>1099.4290000000001</v>
      </c>
      <c r="DK81" s="9">
        <v>1530.068</v>
      </c>
      <c r="DL81" s="9">
        <v>987.74199999999996</v>
      </c>
      <c r="DM81" s="9">
        <v>542.32600000000002</v>
      </c>
      <c r="DN81" s="9">
        <v>877.46600000000001</v>
      </c>
      <c r="DO81" s="9">
        <v>320.363</v>
      </c>
      <c r="DP81" s="9">
        <v>557.10299999999995</v>
      </c>
      <c r="DQ81" s="9">
        <v>489.55399999999997</v>
      </c>
      <c r="DR81" s="9">
        <v>271.08100000000002</v>
      </c>
      <c r="DS81" s="9">
        <v>218.47200000000001</v>
      </c>
      <c r="DT81" s="9">
        <v>313.21600000000001</v>
      </c>
      <c r="DU81" s="9">
        <v>174.96700000000001</v>
      </c>
      <c r="DV81" s="9">
        <v>138.25</v>
      </c>
      <c r="DW81" s="9">
        <v>158.483</v>
      </c>
      <c r="DX81" s="9">
        <v>105.337</v>
      </c>
      <c r="DY81" s="9">
        <v>53.146000000000001</v>
      </c>
      <c r="DZ81" s="9">
        <v>125.279</v>
      </c>
      <c r="EA81" s="9">
        <v>77.474999999999994</v>
      </c>
      <c r="EB81" s="9">
        <v>47.805</v>
      </c>
      <c r="EC81" s="9">
        <v>33.203000000000003</v>
      </c>
      <c r="ED81" s="9">
        <v>27.861999999999998</v>
      </c>
      <c r="EE81" s="9">
        <v>5.3419999999999996</v>
      </c>
      <c r="EF81" s="9">
        <v>154.73400000000001</v>
      </c>
      <c r="EG81" s="9">
        <v>69.63</v>
      </c>
      <c r="EH81" s="9">
        <v>85.103999999999999</v>
      </c>
      <c r="EI81" s="9">
        <v>242.79599999999999</v>
      </c>
      <c r="EJ81" s="9">
        <v>134.702</v>
      </c>
      <c r="EK81" s="9">
        <v>108.09399999999999</v>
      </c>
      <c r="EL81" s="9">
        <v>90.686999999999998</v>
      </c>
      <c r="EM81" s="9">
        <v>65.328000000000003</v>
      </c>
      <c r="EN81" s="9">
        <v>25.359000000000002</v>
      </c>
      <c r="EO81" s="9">
        <v>152.11000000000001</v>
      </c>
      <c r="EP81" s="9">
        <v>69.373999999999995</v>
      </c>
      <c r="EQ81" s="9">
        <v>82.736000000000004</v>
      </c>
      <c r="ER81" s="9">
        <v>227.249</v>
      </c>
      <c r="ES81" s="9">
        <v>157.85</v>
      </c>
      <c r="ET81" s="9">
        <v>69.399000000000001</v>
      </c>
      <c r="EU81" s="9">
        <v>262.30500000000001</v>
      </c>
      <c r="EV81" s="9">
        <v>113.232</v>
      </c>
      <c r="EW81" s="9">
        <v>149.07300000000001</v>
      </c>
      <c r="EX81" s="9">
        <v>277.38900000000001</v>
      </c>
      <c r="EY81" s="9">
        <v>146.84899999999999</v>
      </c>
      <c r="EZ81" s="9">
        <v>130.54</v>
      </c>
      <c r="FA81" s="9">
        <v>1869.55</v>
      </c>
      <c r="FB81" s="9">
        <v>987.32100000000003</v>
      </c>
      <c r="FC81" s="9">
        <v>882.22900000000004</v>
      </c>
      <c r="FD81" s="9">
        <v>1279.6569999999999</v>
      </c>
      <c r="FE81" s="9">
        <v>811.19600000000003</v>
      </c>
      <c r="FF81" s="9">
        <v>468.46100000000001</v>
      </c>
      <c r="FG81" s="9">
        <v>589.89400000000001</v>
      </c>
      <c r="FH81" s="9">
        <v>176.125</v>
      </c>
      <c r="FI81" s="9">
        <v>413.76900000000001</v>
      </c>
      <c r="FJ81" s="9">
        <v>392.09</v>
      </c>
      <c r="FK81" s="9">
        <v>212.12799999999999</v>
      </c>
      <c r="FL81" s="9">
        <v>179.96199999999999</v>
      </c>
      <c r="FM81" s="9">
        <v>240.62200000000001</v>
      </c>
      <c r="FN81" s="9">
        <v>132.03</v>
      </c>
      <c r="FO81" s="9">
        <v>108.592</v>
      </c>
      <c r="FP81" s="9">
        <v>133.88300000000001</v>
      </c>
      <c r="FQ81" s="9">
        <v>86.174999999999997</v>
      </c>
      <c r="FR81" s="9">
        <v>47.707999999999998</v>
      </c>
      <c r="FS81" s="9">
        <v>104.012</v>
      </c>
      <c r="FT81" s="9">
        <v>61.503999999999998</v>
      </c>
      <c r="FU81" s="9">
        <v>42.508000000000003</v>
      </c>
      <c r="FV81" s="9">
        <v>29.870999999999999</v>
      </c>
      <c r="FW81" s="9">
        <v>24.670999999999999</v>
      </c>
      <c r="FX81" s="9">
        <v>5.2</v>
      </c>
      <c r="FY81" s="9">
        <v>106.739</v>
      </c>
      <c r="FZ81" s="9">
        <v>45.854999999999997</v>
      </c>
      <c r="GA81" s="9">
        <v>60.884</v>
      </c>
      <c r="GB81" s="9">
        <v>204.822</v>
      </c>
      <c r="GC81" s="9">
        <v>109.33</v>
      </c>
      <c r="GD81" s="9">
        <v>95.492000000000004</v>
      </c>
      <c r="GE81" s="9">
        <v>82.876000000000005</v>
      </c>
      <c r="GF81" s="9">
        <v>59.366</v>
      </c>
      <c r="GG81" s="9">
        <v>23.51</v>
      </c>
      <c r="GH81" s="9">
        <v>121.946</v>
      </c>
      <c r="GI81" s="9">
        <v>49.963999999999999</v>
      </c>
      <c r="GJ81" s="9">
        <v>71.980999999999995</v>
      </c>
      <c r="GK81" s="9">
        <v>197.042</v>
      </c>
      <c r="GL81" s="9">
        <v>134.45400000000001</v>
      </c>
      <c r="GM81" s="9">
        <v>62.588000000000001</v>
      </c>
      <c r="GN81" s="9">
        <v>195.048</v>
      </c>
      <c r="GO81" s="9">
        <v>77.674000000000007</v>
      </c>
      <c r="GP81" s="9">
        <v>117.374</v>
      </c>
      <c r="GQ81" s="9">
        <v>225.958</v>
      </c>
      <c r="GR81" s="9">
        <v>111.468</v>
      </c>
      <c r="GS81" s="9">
        <v>114.49</v>
      </c>
      <c r="GT81" s="9">
        <v>537.98299999999995</v>
      </c>
      <c r="GU81" s="9">
        <v>320.78399999999999</v>
      </c>
      <c r="GV81" s="9">
        <v>217.19900000000001</v>
      </c>
      <c r="GW81" s="9">
        <v>250.411</v>
      </c>
      <c r="GX81" s="9">
        <v>176.54599999999999</v>
      </c>
      <c r="GY81" s="9">
        <v>73.864999999999995</v>
      </c>
      <c r="GZ81" s="9">
        <v>287.572</v>
      </c>
      <c r="HA81" s="9">
        <v>144.238</v>
      </c>
      <c r="HB81" s="9">
        <v>143.33500000000001</v>
      </c>
      <c r="HC81" s="9">
        <v>97.463999999999999</v>
      </c>
      <c r="HD81" s="9">
        <v>58.953000000000003</v>
      </c>
      <c r="HE81" s="9">
        <v>38.51</v>
      </c>
      <c r="HF81" s="9">
        <v>72.594999999999999</v>
      </c>
      <c r="HG81" s="9">
        <v>42.936999999999998</v>
      </c>
      <c r="HH81" s="9">
        <v>29.658000000000001</v>
      </c>
      <c r="HI81" s="9">
        <v>24.599</v>
      </c>
      <c r="HJ81" s="9">
        <v>19.161999999999999</v>
      </c>
      <c r="HK81" s="9">
        <v>5.4379999999999997</v>
      </c>
      <c r="HL81" s="9">
        <v>21.266999999999999</v>
      </c>
      <c r="HM81" s="9">
        <v>15.971</v>
      </c>
      <c r="HN81" s="9">
        <v>5.2960000000000003</v>
      </c>
      <c r="HO81" s="9">
        <v>3.3319999999999999</v>
      </c>
      <c r="HP81" s="9">
        <v>3.19</v>
      </c>
      <c r="HQ81" s="9">
        <v>0.14199999999999999</v>
      </c>
      <c r="HR81" s="9">
        <v>47.994999999999997</v>
      </c>
      <c r="HS81" s="9">
        <v>23.774999999999999</v>
      </c>
      <c r="HT81" s="9">
        <v>24.22</v>
      </c>
      <c r="HU81" s="9">
        <v>37.975000000000001</v>
      </c>
      <c r="HV81" s="9">
        <v>25.372</v>
      </c>
      <c r="HW81" s="9">
        <v>12.603</v>
      </c>
      <c r="HX81" s="9">
        <v>7.8109999999999999</v>
      </c>
      <c r="HY81" s="9">
        <v>5.9619999999999997</v>
      </c>
      <c r="HZ81" s="9">
        <v>1.849</v>
      </c>
      <c r="IA81" s="9">
        <v>30.164000000000001</v>
      </c>
      <c r="IB81" s="9">
        <v>19.41</v>
      </c>
      <c r="IC81" s="9">
        <v>10.754</v>
      </c>
      <c r="ID81" s="9">
        <v>30.207000000000001</v>
      </c>
      <c r="IE81" s="9">
        <v>23.395</v>
      </c>
      <c r="IF81" s="9">
        <v>6.8109999999999999</v>
      </c>
      <c r="IG81" s="9">
        <v>67.257000000000005</v>
      </c>
      <c r="IH81" s="9">
        <v>35.558</v>
      </c>
      <c r="II81" s="9">
        <v>31.699000000000002</v>
      </c>
      <c r="IJ81" s="9">
        <v>51.430999999999997</v>
      </c>
      <c r="IK81" s="9">
        <v>35.381</v>
      </c>
      <c r="IL81" s="9">
        <v>16.05</v>
      </c>
      <c r="IM81" s="9">
        <v>3819.2579999999998</v>
      </c>
      <c r="IN81" s="9">
        <v>2040.758</v>
      </c>
      <c r="IO81" s="9">
        <v>1778.5</v>
      </c>
      <c r="IP81" s="9">
        <v>2719.739</v>
      </c>
      <c r="IQ81" s="9">
        <v>1687.058</v>
      </c>
    </row>
    <row r="82" spans="1:251">
      <c r="A82" s="10">
        <v>43983</v>
      </c>
      <c r="B82" s="9">
        <v>39.173999999999999</v>
      </c>
      <c r="C82" s="9">
        <v>47.444000000000003</v>
      </c>
      <c r="D82" s="9">
        <v>427.45400000000001</v>
      </c>
      <c r="E82" s="9">
        <v>252.81700000000001</v>
      </c>
      <c r="F82" s="9">
        <v>174.637</v>
      </c>
      <c r="G82" s="9">
        <v>212.93700000000001</v>
      </c>
      <c r="H82" s="9">
        <v>151.91900000000001</v>
      </c>
      <c r="I82" s="9">
        <v>61.018999999999998</v>
      </c>
      <c r="J82" s="9">
        <v>214.517</v>
      </c>
      <c r="K82" s="9">
        <v>100.898</v>
      </c>
      <c r="L82" s="9">
        <v>113.619</v>
      </c>
      <c r="M82" s="9">
        <v>345.56900000000002</v>
      </c>
      <c r="N82" s="9">
        <v>237.15</v>
      </c>
      <c r="O82" s="9">
        <v>108.42</v>
      </c>
      <c r="P82" s="9">
        <v>253.166</v>
      </c>
      <c r="Q82" s="9">
        <v>115.181</v>
      </c>
      <c r="R82" s="9">
        <v>137.98500000000001</v>
      </c>
      <c r="S82" s="9">
        <v>347.00200000000001</v>
      </c>
      <c r="T82" s="9">
        <v>184.595</v>
      </c>
      <c r="U82" s="9">
        <v>162.40700000000001</v>
      </c>
      <c r="V82" s="9">
        <v>2747.7040000000002</v>
      </c>
      <c r="W82" s="9">
        <v>1464.4159999999999</v>
      </c>
      <c r="X82" s="9">
        <v>1283.288</v>
      </c>
      <c r="Y82" s="9">
        <v>2033.306</v>
      </c>
      <c r="Z82" s="9">
        <v>1325.664</v>
      </c>
      <c r="AA82" s="9">
        <v>707.64200000000005</v>
      </c>
      <c r="AB82" s="9">
        <v>714.39800000000002</v>
      </c>
      <c r="AC82" s="9">
        <v>138.75200000000001</v>
      </c>
      <c r="AD82" s="9">
        <v>575.64599999999996</v>
      </c>
      <c r="AE82" s="9">
        <v>506.52499999999998</v>
      </c>
      <c r="AF82" s="9">
        <v>269.02</v>
      </c>
      <c r="AG82" s="9">
        <v>237.505</v>
      </c>
      <c r="AH82" s="9">
        <v>238.74799999999999</v>
      </c>
      <c r="AI82" s="9">
        <v>127.34399999999999</v>
      </c>
      <c r="AJ82" s="9">
        <v>111.404</v>
      </c>
      <c r="AK82" s="9">
        <v>150.876</v>
      </c>
      <c r="AL82" s="9">
        <v>104.91200000000001</v>
      </c>
      <c r="AM82" s="9">
        <v>45.963000000000001</v>
      </c>
      <c r="AN82" s="9">
        <v>119.16500000000001</v>
      </c>
      <c r="AO82" s="9">
        <v>80.144999999999996</v>
      </c>
      <c r="AP82" s="9">
        <v>39.018999999999998</v>
      </c>
      <c r="AQ82" s="9">
        <v>31.710999999999999</v>
      </c>
      <c r="AR82" s="9">
        <v>24.766999999999999</v>
      </c>
      <c r="AS82" s="9">
        <v>6.944</v>
      </c>
      <c r="AT82" s="9">
        <v>87.873000000000005</v>
      </c>
      <c r="AU82" s="9">
        <v>22.431999999999999</v>
      </c>
      <c r="AV82" s="9">
        <v>65.441000000000003</v>
      </c>
      <c r="AW82" s="9">
        <v>342.55700000000002</v>
      </c>
      <c r="AX82" s="9">
        <v>183.75700000000001</v>
      </c>
      <c r="AY82" s="9">
        <v>158.80099999999999</v>
      </c>
      <c r="AZ82" s="9">
        <v>166.28</v>
      </c>
      <c r="BA82" s="9">
        <v>131.57599999999999</v>
      </c>
      <c r="BB82" s="9">
        <v>34.704000000000001</v>
      </c>
      <c r="BC82" s="9">
        <v>176.27799999999999</v>
      </c>
      <c r="BD82" s="9">
        <v>52.18</v>
      </c>
      <c r="BE82" s="9">
        <v>124.09699999999999</v>
      </c>
      <c r="BF82" s="9">
        <v>282.73700000000002</v>
      </c>
      <c r="BG82" s="9">
        <v>209.38200000000001</v>
      </c>
      <c r="BH82" s="9">
        <v>73.355000000000004</v>
      </c>
      <c r="BI82" s="9">
        <v>223.78899999999999</v>
      </c>
      <c r="BJ82" s="9">
        <v>59.639000000000003</v>
      </c>
      <c r="BK82" s="9">
        <v>164.15</v>
      </c>
      <c r="BL82" s="9">
        <v>295.44200000000001</v>
      </c>
      <c r="BM82" s="9">
        <v>132.32599999999999</v>
      </c>
      <c r="BN82" s="9">
        <v>163.11600000000001</v>
      </c>
      <c r="BO82" s="9">
        <v>2572.674</v>
      </c>
      <c r="BP82" s="9">
        <v>1343.8869999999999</v>
      </c>
      <c r="BQ82" s="9">
        <v>1228.787</v>
      </c>
      <c r="BR82" s="9">
        <v>1947.056</v>
      </c>
      <c r="BS82" s="9">
        <v>1213.921</v>
      </c>
      <c r="BT82" s="9">
        <v>733.13499999999999</v>
      </c>
      <c r="BU82" s="9">
        <v>625.61800000000005</v>
      </c>
      <c r="BV82" s="9">
        <v>129.96700000000001</v>
      </c>
      <c r="BW82" s="9">
        <v>495.65100000000001</v>
      </c>
      <c r="BX82" s="9">
        <v>445.64299999999997</v>
      </c>
      <c r="BY82" s="9">
        <v>231.709</v>
      </c>
      <c r="BZ82" s="9">
        <v>213.93299999999999</v>
      </c>
      <c r="CA82" s="9">
        <v>208.73</v>
      </c>
      <c r="CB82" s="9">
        <v>117.52200000000001</v>
      </c>
      <c r="CC82" s="9">
        <v>91.209000000000003</v>
      </c>
      <c r="CD82" s="9">
        <v>127.01900000000001</v>
      </c>
      <c r="CE82" s="9">
        <v>91.873000000000005</v>
      </c>
      <c r="CF82" s="9">
        <v>35.146000000000001</v>
      </c>
      <c r="CG82" s="9">
        <v>95.483999999999995</v>
      </c>
      <c r="CH82" s="9">
        <v>66.820999999999998</v>
      </c>
      <c r="CI82" s="9">
        <v>28.663</v>
      </c>
      <c r="CJ82" s="9">
        <v>31.535</v>
      </c>
      <c r="CK82" s="9">
        <v>25.052</v>
      </c>
      <c r="CL82" s="9">
        <v>6.4829999999999997</v>
      </c>
      <c r="CM82" s="9">
        <v>81.710999999999999</v>
      </c>
      <c r="CN82" s="9">
        <v>25.649000000000001</v>
      </c>
      <c r="CO82" s="9">
        <v>56.061999999999998</v>
      </c>
      <c r="CP82" s="9">
        <v>300.50599999999997</v>
      </c>
      <c r="CQ82" s="9">
        <v>150.565</v>
      </c>
      <c r="CR82" s="9">
        <v>149.941</v>
      </c>
      <c r="CS82" s="9">
        <v>132.48099999999999</v>
      </c>
      <c r="CT82" s="9">
        <v>97.96</v>
      </c>
      <c r="CU82" s="9">
        <v>34.521000000000001</v>
      </c>
      <c r="CV82" s="9">
        <v>168.02600000000001</v>
      </c>
      <c r="CW82" s="9">
        <v>52.606000000000002</v>
      </c>
      <c r="CX82" s="9">
        <v>115.42</v>
      </c>
      <c r="CY82" s="9">
        <v>232.01400000000001</v>
      </c>
      <c r="CZ82" s="9">
        <v>165.881</v>
      </c>
      <c r="DA82" s="9">
        <v>66.132000000000005</v>
      </c>
      <c r="DB82" s="9">
        <v>213.62899999999999</v>
      </c>
      <c r="DC82" s="9">
        <v>65.828000000000003</v>
      </c>
      <c r="DD82" s="9">
        <v>147.80099999999999</v>
      </c>
      <c r="DE82" s="9">
        <v>263.51</v>
      </c>
      <c r="DF82" s="9">
        <v>119.42700000000001</v>
      </c>
      <c r="DG82" s="9">
        <v>144.084</v>
      </c>
      <c r="DH82" s="9">
        <v>2447.7829999999999</v>
      </c>
      <c r="DI82" s="9">
        <v>1334.9690000000001</v>
      </c>
      <c r="DJ82" s="9">
        <v>1112.8140000000001</v>
      </c>
      <c r="DK82" s="9">
        <v>1540.3389999999999</v>
      </c>
      <c r="DL82" s="9">
        <v>997.32299999999998</v>
      </c>
      <c r="DM82" s="9">
        <v>543.01599999999996</v>
      </c>
      <c r="DN82" s="9">
        <v>907.44399999999996</v>
      </c>
      <c r="DO82" s="9">
        <v>337.64699999999999</v>
      </c>
      <c r="DP82" s="9">
        <v>569.798</v>
      </c>
      <c r="DQ82" s="9">
        <v>428.36399999999998</v>
      </c>
      <c r="DR82" s="9">
        <v>236.52600000000001</v>
      </c>
      <c r="DS82" s="9">
        <v>191.83799999999999</v>
      </c>
      <c r="DT82" s="9">
        <v>245.07</v>
      </c>
      <c r="DU82" s="9">
        <v>140.364</v>
      </c>
      <c r="DV82" s="9">
        <v>104.706</v>
      </c>
      <c r="DW82" s="9">
        <v>114.51600000000001</v>
      </c>
      <c r="DX82" s="9">
        <v>77.516999999999996</v>
      </c>
      <c r="DY82" s="9">
        <v>37</v>
      </c>
      <c r="DZ82" s="9">
        <v>87.683999999999997</v>
      </c>
      <c r="EA82" s="9">
        <v>56.194000000000003</v>
      </c>
      <c r="EB82" s="9">
        <v>31.49</v>
      </c>
      <c r="EC82" s="9">
        <v>26.832000000000001</v>
      </c>
      <c r="ED82" s="9">
        <v>21.321999999999999</v>
      </c>
      <c r="EE82" s="9">
        <v>5.51</v>
      </c>
      <c r="EF82" s="9">
        <v>130.553</v>
      </c>
      <c r="EG82" s="9">
        <v>62.847000000000001</v>
      </c>
      <c r="EH82" s="9">
        <v>67.706000000000003</v>
      </c>
      <c r="EI82" s="9">
        <v>243.137</v>
      </c>
      <c r="EJ82" s="9">
        <v>132.226</v>
      </c>
      <c r="EK82" s="9">
        <v>110.911</v>
      </c>
      <c r="EL82" s="9">
        <v>86.215999999999994</v>
      </c>
      <c r="EM82" s="9">
        <v>61.927999999999997</v>
      </c>
      <c r="EN82" s="9">
        <v>24.288</v>
      </c>
      <c r="EO82" s="9">
        <v>156.92099999999999</v>
      </c>
      <c r="EP82" s="9">
        <v>70.298000000000002</v>
      </c>
      <c r="EQ82" s="9">
        <v>86.623000000000005</v>
      </c>
      <c r="ER82" s="9">
        <v>180.98500000000001</v>
      </c>
      <c r="ES82" s="9">
        <v>125.556</v>
      </c>
      <c r="ET82" s="9">
        <v>55.43</v>
      </c>
      <c r="EU82" s="9">
        <v>247.37899999999999</v>
      </c>
      <c r="EV82" s="9">
        <v>110.971</v>
      </c>
      <c r="EW82" s="9">
        <v>136.40899999999999</v>
      </c>
      <c r="EX82" s="9">
        <v>244.60499999999999</v>
      </c>
      <c r="EY82" s="9">
        <v>126.492</v>
      </c>
      <c r="EZ82" s="9">
        <v>118.113</v>
      </c>
      <c r="FA82" s="9">
        <v>1886.3720000000001</v>
      </c>
      <c r="FB82" s="9">
        <v>1001.275</v>
      </c>
      <c r="FC82" s="9">
        <v>885.09699999999998</v>
      </c>
      <c r="FD82" s="9">
        <v>1289.316</v>
      </c>
      <c r="FE82" s="9">
        <v>822.85900000000004</v>
      </c>
      <c r="FF82" s="9">
        <v>466.45699999999999</v>
      </c>
      <c r="FG82" s="9">
        <v>597.05600000000004</v>
      </c>
      <c r="FH82" s="9">
        <v>178.41499999999999</v>
      </c>
      <c r="FI82" s="9">
        <v>418.64</v>
      </c>
      <c r="FJ82" s="9">
        <v>335.149</v>
      </c>
      <c r="FK82" s="9">
        <v>174.22900000000001</v>
      </c>
      <c r="FL82" s="9">
        <v>160.91999999999999</v>
      </c>
      <c r="FM82" s="9">
        <v>180.30199999999999</v>
      </c>
      <c r="FN82" s="9">
        <v>97.820999999999998</v>
      </c>
      <c r="FO82" s="9">
        <v>82.480999999999995</v>
      </c>
      <c r="FP82" s="9">
        <v>91.983999999999995</v>
      </c>
      <c r="FQ82" s="9">
        <v>60.081000000000003</v>
      </c>
      <c r="FR82" s="9">
        <v>31.902999999999999</v>
      </c>
      <c r="FS82" s="9">
        <v>71.39</v>
      </c>
      <c r="FT82" s="9">
        <v>43.814</v>
      </c>
      <c r="FU82" s="9">
        <v>27.576000000000001</v>
      </c>
      <c r="FV82" s="9">
        <v>20.594000000000001</v>
      </c>
      <c r="FW82" s="9">
        <v>16.266999999999999</v>
      </c>
      <c r="FX82" s="9">
        <v>4.327</v>
      </c>
      <c r="FY82" s="9">
        <v>88.317999999999998</v>
      </c>
      <c r="FZ82" s="9">
        <v>37.74</v>
      </c>
      <c r="GA82" s="9">
        <v>50.578000000000003</v>
      </c>
      <c r="GB82" s="9">
        <v>202.13499999999999</v>
      </c>
      <c r="GC82" s="9">
        <v>102.752</v>
      </c>
      <c r="GD82" s="9">
        <v>99.382999999999996</v>
      </c>
      <c r="GE82" s="9">
        <v>75.494</v>
      </c>
      <c r="GF82" s="9">
        <v>52.655000000000001</v>
      </c>
      <c r="GG82" s="9">
        <v>22.838999999999999</v>
      </c>
      <c r="GH82" s="9">
        <v>126.64100000000001</v>
      </c>
      <c r="GI82" s="9">
        <v>50.097000000000001</v>
      </c>
      <c r="GJ82" s="9">
        <v>76.543999999999997</v>
      </c>
      <c r="GK82" s="9">
        <v>150.62299999999999</v>
      </c>
      <c r="GL82" s="9">
        <v>101.075</v>
      </c>
      <c r="GM82" s="9">
        <v>49.548000000000002</v>
      </c>
      <c r="GN82" s="9">
        <v>184.52600000000001</v>
      </c>
      <c r="GO82" s="9">
        <v>73.153999999999996</v>
      </c>
      <c r="GP82" s="9">
        <v>111.372</v>
      </c>
      <c r="GQ82" s="9">
        <v>198.03100000000001</v>
      </c>
      <c r="GR82" s="9">
        <v>93.911000000000001</v>
      </c>
      <c r="GS82" s="9">
        <v>104.12</v>
      </c>
      <c r="GT82" s="9">
        <v>561.41200000000003</v>
      </c>
      <c r="GU82" s="9">
        <v>333.69400000000002</v>
      </c>
      <c r="GV82" s="9">
        <v>227.71700000000001</v>
      </c>
      <c r="GW82" s="9">
        <v>251.023</v>
      </c>
      <c r="GX82" s="9">
        <v>174.46299999999999</v>
      </c>
      <c r="GY82" s="9">
        <v>76.56</v>
      </c>
      <c r="GZ82" s="9">
        <v>310.38900000000001</v>
      </c>
      <c r="HA82" s="9">
        <v>159.23099999999999</v>
      </c>
      <c r="HB82" s="9">
        <v>151.15799999999999</v>
      </c>
      <c r="HC82" s="9">
        <v>93.215000000000003</v>
      </c>
      <c r="HD82" s="9">
        <v>62.296999999999997</v>
      </c>
      <c r="HE82" s="9">
        <v>30.917999999999999</v>
      </c>
      <c r="HF82" s="9">
        <v>64.768000000000001</v>
      </c>
      <c r="HG82" s="9">
        <v>42.542999999999999</v>
      </c>
      <c r="HH82" s="9">
        <v>22.225000000000001</v>
      </c>
      <c r="HI82" s="9">
        <v>22.532</v>
      </c>
      <c r="HJ82" s="9">
        <v>17.436</v>
      </c>
      <c r="HK82" s="9">
        <v>5.0960000000000001</v>
      </c>
      <c r="HL82" s="9">
        <v>16.294</v>
      </c>
      <c r="HM82" s="9">
        <v>12.38</v>
      </c>
      <c r="HN82" s="9">
        <v>3.9140000000000001</v>
      </c>
      <c r="HO82" s="9">
        <v>6.2380000000000004</v>
      </c>
      <c r="HP82" s="9">
        <v>5.0549999999999997</v>
      </c>
      <c r="HQ82" s="9">
        <v>1.1830000000000001</v>
      </c>
      <c r="HR82" s="9">
        <v>42.235999999999997</v>
      </c>
      <c r="HS82" s="9">
        <v>25.108000000000001</v>
      </c>
      <c r="HT82" s="9">
        <v>17.128</v>
      </c>
      <c r="HU82" s="9">
        <v>41.002000000000002</v>
      </c>
      <c r="HV82" s="9">
        <v>29.474</v>
      </c>
      <c r="HW82" s="9">
        <v>11.528</v>
      </c>
      <c r="HX82" s="9">
        <v>10.723000000000001</v>
      </c>
      <c r="HY82" s="9">
        <v>9.2729999999999997</v>
      </c>
      <c r="HZ82" s="9">
        <v>1.45</v>
      </c>
      <c r="IA82" s="9">
        <v>30.28</v>
      </c>
      <c r="IB82" s="9">
        <v>20.201000000000001</v>
      </c>
      <c r="IC82" s="9">
        <v>10.079000000000001</v>
      </c>
      <c r="ID82" s="9">
        <v>30.361999999999998</v>
      </c>
      <c r="IE82" s="9">
        <v>24.481000000000002</v>
      </c>
      <c r="IF82" s="9">
        <v>5.8810000000000002</v>
      </c>
      <c r="IG82" s="9">
        <v>62.853000000000002</v>
      </c>
      <c r="IH82" s="9">
        <v>37.816000000000003</v>
      </c>
      <c r="II82" s="9">
        <v>25.036999999999999</v>
      </c>
      <c r="IJ82" s="9">
        <v>46.573999999999998</v>
      </c>
      <c r="IK82" s="9">
        <v>32.581000000000003</v>
      </c>
      <c r="IL82" s="9">
        <v>13.992000000000001</v>
      </c>
      <c r="IM82" s="9">
        <v>3894.3710000000001</v>
      </c>
      <c r="IN82" s="9">
        <v>2069.922</v>
      </c>
      <c r="IO82" s="9">
        <v>1824.4490000000001</v>
      </c>
      <c r="IP82" s="9">
        <v>2725.53</v>
      </c>
      <c r="IQ82" s="9">
        <v>1691.425</v>
      </c>
    </row>
    <row r="83" spans="1:251">
      <c r="A83" s="10">
        <v>44013</v>
      </c>
      <c r="B83" s="9">
        <v>32.767000000000003</v>
      </c>
      <c r="C83" s="9">
        <v>39.732999999999997</v>
      </c>
      <c r="D83" s="9">
        <v>447.66699999999997</v>
      </c>
      <c r="E83" s="9">
        <v>255.05199999999999</v>
      </c>
      <c r="F83" s="9">
        <v>192.614</v>
      </c>
      <c r="G83" s="9">
        <v>208.244</v>
      </c>
      <c r="H83" s="9">
        <v>160.636</v>
      </c>
      <c r="I83" s="9">
        <v>47.607999999999997</v>
      </c>
      <c r="J83" s="9">
        <v>239.423</v>
      </c>
      <c r="K83" s="9">
        <v>94.415999999999997</v>
      </c>
      <c r="L83" s="9">
        <v>145.00700000000001</v>
      </c>
      <c r="M83" s="9">
        <v>321.07900000000001</v>
      </c>
      <c r="N83" s="9">
        <v>234.88300000000001</v>
      </c>
      <c r="O83" s="9">
        <v>86.197000000000003</v>
      </c>
      <c r="P83" s="9">
        <v>266.61799999999999</v>
      </c>
      <c r="Q83" s="9">
        <v>109.063</v>
      </c>
      <c r="R83" s="9">
        <v>157.55500000000001</v>
      </c>
      <c r="S83" s="9">
        <v>352.44099999999997</v>
      </c>
      <c r="T83" s="9">
        <v>172.358</v>
      </c>
      <c r="U83" s="9">
        <v>180.083</v>
      </c>
      <c r="V83" s="9">
        <v>2750.8319999999999</v>
      </c>
      <c r="W83" s="9">
        <v>1462.633</v>
      </c>
      <c r="X83" s="9">
        <v>1288.1990000000001</v>
      </c>
      <c r="Y83" s="9">
        <v>2054.6120000000001</v>
      </c>
      <c r="Z83" s="9">
        <v>1331.07</v>
      </c>
      <c r="AA83" s="9">
        <v>723.54200000000003</v>
      </c>
      <c r="AB83" s="9">
        <v>696.22</v>
      </c>
      <c r="AC83" s="9">
        <v>131.56299999999999</v>
      </c>
      <c r="AD83" s="9">
        <v>564.65599999999995</v>
      </c>
      <c r="AE83" s="9">
        <v>468.35399999999998</v>
      </c>
      <c r="AF83" s="9">
        <v>257.01799999999997</v>
      </c>
      <c r="AG83" s="9">
        <v>211.33600000000001</v>
      </c>
      <c r="AH83" s="9">
        <v>207.184</v>
      </c>
      <c r="AI83" s="9">
        <v>114.85299999999999</v>
      </c>
      <c r="AJ83" s="9">
        <v>92.33</v>
      </c>
      <c r="AK83" s="9">
        <v>137.37</v>
      </c>
      <c r="AL83" s="9">
        <v>95.146000000000001</v>
      </c>
      <c r="AM83" s="9">
        <v>42.223999999999997</v>
      </c>
      <c r="AN83" s="9">
        <v>105.15300000000001</v>
      </c>
      <c r="AO83" s="9">
        <v>73.989000000000004</v>
      </c>
      <c r="AP83" s="9">
        <v>31.163</v>
      </c>
      <c r="AQ83" s="9">
        <v>32.216999999999999</v>
      </c>
      <c r="AR83" s="9">
        <v>21.157</v>
      </c>
      <c r="AS83" s="9">
        <v>11.06</v>
      </c>
      <c r="AT83" s="9">
        <v>69.813999999999993</v>
      </c>
      <c r="AU83" s="9">
        <v>19.707000000000001</v>
      </c>
      <c r="AV83" s="9">
        <v>50.106999999999999</v>
      </c>
      <c r="AW83" s="9">
        <v>329.05500000000001</v>
      </c>
      <c r="AX83" s="9">
        <v>181.46299999999999</v>
      </c>
      <c r="AY83" s="9">
        <v>147.59100000000001</v>
      </c>
      <c r="AZ83" s="9">
        <v>160.86500000000001</v>
      </c>
      <c r="BA83" s="9">
        <v>130.27099999999999</v>
      </c>
      <c r="BB83" s="9">
        <v>30.594000000000001</v>
      </c>
      <c r="BC83" s="9">
        <v>168.19</v>
      </c>
      <c r="BD83" s="9">
        <v>51.192</v>
      </c>
      <c r="BE83" s="9">
        <v>116.998</v>
      </c>
      <c r="BF83" s="9">
        <v>265.767</v>
      </c>
      <c r="BG83" s="9">
        <v>199.33799999999999</v>
      </c>
      <c r="BH83" s="9">
        <v>66.429000000000002</v>
      </c>
      <c r="BI83" s="9">
        <v>202.58699999999999</v>
      </c>
      <c r="BJ83" s="9">
        <v>57.68</v>
      </c>
      <c r="BK83" s="9">
        <v>144.90700000000001</v>
      </c>
      <c r="BL83" s="9">
        <v>273.34300000000002</v>
      </c>
      <c r="BM83" s="9">
        <v>125.182</v>
      </c>
      <c r="BN83" s="9">
        <v>148.161</v>
      </c>
      <c r="BO83" s="9">
        <v>2574.1750000000002</v>
      </c>
      <c r="BP83" s="9">
        <v>1339.248</v>
      </c>
      <c r="BQ83" s="9">
        <v>1234.9259999999999</v>
      </c>
      <c r="BR83" s="9">
        <v>1971.87</v>
      </c>
      <c r="BS83" s="9">
        <v>1216.5889999999999</v>
      </c>
      <c r="BT83" s="9">
        <v>755.28200000000004</v>
      </c>
      <c r="BU83" s="9">
        <v>602.30399999999997</v>
      </c>
      <c r="BV83" s="9">
        <v>122.66</v>
      </c>
      <c r="BW83" s="9">
        <v>479.64499999999998</v>
      </c>
      <c r="BX83" s="9">
        <v>414.28100000000001</v>
      </c>
      <c r="BY83" s="9">
        <v>212.67400000000001</v>
      </c>
      <c r="BZ83" s="9">
        <v>201.607</v>
      </c>
      <c r="CA83" s="9">
        <v>175.43899999999999</v>
      </c>
      <c r="CB83" s="9">
        <v>100.04600000000001</v>
      </c>
      <c r="CC83" s="9">
        <v>75.393000000000001</v>
      </c>
      <c r="CD83" s="9">
        <v>115.366</v>
      </c>
      <c r="CE83" s="9">
        <v>81.632999999999996</v>
      </c>
      <c r="CF83" s="9">
        <v>33.732999999999997</v>
      </c>
      <c r="CG83" s="9">
        <v>86.466999999999999</v>
      </c>
      <c r="CH83" s="9">
        <v>60.343000000000004</v>
      </c>
      <c r="CI83" s="9">
        <v>26.125</v>
      </c>
      <c r="CJ83" s="9">
        <v>28.899000000000001</v>
      </c>
      <c r="CK83" s="9">
        <v>21.29</v>
      </c>
      <c r="CL83" s="9">
        <v>7.609</v>
      </c>
      <c r="CM83" s="9">
        <v>60.072000000000003</v>
      </c>
      <c r="CN83" s="9">
        <v>18.413</v>
      </c>
      <c r="CO83" s="9">
        <v>41.66</v>
      </c>
      <c r="CP83" s="9">
        <v>290.88600000000002</v>
      </c>
      <c r="CQ83" s="9">
        <v>142.51499999999999</v>
      </c>
      <c r="CR83" s="9">
        <v>148.37100000000001</v>
      </c>
      <c r="CS83" s="9">
        <v>131.27799999999999</v>
      </c>
      <c r="CT83" s="9">
        <v>92.537999999999997</v>
      </c>
      <c r="CU83" s="9">
        <v>38.738999999999997</v>
      </c>
      <c r="CV83" s="9">
        <v>159.608</v>
      </c>
      <c r="CW83" s="9">
        <v>49.976999999999997</v>
      </c>
      <c r="CX83" s="9">
        <v>109.631</v>
      </c>
      <c r="CY83" s="9">
        <v>222.08699999999999</v>
      </c>
      <c r="CZ83" s="9">
        <v>154.63999999999999</v>
      </c>
      <c r="DA83" s="9">
        <v>67.445999999999998</v>
      </c>
      <c r="DB83" s="9">
        <v>192.19399999999999</v>
      </c>
      <c r="DC83" s="9">
        <v>58.033000000000001</v>
      </c>
      <c r="DD83" s="9">
        <v>134.161</v>
      </c>
      <c r="DE83" s="9">
        <v>246.07499999999999</v>
      </c>
      <c r="DF83" s="9">
        <v>110.319</v>
      </c>
      <c r="DG83" s="9">
        <v>135.756</v>
      </c>
      <c r="DH83" s="9">
        <v>2467.9789999999998</v>
      </c>
      <c r="DI83" s="9">
        <v>1362.4749999999999</v>
      </c>
      <c r="DJ83" s="9">
        <v>1105.5029999999999</v>
      </c>
      <c r="DK83" s="9">
        <v>1552.2280000000001</v>
      </c>
      <c r="DL83" s="9">
        <v>1020.117</v>
      </c>
      <c r="DM83" s="9">
        <v>532.11199999999997</v>
      </c>
      <c r="DN83" s="9">
        <v>915.75</v>
      </c>
      <c r="DO83" s="9">
        <v>342.35899999999998</v>
      </c>
      <c r="DP83" s="9">
        <v>573.39200000000005</v>
      </c>
      <c r="DQ83" s="9">
        <v>401.17099999999999</v>
      </c>
      <c r="DR83" s="9">
        <v>240.34100000000001</v>
      </c>
      <c r="DS83" s="9">
        <v>160.83000000000001</v>
      </c>
      <c r="DT83" s="9">
        <v>217.946</v>
      </c>
      <c r="DU83" s="9">
        <v>139.595</v>
      </c>
      <c r="DV83" s="9">
        <v>78.350999999999999</v>
      </c>
      <c r="DW83" s="9">
        <v>108.871</v>
      </c>
      <c r="DX83" s="9">
        <v>83.772000000000006</v>
      </c>
      <c r="DY83" s="9">
        <v>25.099</v>
      </c>
      <c r="DZ83" s="9">
        <v>84.427999999999997</v>
      </c>
      <c r="EA83" s="9">
        <v>63.076999999999998</v>
      </c>
      <c r="EB83" s="9">
        <v>21.352</v>
      </c>
      <c r="EC83" s="9">
        <v>24.443000000000001</v>
      </c>
      <c r="ED83" s="9">
        <v>20.696000000000002</v>
      </c>
      <c r="EE83" s="9">
        <v>3.7469999999999999</v>
      </c>
      <c r="EF83" s="9">
        <v>109.075</v>
      </c>
      <c r="EG83" s="9">
        <v>55.822000000000003</v>
      </c>
      <c r="EH83" s="9">
        <v>53.253</v>
      </c>
      <c r="EI83" s="9">
        <v>243.46899999999999</v>
      </c>
      <c r="EJ83" s="9">
        <v>138.42599999999999</v>
      </c>
      <c r="EK83" s="9">
        <v>105.04300000000001</v>
      </c>
      <c r="EL83" s="9">
        <v>92.653000000000006</v>
      </c>
      <c r="EM83" s="9">
        <v>69.902000000000001</v>
      </c>
      <c r="EN83" s="9">
        <v>22.751000000000001</v>
      </c>
      <c r="EO83" s="9">
        <v>150.81700000000001</v>
      </c>
      <c r="EP83" s="9">
        <v>68.524000000000001</v>
      </c>
      <c r="EQ83" s="9">
        <v>82.292000000000002</v>
      </c>
      <c r="ER83" s="9">
        <v>177.691</v>
      </c>
      <c r="ES83" s="9">
        <v>135.017</v>
      </c>
      <c r="ET83" s="9">
        <v>42.673999999999999</v>
      </c>
      <c r="EU83" s="9">
        <v>223.48099999999999</v>
      </c>
      <c r="EV83" s="9">
        <v>105.325</v>
      </c>
      <c r="EW83" s="9">
        <v>118.15600000000001</v>
      </c>
      <c r="EX83" s="9">
        <v>235.245</v>
      </c>
      <c r="EY83" s="9">
        <v>131.601</v>
      </c>
      <c r="EZ83" s="9">
        <v>103.64400000000001</v>
      </c>
      <c r="FA83" s="9">
        <v>1903.952</v>
      </c>
      <c r="FB83" s="9">
        <v>1019.398</v>
      </c>
      <c r="FC83" s="9">
        <v>884.55399999999997</v>
      </c>
      <c r="FD83" s="9">
        <v>1298.087</v>
      </c>
      <c r="FE83" s="9">
        <v>837.71900000000005</v>
      </c>
      <c r="FF83" s="9">
        <v>460.36799999999999</v>
      </c>
      <c r="FG83" s="9">
        <v>605.86500000000001</v>
      </c>
      <c r="FH83" s="9">
        <v>181.679</v>
      </c>
      <c r="FI83" s="9">
        <v>424.18599999999998</v>
      </c>
      <c r="FJ83" s="9">
        <v>319.608</v>
      </c>
      <c r="FK83" s="9">
        <v>184.21799999999999</v>
      </c>
      <c r="FL83" s="9">
        <v>135.38999999999999</v>
      </c>
      <c r="FM83" s="9">
        <v>161.15199999999999</v>
      </c>
      <c r="FN83" s="9">
        <v>100.848</v>
      </c>
      <c r="FO83" s="9">
        <v>60.302999999999997</v>
      </c>
      <c r="FP83" s="9">
        <v>90.233999999999995</v>
      </c>
      <c r="FQ83" s="9">
        <v>67.984999999999999</v>
      </c>
      <c r="FR83" s="9">
        <v>22.248999999999999</v>
      </c>
      <c r="FS83" s="9">
        <v>69.358999999999995</v>
      </c>
      <c r="FT83" s="9">
        <v>50.335999999999999</v>
      </c>
      <c r="FU83" s="9">
        <v>19.023</v>
      </c>
      <c r="FV83" s="9">
        <v>20.875</v>
      </c>
      <c r="FW83" s="9">
        <v>17.649000000000001</v>
      </c>
      <c r="FX83" s="9">
        <v>3.226</v>
      </c>
      <c r="FY83" s="9">
        <v>70.918000000000006</v>
      </c>
      <c r="FZ83" s="9">
        <v>32.863</v>
      </c>
      <c r="GA83" s="9">
        <v>38.054000000000002</v>
      </c>
      <c r="GB83" s="9">
        <v>208.79499999999999</v>
      </c>
      <c r="GC83" s="9">
        <v>113.065</v>
      </c>
      <c r="GD83" s="9">
        <v>95.73</v>
      </c>
      <c r="GE83" s="9">
        <v>83.555999999999997</v>
      </c>
      <c r="GF83" s="9">
        <v>61.819000000000003</v>
      </c>
      <c r="GG83" s="9">
        <v>21.738</v>
      </c>
      <c r="GH83" s="9">
        <v>125.239</v>
      </c>
      <c r="GI83" s="9">
        <v>51.247</v>
      </c>
      <c r="GJ83" s="9">
        <v>73.992000000000004</v>
      </c>
      <c r="GK83" s="9">
        <v>152.209</v>
      </c>
      <c r="GL83" s="9">
        <v>113.39400000000001</v>
      </c>
      <c r="GM83" s="9">
        <v>38.814999999999998</v>
      </c>
      <c r="GN83" s="9">
        <v>167.399</v>
      </c>
      <c r="GO83" s="9">
        <v>70.823999999999998</v>
      </c>
      <c r="GP83" s="9">
        <v>96.575000000000003</v>
      </c>
      <c r="GQ83" s="9">
        <v>194.59800000000001</v>
      </c>
      <c r="GR83" s="9">
        <v>101.583</v>
      </c>
      <c r="GS83" s="9">
        <v>93.015000000000001</v>
      </c>
      <c r="GT83" s="9">
        <v>564.02700000000004</v>
      </c>
      <c r="GU83" s="9">
        <v>343.07799999999997</v>
      </c>
      <c r="GV83" s="9">
        <v>220.94900000000001</v>
      </c>
      <c r="GW83" s="9">
        <v>254.14099999999999</v>
      </c>
      <c r="GX83" s="9">
        <v>182.398</v>
      </c>
      <c r="GY83" s="9">
        <v>71.742999999999995</v>
      </c>
      <c r="GZ83" s="9">
        <v>309.88600000000002</v>
      </c>
      <c r="HA83" s="9">
        <v>160.68</v>
      </c>
      <c r="HB83" s="9">
        <v>149.20599999999999</v>
      </c>
      <c r="HC83" s="9">
        <v>81.563000000000002</v>
      </c>
      <c r="HD83" s="9">
        <v>56.122999999999998</v>
      </c>
      <c r="HE83" s="9">
        <v>25.44</v>
      </c>
      <c r="HF83" s="9">
        <v>56.793999999999997</v>
      </c>
      <c r="HG83" s="9">
        <v>38.746000000000002</v>
      </c>
      <c r="HH83" s="9">
        <v>18.047999999999998</v>
      </c>
      <c r="HI83" s="9">
        <v>18.637</v>
      </c>
      <c r="HJ83" s="9">
        <v>15.787000000000001</v>
      </c>
      <c r="HK83" s="9">
        <v>2.85</v>
      </c>
      <c r="HL83" s="9">
        <v>15.069000000000001</v>
      </c>
      <c r="HM83" s="9">
        <v>12.741</v>
      </c>
      <c r="HN83" s="9">
        <v>2.3290000000000002</v>
      </c>
      <c r="HO83" s="9">
        <v>3.5680000000000001</v>
      </c>
      <c r="HP83" s="9">
        <v>3.0470000000000002</v>
      </c>
      <c r="HQ83" s="9">
        <v>0.52100000000000002</v>
      </c>
      <c r="HR83" s="9">
        <v>38.156999999999996</v>
      </c>
      <c r="HS83" s="9">
        <v>22.959</v>
      </c>
      <c r="HT83" s="9">
        <v>15.198</v>
      </c>
      <c r="HU83" s="9">
        <v>34.673999999999999</v>
      </c>
      <c r="HV83" s="9">
        <v>25.361000000000001</v>
      </c>
      <c r="HW83" s="9">
        <v>9.3130000000000006</v>
      </c>
      <c r="HX83" s="9">
        <v>9.0969999999999995</v>
      </c>
      <c r="HY83" s="9">
        <v>8.0830000000000002</v>
      </c>
      <c r="HZ83" s="9">
        <v>1.0129999999999999</v>
      </c>
      <c r="IA83" s="9">
        <v>25.577000000000002</v>
      </c>
      <c r="IB83" s="9">
        <v>17.277999999999999</v>
      </c>
      <c r="IC83" s="9">
        <v>8.3000000000000007</v>
      </c>
      <c r="ID83" s="9">
        <v>25.481999999999999</v>
      </c>
      <c r="IE83" s="9">
        <v>21.623000000000001</v>
      </c>
      <c r="IF83" s="9">
        <v>3.859</v>
      </c>
      <c r="IG83" s="9">
        <v>56.081000000000003</v>
      </c>
      <c r="IH83" s="9">
        <v>34.5</v>
      </c>
      <c r="II83" s="9">
        <v>21.581</v>
      </c>
      <c r="IJ83" s="9">
        <v>40.646999999999998</v>
      </c>
      <c r="IK83" s="9">
        <v>30.018000000000001</v>
      </c>
      <c r="IL83" s="9">
        <v>10.628</v>
      </c>
      <c r="IM83" s="9">
        <v>3931.4209999999998</v>
      </c>
      <c r="IN83" s="9">
        <v>2087.855</v>
      </c>
      <c r="IO83" s="9">
        <v>1843.566</v>
      </c>
      <c r="IP83" s="9">
        <v>2753.6770000000001</v>
      </c>
      <c r="IQ83" s="9">
        <v>1696.6420000000001</v>
      </c>
    </row>
    <row r="84" spans="1:251">
      <c r="A84" s="10">
        <v>44044</v>
      </c>
      <c r="B84" s="9">
        <v>28.247</v>
      </c>
      <c r="C84" s="9">
        <v>39.356000000000002</v>
      </c>
      <c r="D84" s="9">
        <v>428.38</v>
      </c>
      <c r="E84" s="9">
        <v>251.48400000000001</v>
      </c>
      <c r="F84" s="9">
        <v>176.89599999999999</v>
      </c>
      <c r="G84" s="9">
        <v>204.06200000000001</v>
      </c>
      <c r="H84" s="9">
        <v>157.726</v>
      </c>
      <c r="I84" s="9">
        <v>46.335999999999999</v>
      </c>
      <c r="J84" s="9">
        <v>224.31899999999999</v>
      </c>
      <c r="K84" s="9">
        <v>93.759</v>
      </c>
      <c r="L84" s="9">
        <v>130.56</v>
      </c>
      <c r="M84" s="9">
        <v>311.83999999999997</v>
      </c>
      <c r="N84" s="9">
        <v>236.14</v>
      </c>
      <c r="O84" s="9">
        <v>75.698999999999998</v>
      </c>
      <c r="P84" s="9">
        <v>254.071</v>
      </c>
      <c r="Q84" s="9">
        <v>106.53</v>
      </c>
      <c r="R84" s="9">
        <v>147.541</v>
      </c>
      <c r="S84" s="9">
        <v>326.90699999999998</v>
      </c>
      <c r="T84" s="9">
        <v>163.48400000000001</v>
      </c>
      <c r="U84" s="9">
        <v>163.423</v>
      </c>
      <c r="V84" s="9">
        <v>2784.527</v>
      </c>
      <c r="W84" s="9">
        <v>1474.8920000000001</v>
      </c>
      <c r="X84" s="9">
        <v>1309.635</v>
      </c>
      <c r="Y84" s="9">
        <v>2045.7159999999999</v>
      </c>
      <c r="Z84" s="9">
        <v>1332.114</v>
      </c>
      <c r="AA84" s="9">
        <v>713.60199999999998</v>
      </c>
      <c r="AB84" s="9">
        <v>738.81200000000001</v>
      </c>
      <c r="AC84" s="9">
        <v>142.77799999999999</v>
      </c>
      <c r="AD84" s="9">
        <v>596.03300000000002</v>
      </c>
      <c r="AE84" s="9">
        <v>457.63200000000001</v>
      </c>
      <c r="AF84" s="9">
        <v>255.45</v>
      </c>
      <c r="AG84" s="9">
        <v>202.18199999999999</v>
      </c>
      <c r="AH84" s="9">
        <v>182.876</v>
      </c>
      <c r="AI84" s="9">
        <v>98.775000000000006</v>
      </c>
      <c r="AJ84" s="9">
        <v>84.1</v>
      </c>
      <c r="AK84" s="9">
        <v>114.307</v>
      </c>
      <c r="AL84" s="9">
        <v>83.269000000000005</v>
      </c>
      <c r="AM84" s="9">
        <v>31.038</v>
      </c>
      <c r="AN84" s="9">
        <v>86.762</v>
      </c>
      <c r="AO84" s="9">
        <v>62.039000000000001</v>
      </c>
      <c r="AP84" s="9">
        <v>24.722999999999999</v>
      </c>
      <c r="AQ84" s="9">
        <v>27.545000000000002</v>
      </c>
      <c r="AR84" s="9">
        <v>21.23</v>
      </c>
      <c r="AS84" s="9">
        <v>6.3150000000000004</v>
      </c>
      <c r="AT84" s="9">
        <v>68.567999999999998</v>
      </c>
      <c r="AU84" s="9">
        <v>15.506</v>
      </c>
      <c r="AV84" s="9">
        <v>53.061999999999998</v>
      </c>
      <c r="AW84" s="9">
        <v>332.02100000000002</v>
      </c>
      <c r="AX84" s="9">
        <v>190.14</v>
      </c>
      <c r="AY84" s="9">
        <v>141.881</v>
      </c>
      <c r="AZ84" s="9">
        <v>168.809</v>
      </c>
      <c r="BA84" s="9">
        <v>134.941</v>
      </c>
      <c r="BB84" s="9">
        <v>33.866999999999997</v>
      </c>
      <c r="BC84" s="9">
        <v>163.21199999999999</v>
      </c>
      <c r="BD84" s="9">
        <v>55.198</v>
      </c>
      <c r="BE84" s="9">
        <v>108.014</v>
      </c>
      <c r="BF84" s="9">
        <v>253.15</v>
      </c>
      <c r="BG84" s="9">
        <v>193.27199999999999</v>
      </c>
      <c r="BH84" s="9">
        <v>59.878</v>
      </c>
      <c r="BI84" s="9">
        <v>204.482</v>
      </c>
      <c r="BJ84" s="9">
        <v>62.177999999999997</v>
      </c>
      <c r="BK84" s="9">
        <v>142.304</v>
      </c>
      <c r="BL84" s="9">
        <v>249.97399999999999</v>
      </c>
      <c r="BM84" s="9">
        <v>117.23699999999999</v>
      </c>
      <c r="BN84" s="9">
        <v>132.73699999999999</v>
      </c>
      <c r="BO84" s="9">
        <v>2592.59</v>
      </c>
      <c r="BP84" s="9">
        <v>1347.519</v>
      </c>
      <c r="BQ84" s="9">
        <v>1245.0719999999999</v>
      </c>
      <c r="BR84" s="9">
        <v>1947.4690000000001</v>
      </c>
      <c r="BS84" s="9">
        <v>1208.3150000000001</v>
      </c>
      <c r="BT84" s="9">
        <v>739.154</v>
      </c>
      <c r="BU84" s="9">
        <v>645.12099999999998</v>
      </c>
      <c r="BV84" s="9">
        <v>139.20400000000001</v>
      </c>
      <c r="BW84" s="9">
        <v>505.91800000000001</v>
      </c>
      <c r="BX84" s="9">
        <v>435.53300000000002</v>
      </c>
      <c r="BY84" s="9">
        <v>241.49100000000001</v>
      </c>
      <c r="BZ84" s="9">
        <v>194.042</v>
      </c>
      <c r="CA84" s="9">
        <v>197.46</v>
      </c>
      <c r="CB84" s="9">
        <v>122.202</v>
      </c>
      <c r="CC84" s="9">
        <v>75.257999999999996</v>
      </c>
      <c r="CD84" s="9">
        <v>119.932</v>
      </c>
      <c r="CE84" s="9">
        <v>88.44</v>
      </c>
      <c r="CF84" s="9">
        <v>31.492000000000001</v>
      </c>
      <c r="CG84" s="9">
        <v>87.599000000000004</v>
      </c>
      <c r="CH84" s="9">
        <v>64.991</v>
      </c>
      <c r="CI84" s="9">
        <v>22.609000000000002</v>
      </c>
      <c r="CJ84" s="9">
        <v>32.332000000000001</v>
      </c>
      <c r="CK84" s="9">
        <v>23.449000000000002</v>
      </c>
      <c r="CL84" s="9">
        <v>8.8829999999999991</v>
      </c>
      <c r="CM84" s="9">
        <v>77.528000000000006</v>
      </c>
      <c r="CN84" s="9">
        <v>33.762</v>
      </c>
      <c r="CO84" s="9">
        <v>43.765999999999998</v>
      </c>
      <c r="CP84" s="9">
        <v>302.39699999999999</v>
      </c>
      <c r="CQ84" s="9">
        <v>159.45500000000001</v>
      </c>
      <c r="CR84" s="9">
        <v>142.94200000000001</v>
      </c>
      <c r="CS84" s="9">
        <v>134.95400000000001</v>
      </c>
      <c r="CT84" s="9">
        <v>100.122</v>
      </c>
      <c r="CU84" s="9">
        <v>34.832000000000001</v>
      </c>
      <c r="CV84" s="9">
        <v>167.44300000000001</v>
      </c>
      <c r="CW84" s="9">
        <v>59.332999999999998</v>
      </c>
      <c r="CX84" s="9">
        <v>108.11</v>
      </c>
      <c r="CY84" s="9">
        <v>229.06800000000001</v>
      </c>
      <c r="CZ84" s="9">
        <v>167.76400000000001</v>
      </c>
      <c r="DA84" s="9">
        <v>61.305</v>
      </c>
      <c r="DB84" s="9">
        <v>206.465</v>
      </c>
      <c r="DC84" s="9">
        <v>73.727999999999994</v>
      </c>
      <c r="DD84" s="9">
        <v>132.73699999999999</v>
      </c>
      <c r="DE84" s="9">
        <v>255.042</v>
      </c>
      <c r="DF84" s="9">
        <v>124.32299999999999</v>
      </c>
      <c r="DG84" s="9">
        <v>130.71899999999999</v>
      </c>
      <c r="DH84" s="9">
        <v>2487.4879999999998</v>
      </c>
      <c r="DI84" s="9">
        <v>1365.7729999999999</v>
      </c>
      <c r="DJ84" s="9">
        <v>1121.7139999999999</v>
      </c>
      <c r="DK84" s="9">
        <v>1569.24</v>
      </c>
      <c r="DL84" s="9">
        <v>1025.6769999999999</v>
      </c>
      <c r="DM84" s="9">
        <v>543.56299999999999</v>
      </c>
      <c r="DN84" s="9">
        <v>918.24699999999996</v>
      </c>
      <c r="DO84" s="9">
        <v>340.096</v>
      </c>
      <c r="DP84" s="9">
        <v>578.15099999999995</v>
      </c>
      <c r="DQ84" s="9">
        <v>422.18400000000003</v>
      </c>
      <c r="DR84" s="9">
        <v>239.785</v>
      </c>
      <c r="DS84" s="9">
        <v>182.398</v>
      </c>
      <c r="DT84" s="9">
        <v>224.33099999999999</v>
      </c>
      <c r="DU84" s="9">
        <v>137.48699999999999</v>
      </c>
      <c r="DV84" s="9">
        <v>86.844999999999999</v>
      </c>
      <c r="DW84" s="9">
        <v>110.985</v>
      </c>
      <c r="DX84" s="9">
        <v>81.8</v>
      </c>
      <c r="DY84" s="9">
        <v>29.184999999999999</v>
      </c>
      <c r="DZ84" s="9">
        <v>80.094999999999999</v>
      </c>
      <c r="EA84" s="9">
        <v>58.021000000000001</v>
      </c>
      <c r="EB84" s="9">
        <v>22.074000000000002</v>
      </c>
      <c r="EC84" s="9">
        <v>30.89</v>
      </c>
      <c r="ED84" s="9">
        <v>23.779</v>
      </c>
      <c r="EE84" s="9">
        <v>7.1120000000000001</v>
      </c>
      <c r="EF84" s="9">
        <v>113.346</v>
      </c>
      <c r="EG84" s="9">
        <v>55.686999999999998</v>
      </c>
      <c r="EH84" s="9">
        <v>57.658999999999999</v>
      </c>
      <c r="EI84" s="9">
        <v>259.416</v>
      </c>
      <c r="EJ84" s="9">
        <v>140.28299999999999</v>
      </c>
      <c r="EK84" s="9">
        <v>119.134</v>
      </c>
      <c r="EL84" s="9">
        <v>88.731999999999999</v>
      </c>
      <c r="EM84" s="9">
        <v>65.233999999999995</v>
      </c>
      <c r="EN84" s="9">
        <v>23.498000000000001</v>
      </c>
      <c r="EO84" s="9">
        <v>170.685</v>
      </c>
      <c r="EP84" s="9">
        <v>75.049000000000007</v>
      </c>
      <c r="EQ84" s="9">
        <v>95.635999999999996</v>
      </c>
      <c r="ER84" s="9">
        <v>179.07599999999999</v>
      </c>
      <c r="ES84" s="9">
        <v>131.21700000000001</v>
      </c>
      <c r="ET84" s="9">
        <v>47.859000000000002</v>
      </c>
      <c r="EU84" s="9">
        <v>243.107</v>
      </c>
      <c r="EV84" s="9">
        <v>108.568</v>
      </c>
      <c r="EW84" s="9">
        <v>134.53899999999999</v>
      </c>
      <c r="EX84" s="9">
        <v>250.78</v>
      </c>
      <c r="EY84" s="9">
        <v>133.07</v>
      </c>
      <c r="EZ84" s="9">
        <v>117.709</v>
      </c>
      <c r="FA84" s="9">
        <v>1903.442</v>
      </c>
      <c r="FB84" s="9">
        <v>1010.597</v>
      </c>
      <c r="FC84" s="9">
        <v>892.84500000000003</v>
      </c>
      <c r="FD84" s="9">
        <v>1311.4649999999999</v>
      </c>
      <c r="FE84" s="9">
        <v>843.36400000000003</v>
      </c>
      <c r="FF84" s="9">
        <v>468.101</v>
      </c>
      <c r="FG84" s="9">
        <v>591.97699999999998</v>
      </c>
      <c r="FH84" s="9">
        <v>167.232</v>
      </c>
      <c r="FI84" s="9">
        <v>424.74400000000003</v>
      </c>
      <c r="FJ84" s="9">
        <v>326.62599999999998</v>
      </c>
      <c r="FK84" s="9">
        <v>176.09899999999999</v>
      </c>
      <c r="FL84" s="9">
        <v>150.52699999999999</v>
      </c>
      <c r="FM84" s="9">
        <v>162.91</v>
      </c>
      <c r="FN84" s="9">
        <v>97.917000000000002</v>
      </c>
      <c r="FO84" s="9">
        <v>64.992999999999995</v>
      </c>
      <c r="FP84" s="9">
        <v>93.855999999999995</v>
      </c>
      <c r="FQ84" s="9">
        <v>67.009</v>
      </c>
      <c r="FR84" s="9">
        <v>26.847000000000001</v>
      </c>
      <c r="FS84" s="9">
        <v>67.356999999999999</v>
      </c>
      <c r="FT84" s="9">
        <v>46.795999999999999</v>
      </c>
      <c r="FU84" s="9">
        <v>20.56</v>
      </c>
      <c r="FV84" s="9">
        <v>26.5</v>
      </c>
      <c r="FW84" s="9">
        <v>20.213000000000001</v>
      </c>
      <c r="FX84" s="9">
        <v>6.2869999999999999</v>
      </c>
      <c r="FY84" s="9">
        <v>69.052999999999997</v>
      </c>
      <c r="FZ84" s="9">
        <v>30.908000000000001</v>
      </c>
      <c r="GA84" s="9">
        <v>38.145000000000003</v>
      </c>
      <c r="GB84" s="9">
        <v>211.13300000000001</v>
      </c>
      <c r="GC84" s="9">
        <v>105.53400000000001</v>
      </c>
      <c r="GD84" s="9">
        <v>105.599</v>
      </c>
      <c r="GE84" s="9">
        <v>75.775000000000006</v>
      </c>
      <c r="GF84" s="9">
        <v>54.197000000000003</v>
      </c>
      <c r="GG84" s="9">
        <v>21.577999999999999</v>
      </c>
      <c r="GH84" s="9">
        <v>135.358</v>
      </c>
      <c r="GI84" s="9">
        <v>51.337000000000003</v>
      </c>
      <c r="GJ84" s="9">
        <v>84.021000000000001</v>
      </c>
      <c r="GK84" s="9">
        <v>151.042</v>
      </c>
      <c r="GL84" s="9">
        <v>107.437</v>
      </c>
      <c r="GM84" s="9">
        <v>43.604999999999997</v>
      </c>
      <c r="GN84" s="9">
        <v>175.583</v>
      </c>
      <c r="GO84" s="9">
        <v>68.662000000000006</v>
      </c>
      <c r="GP84" s="9">
        <v>106.92100000000001</v>
      </c>
      <c r="GQ84" s="9">
        <v>202.714</v>
      </c>
      <c r="GR84" s="9">
        <v>98.132999999999996</v>
      </c>
      <c r="GS84" s="9">
        <v>104.581</v>
      </c>
      <c r="GT84" s="9">
        <v>584.04600000000005</v>
      </c>
      <c r="GU84" s="9">
        <v>355.17700000000002</v>
      </c>
      <c r="GV84" s="9">
        <v>228.869</v>
      </c>
      <c r="GW84" s="9">
        <v>257.77600000000001</v>
      </c>
      <c r="GX84" s="9">
        <v>182.31299999999999</v>
      </c>
      <c r="GY84" s="9">
        <v>75.462999999999994</v>
      </c>
      <c r="GZ84" s="9">
        <v>326.27100000000002</v>
      </c>
      <c r="HA84" s="9">
        <v>172.864</v>
      </c>
      <c r="HB84" s="9">
        <v>153.40700000000001</v>
      </c>
      <c r="HC84" s="9">
        <v>95.558000000000007</v>
      </c>
      <c r="HD84" s="9">
        <v>63.686</v>
      </c>
      <c r="HE84" s="9">
        <v>31.872</v>
      </c>
      <c r="HF84" s="9">
        <v>61.421999999999997</v>
      </c>
      <c r="HG84" s="9">
        <v>39.57</v>
      </c>
      <c r="HH84" s="9">
        <v>21.852</v>
      </c>
      <c r="HI84" s="9">
        <v>17.129000000000001</v>
      </c>
      <c r="HJ84" s="9">
        <v>14.791</v>
      </c>
      <c r="HK84" s="9">
        <v>2.3380000000000001</v>
      </c>
      <c r="HL84" s="9">
        <v>12.738</v>
      </c>
      <c r="HM84" s="9">
        <v>11.225</v>
      </c>
      <c r="HN84" s="9">
        <v>1.5129999999999999</v>
      </c>
      <c r="HO84" s="9">
        <v>4.391</v>
      </c>
      <c r="HP84" s="9">
        <v>3.5659999999999998</v>
      </c>
      <c r="HQ84" s="9">
        <v>0.82399999999999995</v>
      </c>
      <c r="HR84" s="9">
        <v>44.292999999999999</v>
      </c>
      <c r="HS84" s="9">
        <v>24.779</v>
      </c>
      <c r="HT84" s="9">
        <v>19.513999999999999</v>
      </c>
      <c r="HU84" s="9">
        <v>48.283000000000001</v>
      </c>
      <c r="HV84" s="9">
        <v>34.749000000000002</v>
      </c>
      <c r="HW84" s="9">
        <v>13.535</v>
      </c>
      <c r="HX84" s="9">
        <v>12.956</v>
      </c>
      <c r="HY84" s="9">
        <v>11.036</v>
      </c>
      <c r="HZ84" s="9">
        <v>1.92</v>
      </c>
      <c r="IA84" s="9">
        <v>35.326999999999998</v>
      </c>
      <c r="IB84" s="9">
        <v>23.712</v>
      </c>
      <c r="IC84" s="9">
        <v>11.615</v>
      </c>
      <c r="ID84" s="9">
        <v>28.033999999999999</v>
      </c>
      <c r="IE84" s="9">
        <v>23.78</v>
      </c>
      <c r="IF84" s="9">
        <v>4.2539999999999996</v>
      </c>
      <c r="IG84" s="9">
        <v>67.524000000000001</v>
      </c>
      <c r="IH84" s="9">
        <v>39.905999999999999</v>
      </c>
      <c r="II84" s="9">
        <v>27.617999999999999</v>
      </c>
      <c r="IJ84" s="9">
        <v>48.064999999999998</v>
      </c>
      <c r="IK84" s="9">
        <v>34.936999999999998</v>
      </c>
      <c r="IL84" s="9">
        <v>13.128</v>
      </c>
      <c r="IM84" s="9">
        <v>3964.1869999999999</v>
      </c>
      <c r="IN84" s="9">
        <v>2097.0239999999999</v>
      </c>
      <c r="IO84" s="9">
        <v>1867.163</v>
      </c>
      <c r="IP84" s="9">
        <v>2751.471</v>
      </c>
      <c r="IQ84" s="9">
        <v>1696.9159999999999</v>
      </c>
    </row>
    <row r="85" spans="1:251">
      <c r="A85" s="10">
        <v>44075</v>
      </c>
      <c r="B85" s="9">
        <v>28.468</v>
      </c>
      <c r="C85" s="9">
        <v>42.268000000000001</v>
      </c>
      <c r="D85" s="9">
        <v>416.06</v>
      </c>
      <c r="E85" s="9">
        <v>246.94200000000001</v>
      </c>
      <c r="F85" s="9">
        <v>169.11799999999999</v>
      </c>
      <c r="G85" s="9">
        <v>174.804</v>
      </c>
      <c r="H85" s="9">
        <v>133.172</v>
      </c>
      <c r="I85" s="9">
        <v>41.633000000000003</v>
      </c>
      <c r="J85" s="9">
        <v>241.256</v>
      </c>
      <c r="K85" s="9">
        <v>113.77</v>
      </c>
      <c r="L85" s="9">
        <v>127.485</v>
      </c>
      <c r="M85" s="9">
        <v>265.70100000000002</v>
      </c>
      <c r="N85" s="9">
        <v>190.994</v>
      </c>
      <c r="O85" s="9">
        <v>74.706000000000003</v>
      </c>
      <c r="P85" s="9">
        <v>272.92899999999997</v>
      </c>
      <c r="Q85" s="9">
        <v>126.973</v>
      </c>
      <c r="R85" s="9">
        <v>145.95599999999999</v>
      </c>
      <c r="S85" s="9">
        <v>337.06700000000001</v>
      </c>
      <c r="T85" s="9">
        <v>177.583</v>
      </c>
      <c r="U85" s="9">
        <v>159.483</v>
      </c>
      <c r="V85" s="9">
        <v>2779.5940000000001</v>
      </c>
      <c r="W85" s="9">
        <v>1475.174</v>
      </c>
      <c r="X85" s="9">
        <v>1304.42</v>
      </c>
      <c r="Y85" s="9">
        <v>2069.98</v>
      </c>
      <c r="Z85" s="9">
        <v>1331.539</v>
      </c>
      <c r="AA85" s="9">
        <v>738.44100000000003</v>
      </c>
      <c r="AB85" s="9">
        <v>709.61500000000001</v>
      </c>
      <c r="AC85" s="9">
        <v>143.63499999999999</v>
      </c>
      <c r="AD85" s="9">
        <v>565.97900000000004</v>
      </c>
      <c r="AE85" s="9">
        <v>440.012</v>
      </c>
      <c r="AF85" s="9">
        <v>247.18899999999999</v>
      </c>
      <c r="AG85" s="9">
        <v>192.82300000000001</v>
      </c>
      <c r="AH85" s="9">
        <v>183.584</v>
      </c>
      <c r="AI85" s="9">
        <v>110.629</v>
      </c>
      <c r="AJ85" s="9">
        <v>72.956000000000003</v>
      </c>
      <c r="AK85" s="9">
        <v>121.565</v>
      </c>
      <c r="AL85" s="9">
        <v>88.162999999999997</v>
      </c>
      <c r="AM85" s="9">
        <v>33.402000000000001</v>
      </c>
      <c r="AN85" s="9">
        <v>90.602999999999994</v>
      </c>
      <c r="AO85" s="9">
        <v>63.808999999999997</v>
      </c>
      <c r="AP85" s="9">
        <v>26.794</v>
      </c>
      <c r="AQ85" s="9">
        <v>30.962</v>
      </c>
      <c r="AR85" s="9">
        <v>24.353999999999999</v>
      </c>
      <c r="AS85" s="9">
        <v>6.6079999999999997</v>
      </c>
      <c r="AT85" s="9">
        <v>62.018999999999998</v>
      </c>
      <c r="AU85" s="9">
        <v>22.465</v>
      </c>
      <c r="AV85" s="9">
        <v>39.554000000000002</v>
      </c>
      <c r="AW85" s="9">
        <v>315.11900000000003</v>
      </c>
      <c r="AX85" s="9">
        <v>174.215</v>
      </c>
      <c r="AY85" s="9">
        <v>140.904</v>
      </c>
      <c r="AZ85" s="9">
        <v>152.928</v>
      </c>
      <c r="BA85" s="9">
        <v>116.087</v>
      </c>
      <c r="BB85" s="9">
        <v>36.841000000000001</v>
      </c>
      <c r="BC85" s="9">
        <v>162.191</v>
      </c>
      <c r="BD85" s="9">
        <v>58.128</v>
      </c>
      <c r="BE85" s="9">
        <v>104.063</v>
      </c>
      <c r="BF85" s="9">
        <v>246.131</v>
      </c>
      <c r="BG85" s="9">
        <v>181.15600000000001</v>
      </c>
      <c r="BH85" s="9">
        <v>64.974999999999994</v>
      </c>
      <c r="BI85" s="9">
        <v>193.881</v>
      </c>
      <c r="BJ85" s="9">
        <v>66.033000000000001</v>
      </c>
      <c r="BK85" s="9">
        <v>127.848</v>
      </c>
      <c r="BL85" s="9">
        <v>252.79400000000001</v>
      </c>
      <c r="BM85" s="9">
        <v>121.937</v>
      </c>
      <c r="BN85" s="9">
        <v>130.857</v>
      </c>
      <c r="BO85" s="9">
        <v>2595.152</v>
      </c>
      <c r="BP85" s="9">
        <v>1340.557</v>
      </c>
      <c r="BQ85" s="9">
        <v>1254.595</v>
      </c>
      <c r="BR85" s="9">
        <v>1951.4749999999999</v>
      </c>
      <c r="BS85" s="9">
        <v>1197.7529999999999</v>
      </c>
      <c r="BT85" s="9">
        <v>753.72199999999998</v>
      </c>
      <c r="BU85" s="9">
        <v>643.67700000000002</v>
      </c>
      <c r="BV85" s="9">
        <v>142.804</v>
      </c>
      <c r="BW85" s="9">
        <v>500.87400000000002</v>
      </c>
      <c r="BX85" s="9">
        <v>431.39299999999997</v>
      </c>
      <c r="BY85" s="9">
        <v>231.88300000000001</v>
      </c>
      <c r="BZ85" s="9">
        <v>199.50899999999999</v>
      </c>
      <c r="CA85" s="9">
        <v>182.64500000000001</v>
      </c>
      <c r="CB85" s="9">
        <v>104.917</v>
      </c>
      <c r="CC85" s="9">
        <v>77.727999999999994</v>
      </c>
      <c r="CD85" s="9">
        <v>119.479</v>
      </c>
      <c r="CE85" s="9">
        <v>83.572000000000003</v>
      </c>
      <c r="CF85" s="9">
        <v>35.906999999999996</v>
      </c>
      <c r="CG85" s="9">
        <v>88.281999999999996</v>
      </c>
      <c r="CH85" s="9">
        <v>60.521000000000001</v>
      </c>
      <c r="CI85" s="9">
        <v>27.76</v>
      </c>
      <c r="CJ85" s="9">
        <v>31.196999999999999</v>
      </c>
      <c r="CK85" s="9">
        <v>23.050999999999998</v>
      </c>
      <c r="CL85" s="9">
        <v>8.1460000000000008</v>
      </c>
      <c r="CM85" s="9">
        <v>63.165999999999997</v>
      </c>
      <c r="CN85" s="9">
        <v>21.344999999999999</v>
      </c>
      <c r="CO85" s="9">
        <v>41.820999999999998</v>
      </c>
      <c r="CP85" s="9">
        <v>311.65100000000001</v>
      </c>
      <c r="CQ85" s="9">
        <v>157.17099999999999</v>
      </c>
      <c r="CR85" s="9">
        <v>154.48099999999999</v>
      </c>
      <c r="CS85" s="9">
        <v>140.01900000000001</v>
      </c>
      <c r="CT85" s="9">
        <v>100.569</v>
      </c>
      <c r="CU85" s="9">
        <v>39.451000000000001</v>
      </c>
      <c r="CV85" s="9">
        <v>171.63200000000001</v>
      </c>
      <c r="CW85" s="9">
        <v>56.601999999999997</v>
      </c>
      <c r="CX85" s="9">
        <v>115.03</v>
      </c>
      <c r="CY85" s="9">
        <v>229.99199999999999</v>
      </c>
      <c r="CZ85" s="9">
        <v>164.822</v>
      </c>
      <c r="DA85" s="9">
        <v>65.17</v>
      </c>
      <c r="DB85" s="9">
        <v>201.40100000000001</v>
      </c>
      <c r="DC85" s="9">
        <v>67.061000000000007</v>
      </c>
      <c r="DD85" s="9">
        <v>134.339</v>
      </c>
      <c r="DE85" s="9">
        <v>259.91399999999999</v>
      </c>
      <c r="DF85" s="9">
        <v>117.124</v>
      </c>
      <c r="DG85" s="9">
        <v>142.79</v>
      </c>
      <c r="DH85" s="9">
        <v>2489.8870000000002</v>
      </c>
      <c r="DI85" s="9">
        <v>1369.62</v>
      </c>
      <c r="DJ85" s="9">
        <v>1120.2670000000001</v>
      </c>
      <c r="DK85" s="9">
        <v>1564.098</v>
      </c>
      <c r="DL85" s="9">
        <v>1034.3530000000001</v>
      </c>
      <c r="DM85" s="9">
        <v>529.74599999999998</v>
      </c>
      <c r="DN85" s="9">
        <v>925.78800000000001</v>
      </c>
      <c r="DO85" s="9">
        <v>335.267</v>
      </c>
      <c r="DP85" s="9">
        <v>590.52099999999996</v>
      </c>
      <c r="DQ85" s="9">
        <v>378.52199999999999</v>
      </c>
      <c r="DR85" s="9">
        <v>224.43899999999999</v>
      </c>
      <c r="DS85" s="9">
        <v>154.083</v>
      </c>
      <c r="DT85" s="9">
        <v>197.47900000000001</v>
      </c>
      <c r="DU85" s="9">
        <v>125.32</v>
      </c>
      <c r="DV85" s="9">
        <v>72.158000000000001</v>
      </c>
      <c r="DW85" s="9">
        <v>103.739</v>
      </c>
      <c r="DX85" s="9">
        <v>79.887</v>
      </c>
      <c r="DY85" s="9">
        <v>23.852</v>
      </c>
      <c r="DZ85" s="9">
        <v>81.033000000000001</v>
      </c>
      <c r="EA85" s="9">
        <v>60.43</v>
      </c>
      <c r="EB85" s="9">
        <v>20.603000000000002</v>
      </c>
      <c r="EC85" s="9">
        <v>22.706</v>
      </c>
      <c r="ED85" s="9">
        <v>19.457000000000001</v>
      </c>
      <c r="EE85" s="9">
        <v>3.2490000000000001</v>
      </c>
      <c r="EF85" s="9">
        <v>93.74</v>
      </c>
      <c r="EG85" s="9">
        <v>45.433</v>
      </c>
      <c r="EH85" s="9">
        <v>48.307000000000002</v>
      </c>
      <c r="EI85" s="9">
        <v>240.09899999999999</v>
      </c>
      <c r="EJ85" s="9">
        <v>136.42599999999999</v>
      </c>
      <c r="EK85" s="9">
        <v>103.673</v>
      </c>
      <c r="EL85" s="9">
        <v>85.721000000000004</v>
      </c>
      <c r="EM85" s="9">
        <v>68.977000000000004</v>
      </c>
      <c r="EN85" s="9">
        <v>16.744</v>
      </c>
      <c r="EO85" s="9">
        <v>154.37799999999999</v>
      </c>
      <c r="EP85" s="9">
        <v>67.448999999999998</v>
      </c>
      <c r="EQ85" s="9">
        <v>86.929000000000002</v>
      </c>
      <c r="ER85" s="9">
        <v>164.029</v>
      </c>
      <c r="ES85" s="9">
        <v>128.92599999999999</v>
      </c>
      <c r="ET85" s="9">
        <v>35.103000000000002</v>
      </c>
      <c r="EU85" s="9">
        <v>214.494</v>
      </c>
      <c r="EV85" s="9">
        <v>95.513000000000005</v>
      </c>
      <c r="EW85" s="9">
        <v>118.98</v>
      </c>
      <c r="EX85" s="9">
        <v>235.411</v>
      </c>
      <c r="EY85" s="9">
        <v>127.879</v>
      </c>
      <c r="EZ85" s="9">
        <v>107.532</v>
      </c>
      <c r="FA85" s="9">
        <v>1904.8689999999999</v>
      </c>
      <c r="FB85" s="9">
        <v>1018.023</v>
      </c>
      <c r="FC85" s="9">
        <v>886.846</v>
      </c>
      <c r="FD85" s="9">
        <v>1306.971</v>
      </c>
      <c r="FE85" s="9">
        <v>853.24</v>
      </c>
      <c r="FF85" s="9">
        <v>453.73099999999999</v>
      </c>
      <c r="FG85" s="9">
        <v>597.89800000000002</v>
      </c>
      <c r="FH85" s="9">
        <v>164.78200000000001</v>
      </c>
      <c r="FI85" s="9">
        <v>433.11500000000001</v>
      </c>
      <c r="FJ85" s="9">
        <v>304.58999999999997</v>
      </c>
      <c r="FK85" s="9">
        <v>168.77099999999999</v>
      </c>
      <c r="FL85" s="9">
        <v>135.81899999999999</v>
      </c>
      <c r="FM85" s="9">
        <v>154.71799999999999</v>
      </c>
      <c r="FN85" s="9">
        <v>93.394999999999996</v>
      </c>
      <c r="FO85" s="9">
        <v>61.323</v>
      </c>
      <c r="FP85" s="9">
        <v>88.106999999999999</v>
      </c>
      <c r="FQ85" s="9">
        <v>65.608999999999995</v>
      </c>
      <c r="FR85" s="9">
        <v>22.497</v>
      </c>
      <c r="FS85" s="9">
        <v>70.088999999999999</v>
      </c>
      <c r="FT85" s="9">
        <v>50.581000000000003</v>
      </c>
      <c r="FU85" s="9">
        <v>19.509</v>
      </c>
      <c r="FV85" s="9">
        <v>18.016999999999999</v>
      </c>
      <c r="FW85" s="9">
        <v>15.029</v>
      </c>
      <c r="FX85" s="9">
        <v>2.988</v>
      </c>
      <c r="FY85" s="9">
        <v>66.611999999999995</v>
      </c>
      <c r="FZ85" s="9">
        <v>27.786000000000001</v>
      </c>
      <c r="GA85" s="9">
        <v>38.826000000000001</v>
      </c>
      <c r="GB85" s="9">
        <v>200.077</v>
      </c>
      <c r="GC85" s="9">
        <v>106.247</v>
      </c>
      <c r="GD85" s="9">
        <v>93.828999999999994</v>
      </c>
      <c r="GE85" s="9">
        <v>74.328999999999994</v>
      </c>
      <c r="GF85" s="9">
        <v>58.585000000000001</v>
      </c>
      <c r="GG85" s="9">
        <v>15.744</v>
      </c>
      <c r="GH85" s="9">
        <v>125.747</v>
      </c>
      <c r="GI85" s="9">
        <v>47.661999999999999</v>
      </c>
      <c r="GJ85" s="9">
        <v>78.085999999999999</v>
      </c>
      <c r="GK85" s="9">
        <v>140.15299999999999</v>
      </c>
      <c r="GL85" s="9">
        <v>106.931</v>
      </c>
      <c r="GM85" s="9">
        <v>33.222000000000001</v>
      </c>
      <c r="GN85" s="9">
        <v>164.43600000000001</v>
      </c>
      <c r="GO85" s="9">
        <v>61.838999999999999</v>
      </c>
      <c r="GP85" s="9">
        <v>102.59699999999999</v>
      </c>
      <c r="GQ85" s="9">
        <v>195.83699999999999</v>
      </c>
      <c r="GR85" s="9">
        <v>98.242000000000004</v>
      </c>
      <c r="GS85" s="9">
        <v>97.593999999999994</v>
      </c>
      <c r="GT85" s="9">
        <v>585.01800000000003</v>
      </c>
      <c r="GU85" s="9">
        <v>351.59699999999998</v>
      </c>
      <c r="GV85" s="9">
        <v>233.42</v>
      </c>
      <c r="GW85" s="9">
        <v>257.12700000000001</v>
      </c>
      <c r="GX85" s="9">
        <v>181.11199999999999</v>
      </c>
      <c r="GY85" s="9">
        <v>76.015000000000001</v>
      </c>
      <c r="GZ85" s="9">
        <v>327.89100000000002</v>
      </c>
      <c r="HA85" s="9">
        <v>170.48500000000001</v>
      </c>
      <c r="HB85" s="9">
        <v>157.40600000000001</v>
      </c>
      <c r="HC85" s="9">
        <v>73.933000000000007</v>
      </c>
      <c r="HD85" s="9">
        <v>55.667999999999999</v>
      </c>
      <c r="HE85" s="9">
        <v>18.263999999999999</v>
      </c>
      <c r="HF85" s="9">
        <v>42.76</v>
      </c>
      <c r="HG85" s="9">
        <v>31.925000000000001</v>
      </c>
      <c r="HH85" s="9">
        <v>10.835000000000001</v>
      </c>
      <c r="HI85" s="9">
        <v>15.632</v>
      </c>
      <c r="HJ85" s="9">
        <v>14.278</v>
      </c>
      <c r="HK85" s="9">
        <v>1.3540000000000001</v>
      </c>
      <c r="HL85" s="9">
        <v>10.944000000000001</v>
      </c>
      <c r="HM85" s="9">
        <v>9.85</v>
      </c>
      <c r="HN85" s="9">
        <v>1.0940000000000001</v>
      </c>
      <c r="HO85" s="9">
        <v>4.6890000000000001</v>
      </c>
      <c r="HP85" s="9">
        <v>4.4279999999999999</v>
      </c>
      <c r="HQ85" s="9">
        <v>0.26100000000000001</v>
      </c>
      <c r="HR85" s="9">
        <v>27.128</v>
      </c>
      <c r="HS85" s="9">
        <v>17.646999999999998</v>
      </c>
      <c r="HT85" s="9">
        <v>9.4809999999999999</v>
      </c>
      <c r="HU85" s="9">
        <v>40.021999999999998</v>
      </c>
      <c r="HV85" s="9">
        <v>30.178000000000001</v>
      </c>
      <c r="HW85" s="9">
        <v>9.8439999999999994</v>
      </c>
      <c r="HX85" s="9">
        <v>11.391999999999999</v>
      </c>
      <c r="HY85" s="9">
        <v>10.391999999999999</v>
      </c>
      <c r="HZ85" s="9">
        <v>1</v>
      </c>
      <c r="IA85" s="9">
        <v>28.63</v>
      </c>
      <c r="IB85" s="9">
        <v>19.786999999999999</v>
      </c>
      <c r="IC85" s="9">
        <v>8.8439999999999994</v>
      </c>
      <c r="ID85" s="9">
        <v>23.875</v>
      </c>
      <c r="IE85" s="9">
        <v>21.995000000000001</v>
      </c>
      <c r="IF85" s="9">
        <v>1.881</v>
      </c>
      <c r="IG85" s="9">
        <v>50.057000000000002</v>
      </c>
      <c r="IH85" s="9">
        <v>33.673999999999999</v>
      </c>
      <c r="II85" s="9">
        <v>16.384</v>
      </c>
      <c r="IJ85" s="9">
        <v>39.573999999999998</v>
      </c>
      <c r="IK85" s="9">
        <v>29.635999999999999</v>
      </c>
      <c r="IL85" s="9">
        <v>9.9369999999999994</v>
      </c>
      <c r="IM85" s="9">
        <v>3976.0520000000001</v>
      </c>
      <c r="IN85" s="9">
        <v>2094.1689999999999</v>
      </c>
      <c r="IO85" s="9">
        <v>1881.884</v>
      </c>
      <c r="IP85" s="9">
        <v>2753.0529999999999</v>
      </c>
      <c r="IQ85" s="9">
        <v>1682.731</v>
      </c>
    </row>
    <row r="86" spans="1:251">
      <c r="A86" s="10">
        <v>44105</v>
      </c>
      <c r="B86" s="9">
        <v>20.291</v>
      </c>
      <c r="C86" s="9">
        <v>25.963000000000001</v>
      </c>
      <c r="D86" s="9">
        <v>411.52300000000002</v>
      </c>
      <c r="E86" s="9">
        <v>236.976</v>
      </c>
      <c r="F86" s="9">
        <v>174.547</v>
      </c>
      <c r="G86" s="9">
        <v>201.56100000000001</v>
      </c>
      <c r="H86" s="9">
        <v>149.90299999999999</v>
      </c>
      <c r="I86" s="9">
        <v>51.658999999999999</v>
      </c>
      <c r="J86" s="9">
        <v>209.96199999999999</v>
      </c>
      <c r="K86" s="9">
        <v>87.072999999999993</v>
      </c>
      <c r="L86" s="9">
        <v>122.889</v>
      </c>
      <c r="M86" s="9">
        <v>262.93099999999998</v>
      </c>
      <c r="N86" s="9">
        <v>191.61099999999999</v>
      </c>
      <c r="O86" s="9">
        <v>71.319999999999993</v>
      </c>
      <c r="P86" s="9">
        <v>232.06200000000001</v>
      </c>
      <c r="Q86" s="9">
        <v>97.090999999999994</v>
      </c>
      <c r="R86" s="9">
        <v>134.971</v>
      </c>
      <c r="S86" s="9">
        <v>290.26400000000001</v>
      </c>
      <c r="T86" s="9">
        <v>144.066</v>
      </c>
      <c r="U86" s="9">
        <v>146.19900000000001</v>
      </c>
      <c r="V86" s="9">
        <v>2820.0239999999999</v>
      </c>
      <c r="W86" s="9">
        <v>1495.598</v>
      </c>
      <c r="X86" s="9">
        <v>1324.4259999999999</v>
      </c>
      <c r="Y86" s="9">
        <v>2076.7550000000001</v>
      </c>
      <c r="Z86" s="9">
        <v>1345.8510000000001</v>
      </c>
      <c r="AA86" s="9">
        <v>730.904</v>
      </c>
      <c r="AB86" s="9">
        <v>743.26900000000001</v>
      </c>
      <c r="AC86" s="9">
        <v>149.74700000000001</v>
      </c>
      <c r="AD86" s="9">
        <v>593.52200000000005</v>
      </c>
      <c r="AE86" s="9">
        <v>406.46199999999999</v>
      </c>
      <c r="AF86" s="9">
        <v>223.09</v>
      </c>
      <c r="AG86" s="9">
        <v>183.37200000000001</v>
      </c>
      <c r="AH86" s="9">
        <v>129.065</v>
      </c>
      <c r="AI86" s="9">
        <v>79.962000000000003</v>
      </c>
      <c r="AJ86" s="9">
        <v>49.103999999999999</v>
      </c>
      <c r="AK86" s="9">
        <v>79.975999999999999</v>
      </c>
      <c r="AL86" s="9">
        <v>62.83</v>
      </c>
      <c r="AM86" s="9">
        <v>17.146000000000001</v>
      </c>
      <c r="AN86" s="9">
        <v>63.473999999999997</v>
      </c>
      <c r="AO86" s="9">
        <v>49.171999999999997</v>
      </c>
      <c r="AP86" s="9">
        <v>14.302</v>
      </c>
      <c r="AQ86" s="9">
        <v>16.501999999999999</v>
      </c>
      <c r="AR86" s="9">
        <v>13.657999999999999</v>
      </c>
      <c r="AS86" s="9">
        <v>2.8439999999999999</v>
      </c>
      <c r="AT86" s="9">
        <v>49.088999999999999</v>
      </c>
      <c r="AU86" s="9">
        <v>17.132000000000001</v>
      </c>
      <c r="AV86" s="9">
        <v>31.957000000000001</v>
      </c>
      <c r="AW86" s="9">
        <v>330.17</v>
      </c>
      <c r="AX86" s="9">
        <v>174.70599999999999</v>
      </c>
      <c r="AY86" s="9">
        <v>155.464</v>
      </c>
      <c r="AZ86" s="9">
        <v>153.48599999999999</v>
      </c>
      <c r="BA86" s="9">
        <v>116.801</v>
      </c>
      <c r="BB86" s="9">
        <v>36.685000000000002</v>
      </c>
      <c r="BC86" s="9">
        <v>176.684</v>
      </c>
      <c r="BD86" s="9">
        <v>57.905000000000001</v>
      </c>
      <c r="BE86" s="9">
        <v>118.779</v>
      </c>
      <c r="BF86" s="9">
        <v>205.53</v>
      </c>
      <c r="BG86" s="9">
        <v>158.45599999999999</v>
      </c>
      <c r="BH86" s="9">
        <v>47.073999999999998</v>
      </c>
      <c r="BI86" s="9">
        <v>200.93199999999999</v>
      </c>
      <c r="BJ86" s="9">
        <v>64.634</v>
      </c>
      <c r="BK86" s="9">
        <v>136.298</v>
      </c>
      <c r="BL86" s="9">
        <v>240.15799999999999</v>
      </c>
      <c r="BM86" s="9">
        <v>107.077</v>
      </c>
      <c r="BN86" s="9">
        <v>133.08099999999999</v>
      </c>
      <c r="BO86" s="9">
        <v>2608.85</v>
      </c>
      <c r="BP86" s="9">
        <v>1354.1079999999999</v>
      </c>
      <c r="BQ86" s="9">
        <v>1254.7429999999999</v>
      </c>
      <c r="BR86" s="9">
        <v>1951.1579999999999</v>
      </c>
      <c r="BS86" s="9">
        <v>1204.982</v>
      </c>
      <c r="BT86" s="9">
        <v>746.17600000000004</v>
      </c>
      <c r="BU86" s="9">
        <v>657.69200000000001</v>
      </c>
      <c r="BV86" s="9">
        <v>149.126</v>
      </c>
      <c r="BW86" s="9">
        <v>508.56700000000001</v>
      </c>
      <c r="BX86" s="9">
        <v>404.28300000000002</v>
      </c>
      <c r="BY86" s="9">
        <v>209.23400000000001</v>
      </c>
      <c r="BZ86" s="9">
        <v>195.05</v>
      </c>
      <c r="CA86" s="9">
        <v>137.648</v>
      </c>
      <c r="CB86" s="9">
        <v>85.215000000000003</v>
      </c>
      <c r="CC86" s="9">
        <v>52.433</v>
      </c>
      <c r="CD86" s="9">
        <v>88.56</v>
      </c>
      <c r="CE86" s="9">
        <v>64.804000000000002</v>
      </c>
      <c r="CF86" s="9">
        <v>23.756</v>
      </c>
      <c r="CG86" s="9">
        <v>65.772000000000006</v>
      </c>
      <c r="CH86" s="9">
        <v>45.957000000000001</v>
      </c>
      <c r="CI86" s="9">
        <v>19.815000000000001</v>
      </c>
      <c r="CJ86" s="9">
        <v>22.788</v>
      </c>
      <c r="CK86" s="9">
        <v>18.847000000000001</v>
      </c>
      <c r="CL86" s="9">
        <v>3.94</v>
      </c>
      <c r="CM86" s="9">
        <v>49.088000000000001</v>
      </c>
      <c r="CN86" s="9">
        <v>20.41</v>
      </c>
      <c r="CO86" s="9">
        <v>28.677</v>
      </c>
      <c r="CP86" s="9">
        <v>323.12</v>
      </c>
      <c r="CQ86" s="9">
        <v>159.77000000000001</v>
      </c>
      <c r="CR86" s="9">
        <v>163.35</v>
      </c>
      <c r="CS86" s="9">
        <v>146.64599999999999</v>
      </c>
      <c r="CT86" s="9">
        <v>99.52</v>
      </c>
      <c r="CU86" s="9">
        <v>47.125</v>
      </c>
      <c r="CV86" s="9">
        <v>176.47399999999999</v>
      </c>
      <c r="CW86" s="9">
        <v>60.25</v>
      </c>
      <c r="CX86" s="9">
        <v>116.224</v>
      </c>
      <c r="CY86" s="9">
        <v>207.898</v>
      </c>
      <c r="CZ86" s="9">
        <v>142.28200000000001</v>
      </c>
      <c r="DA86" s="9">
        <v>65.616</v>
      </c>
      <c r="DB86" s="9">
        <v>196.38499999999999</v>
      </c>
      <c r="DC86" s="9">
        <v>66.951999999999998</v>
      </c>
      <c r="DD86" s="9">
        <v>129.434</v>
      </c>
      <c r="DE86" s="9">
        <v>242.24700000000001</v>
      </c>
      <c r="DF86" s="9">
        <v>106.20699999999999</v>
      </c>
      <c r="DG86" s="9">
        <v>136.04</v>
      </c>
      <c r="DH86" s="9">
        <v>2520.3850000000002</v>
      </c>
      <c r="DI86" s="9">
        <v>1383.2139999999999</v>
      </c>
      <c r="DJ86" s="9">
        <v>1137.171</v>
      </c>
      <c r="DK86" s="9">
        <v>1588.3779999999999</v>
      </c>
      <c r="DL86" s="9">
        <v>1050.434</v>
      </c>
      <c r="DM86" s="9">
        <v>537.94399999999996</v>
      </c>
      <c r="DN86" s="9">
        <v>932.00699999999995</v>
      </c>
      <c r="DO86" s="9">
        <v>332.78</v>
      </c>
      <c r="DP86" s="9">
        <v>599.22699999999998</v>
      </c>
      <c r="DQ86" s="9">
        <v>356.86799999999999</v>
      </c>
      <c r="DR86" s="9">
        <v>196.54300000000001</v>
      </c>
      <c r="DS86" s="9">
        <v>160.32400000000001</v>
      </c>
      <c r="DT86" s="9">
        <v>149.916</v>
      </c>
      <c r="DU86" s="9">
        <v>89.323999999999998</v>
      </c>
      <c r="DV86" s="9">
        <v>60.593000000000004</v>
      </c>
      <c r="DW86" s="9">
        <v>72.638999999999996</v>
      </c>
      <c r="DX86" s="9">
        <v>54.555999999999997</v>
      </c>
      <c r="DY86" s="9">
        <v>18.082000000000001</v>
      </c>
      <c r="DZ86" s="9">
        <v>52.862000000000002</v>
      </c>
      <c r="EA86" s="9">
        <v>38.045000000000002</v>
      </c>
      <c r="EB86" s="9">
        <v>14.817</v>
      </c>
      <c r="EC86" s="9">
        <v>19.777000000000001</v>
      </c>
      <c r="ED86" s="9">
        <v>16.510999999999999</v>
      </c>
      <c r="EE86" s="9">
        <v>3.266</v>
      </c>
      <c r="EF86" s="9">
        <v>77.278000000000006</v>
      </c>
      <c r="EG86" s="9">
        <v>34.767000000000003</v>
      </c>
      <c r="EH86" s="9">
        <v>42.51</v>
      </c>
      <c r="EI86" s="9">
        <v>252.94800000000001</v>
      </c>
      <c r="EJ86" s="9">
        <v>132.08000000000001</v>
      </c>
      <c r="EK86" s="9">
        <v>120.86799999999999</v>
      </c>
      <c r="EL86" s="9">
        <v>96.316000000000003</v>
      </c>
      <c r="EM86" s="9">
        <v>73.805000000000007</v>
      </c>
      <c r="EN86" s="9">
        <v>22.510999999999999</v>
      </c>
      <c r="EO86" s="9">
        <v>156.63200000000001</v>
      </c>
      <c r="EP86" s="9">
        <v>58.274999999999999</v>
      </c>
      <c r="EQ86" s="9">
        <v>98.358000000000004</v>
      </c>
      <c r="ER86" s="9">
        <v>153.035</v>
      </c>
      <c r="ES86" s="9">
        <v>115.986</v>
      </c>
      <c r="ET86" s="9">
        <v>37.048999999999999</v>
      </c>
      <c r="EU86" s="9">
        <v>203.833</v>
      </c>
      <c r="EV86" s="9">
        <v>80.557000000000002</v>
      </c>
      <c r="EW86" s="9">
        <v>123.27500000000001</v>
      </c>
      <c r="EX86" s="9">
        <v>209.494</v>
      </c>
      <c r="EY86" s="9">
        <v>96.32</v>
      </c>
      <c r="EZ86" s="9">
        <v>113.17400000000001</v>
      </c>
      <c r="FA86" s="9">
        <v>1928.3889999999999</v>
      </c>
      <c r="FB86" s="9">
        <v>1029.818</v>
      </c>
      <c r="FC86" s="9">
        <v>898.57100000000003</v>
      </c>
      <c r="FD86" s="9">
        <v>1317.204</v>
      </c>
      <c r="FE86" s="9">
        <v>858.32100000000003</v>
      </c>
      <c r="FF86" s="9">
        <v>458.88299999999998</v>
      </c>
      <c r="FG86" s="9">
        <v>611.18499999999995</v>
      </c>
      <c r="FH86" s="9">
        <v>171.49700000000001</v>
      </c>
      <c r="FI86" s="9">
        <v>439.68799999999999</v>
      </c>
      <c r="FJ86" s="9">
        <v>285.52800000000002</v>
      </c>
      <c r="FK86" s="9">
        <v>151.59800000000001</v>
      </c>
      <c r="FL86" s="9">
        <v>133.93</v>
      </c>
      <c r="FM86" s="9">
        <v>113.449</v>
      </c>
      <c r="FN86" s="9">
        <v>65.975999999999999</v>
      </c>
      <c r="FO86" s="9">
        <v>47.472999999999999</v>
      </c>
      <c r="FP86" s="9">
        <v>58.145000000000003</v>
      </c>
      <c r="FQ86" s="9">
        <v>43.250999999999998</v>
      </c>
      <c r="FR86" s="9">
        <v>14.895</v>
      </c>
      <c r="FS86" s="9">
        <v>42.204000000000001</v>
      </c>
      <c r="FT86" s="9">
        <v>30.148</v>
      </c>
      <c r="FU86" s="9">
        <v>12.055999999999999</v>
      </c>
      <c r="FV86" s="9">
        <v>15.941000000000001</v>
      </c>
      <c r="FW86" s="9">
        <v>13.103</v>
      </c>
      <c r="FX86" s="9">
        <v>2.839</v>
      </c>
      <c r="FY86" s="9">
        <v>55.302999999999997</v>
      </c>
      <c r="FZ86" s="9">
        <v>22.725000000000001</v>
      </c>
      <c r="GA86" s="9">
        <v>32.578000000000003</v>
      </c>
      <c r="GB86" s="9">
        <v>212.55600000000001</v>
      </c>
      <c r="GC86" s="9">
        <v>106.277</v>
      </c>
      <c r="GD86" s="9">
        <v>106.279</v>
      </c>
      <c r="GE86" s="9">
        <v>85.745999999999995</v>
      </c>
      <c r="GF86" s="9">
        <v>65.183999999999997</v>
      </c>
      <c r="GG86" s="9">
        <v>20.562000000000001</v>
      </c>
      <c r="GH86" s="9">
        <v>126.81</v>
      </c>
      <c r="GI86" s="9">
        <v>41.093000000000004</v>
      </c>
      <c r="GJ86" s="9">
        <v>85.716999999999999</v>
      </c>
      <c r="GK86" s="9">
        <v>128.67500000000001</v>
      </c>
      <c r="GL86" s="9">
        <v>96.757999999999996</v>
      </c>
      <c r="GM86" s="9">
        <v>31.917000000000002</v>
      </c>
      <c r="GN86" s="9">
        <v>156.85300000000001</v>
      </c>
      <c r="GO86" s="9">
        <v>54.84</v>
      </c>
      <c r="GP86" s="9">
        <v>102.01300000000001</v>
      </c>
      <c r="GQ86" s="9">
        <v>169.01400000000001</v>
      </c>
      <c r="GR86" s="9">
        <v>71.241</v>
      </c>
      <c r="GS86" s="9">
        <v>97.772999999999996</v>
      </c>
      <c r="GT86" s="9">
        <v>591.99599999999998</v>
      </c>
      <c r="GU86" s="9">
        <v>353.39600000000002</v>
      </c>
      <c r="GV86" s="9">
        <v>238.6</v>
      </c>
      <c r="GW86" s="9">
        <v>271.17399999999998</v>
      </c>
      <c r="GX86" s="9">
        <v>192.113</v>
      </c>
      <c r="GY86" s="9">
        <v>79.061000000000007</v>
      </c>
      <c r="GZ86" s="9">
        <v>320.822</v>
      </c>
      <c r="HA86" s="9">
        <v>161.28299999999999</v>
      </c>
      <c r="HB86" s="9">
        <v>159.53899999999999</v>
      </c>
      <c r="HC86" s="9">
        <v>71.34</v>
      </c>
      <c r="HD86" s="9">
        <v>44.945</v>
      </c>
      <c r="HE86" s="9">
        <v>26.393999999999998</v>
      </c>
      <c r="HF86" s="9">
        <v>36.468000000000004</v>
      </c>
      <c r="HG86" s="9">
        <v>23.347999999999999</v>
      </c>
      <c r="HH86" s="9">
        <v>13.12</v>
      </c>
      <c r="HI86" s="9">
        <v>14.493</v>
      </c>
      <c r="HJ86" s="9">
        <v>11.305999999999999</v>
      </c>
      <c r="HK86" s="9">
        <v>3.1869999999999998</v>
      </c>
      <c r="HL86" s="9">
        <v>10.657999999999999</v>
      </c>
      <c r="HM86" s="9">
        <v>7.8979999999999997</v>
      </c>
      <c r="HN86" s="9">
        <v>2.76</v>
      </c>
      <c r="HO86" s="9">
        <v>3.835</v>
      </c>
      <c r="HP86" s="9">
        <v>3.4079999999999999</v>
      </c>
      <c r="HQ86" s="9">
        <v>0.42699999999999999</v>
      </c>
      <c r="HR86" s="9">
        <v>21.975000000000001</v>
      </c>
      <c r="HS86" s="9">
        <v>12.042</v>
      </c>
      <c r="HT86" s="9">
        <v>9.9320000000000004</v>
      </c>
      <c r="HU86" s="9">
        <v>40.392000000000003</v>
      </c>
      <c r="HV86" s="9">
        <v>25.803000000000001</v>
      </c>
      <c r="HW86" s="9">
        <v>14.589</v>
      </c>
      <c r="HX86" s="9">
        <v>10.57</v>
      </c>
      <c r="HY86" s="9">
        <v>8.6210000000000004</v>
      </c>
      <c r="HZ86" s="9">
        <v>1.948</v>
      </c>
      <c r="IA86" s="9">
        <v>29.821999999999999</v>
      </c>
      <c r="IB86" s="9">
        <v>17.181999999999999</v>
      </c>
      <c r="IC86" s="9">
        <v>12.641</v>
      </c>
      <c r="ID86" s="9">
        <v>24.36</v>
      </c>
      <c r="IE86" s="9">
        <v>19.228000000000002</v>
      </c>
      <c r="IF86" s="9">
        <v>5.1319999999999997</v>
      </c>
      <c r="IG86" s="9">
        <v>46.978999999999999</v>
      </c>
      <c r="IH86" s="9">
        <v>25.716999999999999</v>
      </c>
      <c r="II86" s="9">
        <v>21.262</v>
      </c>
      <c r="IJ86" s="9">
        <v>40.479999999999997</v>
      </c>
      <c r="IK86" s="9">
        <v>25.079000000000001</v>
      </c>
      <c r="IL86" s="9">
        <v>15.401</v>
      </c>
      <c r="IM86" s="9">
        <v>3992.288</v>
      </c>
      <c r="IN86" s="9">
        <v>2099.527</v>
      </c>
      <c r="IO86" s="9">
        <v>1892.761</v>
      </c>
      <c r="IP86" s="9">
        <v>2742.8690000000001</v>
      </c>
      <c r="IQ86" s="9">
        <v>1678.9839999999999</v>
      </c>
    </row>
    <row r="87" spans="1:251">
      <c r="A87" s="10">
        <v>44136</v>
      </c>
      <c r="B87" s="9">
        <v>21.716999999999999</v>
      </c>
      <c r="C87" s="9">
        <v>27.027000000000001</v>
      </c>
      <c r="D87" s="9">
        <v>407.23399999999998</v>
      </c>
      <c r="E87" s="9">
        <v>236.78700000000001</v>
      </c>
      <c r="F87" s="9">
        <v>170.447</v>
      </c>
      <c r="G87" s="9">
        <v>182.21</v>
      </c>
      <c r="H87" s="9">
        <v>137.08600000000001</v>
      </c>
      <c r="I87" s="9">
        <v>45.125</v>
      </c>
      <c r="J87" s="9">
        <v>225.023</v>
      </c>
      <c r="K87" s="9">
        <v>99.700999999999993</v>
      </c>
      <c r="L87" s="9">
        <v>125.322</v>
      </c>
      <c r="M87" s="9">
        <v>233.071</v>
      </c>
      <c r="N87" s="9">
        <v>173.94900000000001</v>
      </c>
      <c r="O87" s="9">
        <v>59.121000000000002</v>
      </c>
      <c r="P87" s="9">
        <v>246.06200000000001</v>
      </c>
      <c r="Q87" s="9">
        <v>107.61499999999999</v>
      </c>
      <c r="R87" s="9">
        <v>138.447</v>
      </c>
      <c r="S87" s="9">
        <v>276.03199999999998</v>
      </c>
      <c r="T87" s="9">
        <v>138.93899999999999</v>
      </c>
      <c r="U87" s="9">
        <v>137.09399999999999</v>
      </c>
      <c r="V87" s="9">
        <v>2840.4279999999999</v>
      </c>
      <c r="W87" s="9">
        <v>1508.4</v>
      </c>
      <c r="X87" s="9">
        <v>1332.028</v>
      </c>
      <c r="Y87" s="9">
        <v>2117.3380000000002</v>
      </c>
      <c r="Z87" s="9">
        <v>1372.001</v>
      </c>
      <c r="AA87" s="9">
        <v>745.33699999999999</v>
      </c>
      <c r="AB87" s="9">
        <v>723.09</v>
      </c>
      <c r="AC87" s="9">
        <v>136.399</v>
      </c>
      <c r="AD87" s="9">
        <v>586.69100000000003</v>
      </c>
      <c r="AE87" s="9">
        <v>377.74900000000002</v>
      </c>
      <c r="AF87" s="9">
        <v>196.29400000000001</v>
      </c>
      <c r="AG87" s="9">
        <v>181.45500000000001</v>
      </c>
      <c r="AH87" s="9">
        <v>109.187</v>
      </c>
      <c r="AI87" s="9">
        <v>55.502000000000002</v>
      </c>
      <c r="AJ87" s="9">
        <v>53.685000000000002</v>
      </c>
      <c r="AK87" s="9">
        <v>63.234999999999999</v>
      </c>
      <c r="AL87" s="9">
        <v>41.874000000000002</v>
      </c>
      <c r="AM87" s="9">
        <v>21.361000000000001</v>
      </c>
      <c r="AN87" s="9">
        <v>45.6</v>
      </c>
      <c r="AO87" s="9">
        <v>26.896000000000001</v>
      </c>
      <c r="AP87" s="9">
        <v>18.702999999999999</v>
      </c>
      <c r="AQ87" s="9">
        <v>17.635000000000002</v>
      </c>
      <c r="AR87" s="9">
        <v>14.978</v>
      </c>
      <c r="AS87" s="9">
        <v>2.657</v>
      </c>
      <c r="AT87" s="9">
        <v>45.951999999999998</v>
      </c>
      <c r="AU87" s="9">
        <v>13.628</v>
      </c>
      <c r="AV87" s="9">
        <v>32.323999999999998</v>
      </c>
      <c r="AW87" s="9">
        <v>317.721</v>
      </c>
      <c r="AX87" s="9">
        <v>168.31</v>
      </c>
      <c r="AY87" s="9">
        <v>149.41</v>
      </c>
      <c r="AZ87" s="9">
        <v>155.36000000000001</v>
      </c>
      <c r="BA87" s="9">
        <v>118.834</v>
      </c>
      <c r="BB87" s="9">
        <v>36.526000000000003</v>
      </c>
      <c r="BC87" s="9">
        <v>162.36099999999999</v>
      </c>
      <c r="BD87" s="9">
        <v>49.476999999999997</v>
      </c>
      <c r="BE87" s="9">
        <v>112.884</v>
      </c>
      <c r="BF87" s="9">
        <v>192.56700000000001</v>
      </c>
      <c r="BG87" s="9">
        <v>141.786</v>
      </c>
      <c r="BH87" s="9">
        <v>50.780999999999999</v>
      </c>
      <c r="BI87" s="9">
        <v>185.18199999999999</v>
      </c>
      <c r="BJ87" s="9">
        <v>54.508000000000003</v>
      </c>
      <c r="BK87" s="9">
        <v>130.67400000000001</v>
      </c>
      <c r="BL87" s="9">
        <v>207.96100000000001</v>
      </c>
      <c r="BM87" s="9">
        <v>76.373000000000005</v>
      </c>
      <c r="BN87" s="9">
        <v>131.58799999999999</v>
      </c>
      <c r="BO87" s="9">
        <v>2628.8870000000002</v>
      </c>
      <c r="BP87" s="9">
        <v>1362.1890000000001</v>
      </c>
      <c r="BQ87" s="9">
        <v>1266.6980000000001</v>
      </c>
      <c r="BR87" s="9">
        <v>1974.1849999999999</v>
      </c>
      <c r="BS87" s="9">
        <v>1212.1300000000001</v>
      </c>
      <c r="BT87" s="9">
        <v>762.05399999999997</v>
      </c>
      <c r="BU87" s="9">
        <v>654.70299999999997</v>
      </c>
      <c r="BV87" s="9">
        <v>150.059</v>
      </c>
      <c r="BW87" s="9">
        <v>504.64400000000001</v>
      </c>
      <c r="BX87" s="9">
        <v>368.95100000000002</v>
      </c>
      <c r="BY87" s="9">
        <v>195.98400000000001</v>
      </c>
      <c r="BZ87" s="9">
        <v>172.96700000000001</v>
      </c>
      <c r="CA87" s="9">
        <v>122.596</v>
      </c>
      <c r="CB87" s="9">
        <v>75.182000000000002</v>
      </c>
      <c r="CC87" s="9">
        <v>47.414000000000001</v>
      </c>
      <c r="CD87" s="9">
        <v>74.046000000000006</v>
      </c>
      <c r="CE87" s="9">
        <v>54.762999999999998</v>
      </c>
      <c r="CF87" s="9">
        <v>19.283000000000001</v>
      </c>
      <c r="CG87" s="9">
        <v>53.451000000000001</v>
      </c>
      <c r="CH87" s="9">
        <v>38.56</v>
      </c>
      <c r="CI87" s="9">
        <v>14.891</v>
      </c>
      <c r="CJ87" s="9">
        <v>20.594999999999999</v>
      </c>
      <c r="CK87" s="9">
        <v>16.202000000000002</v>
      </c>
      <c r="CL87" s="9">
        <v>4.3920000000000003</v>
      </c>
      <c r="CM87" s="9">
        <v>48.55</v>
      </c>
      <c r="CN87" s="9">
        <v>20.419</v>
      </c>
      <c r="CO87" s="9">
        <v>28.131</v>
      </c>
      <c r="CP87" s="9">
        <v>290.709</v>
      </c>
      <c r="CQ87" s="9">
        <v>147.49299999999999</v>
      </c>
      <c r="CR87" s="9">
        <v>143.21600000000001</v>
      </c>
      <c r="CS87" s="9">
        <v>128.447</v>
      </c>
      <c r="CT87" s="9">
        <v>94.641999999999996</v>
      </c>
      <c r="CU87" s="9">
        <v>33.805</v>
      </c>
      <c r="CV87" s="9">
        <v>162.262</v>
      </c>
      <c r="CW87" s="9">
        <v>52.85</v>
      </c>
      <c r="CX87" s="9">
        <v>109.41200000000001</v>
      </c>
      <c r="CY87" s="9">
        <v>185.16200000000001</v>
      </c>
      <c r="CZ87" s="9">
        <v>135.61500000000001</v>
      </c>
      <c r="DA87" s="9">
        <v>49.548000000000002</v>
      </c>
      <c r="DB87" s="9">
        <v>183.78899999999999</v>
      </c>
      <c r="DC87" s="9">
        <v>60.369</v>
      </c>
      <c r="DD87" s="9">
        <v>123.42</v>
      </c>
      <c r="DE87" s="9">
        <v>215.714</v>
      </c>
      <c r="DF87" s="9">
        <v>91.411000000000001</v>
      </c>
      <c r="DG87" s="9">
        <v>124.303</v>
      </c>
      <c r="DH87" s="9">
        <v>2561.9319999999998</v>
      </c>
      <c r="DI87" s="9">
        <v>1396.721</v>
      </c>
      <c r="DJ87" s="9">
        <v>1165.211</v>
      </c>
      <c r="DK87" s="9">
        <v>1594.5719999999999</v>
      </c>
      <c r="DL87" s="9">
        <v>1046.961</v>
      </c>
      <c r="DM87" s="9">
        <v>547.61</v>
      </c>
      <c r="DN87" s="9">
        <v>967.36</v>
      </c>
      <c r="DO87" s="9">
        <v>349.76</v>
      </c>
      <c r="DP87" s="9">
        <v>617.6</v>
      </c>
      <c r="DQ87" s="9">
        <v>317.012</v>
      </c>
      <c r="DR87" s="9">
        <v>178.95699999999999</v>
      </c>
      <c r="DS87" s="9">
        <v>138.05500000000001</v>
      </c>
      <c r="DT87" s="9">
        <v>129.691</v>
      </c>
      <c r="DU87" s="9">
        <v>80.016000000000005</v>
      </c>
      <c r="DV87" s="9">
        <v>49.674999999999997</v>
      </c>
      <c r="DW87" s="9">
        <v>61.759</v>
      </c>
      <c r="DX87" s="9">
        <v>48.335000000000001</v>
      </c>
      <c r="DY87" s="9">
        <v>13.423999999999999</v>
      </c>
      <c r="DZ87" s="9">
        <v>43.091000000000001</v>
      </c>
      <c r="EA87" s="9">
        <v>30.975000000000001</v>
      </c>
      <c r="EB87" s="9">
        <v>12.116</v>
      </c>
      <c r="EC87" s="9">
        <v>18.667999999999999</v>
      </c>
      <c r="ED87" s="9">
        <v>17.36</v>
      </c>
      <c r="EE87" s="9">
        <v>1.3080000000000001</v>
      </c>
      <c r="EF87" s="9">
        <v>67.932000000000002</v>
      </c>
      <c r="EG87" s="9">
        <v>31.681999999999999</v>
      </c>
      <c r="EH87" s="9">
        <v>36.25</v>
      </c>
      <c r="EI87" s="9">
        <v>224.87100000000001</v>
      </c>
      <c r="EJ87" s="9">
        <v>120.85</v>
      </c>
      <c r="EK87" s="9">
        <v>104.021</v>
      </c>
      <c r="EL87" s="9">
        <v>71.918999999999997</v>
      </c>
      <c r="EM87" s="9">
        <v>53.415999999999997</v>
      </c>
      <c r="EN87" s="9">
        <v>18.503</v>
      </c>
      <c r="EO87" s="9">
        <v>152.952</v>
      </c>
      <c r="EP87" s="9">
        <v>67.435000000000002</v>
      </c>
      <c r="EQ87" s="9">
        <v>85.518000000000001</v>
      </c>
      <c r="ER87" s="9">
        <v>123.021</v>
      </c>
      <c r="ES87" s="9">
        <v>93.781000000000006</v>
      </c>
      <c r="ET87" s="9">
        <v>29.239000000000001</v>
      </c>
      <c r="EU87" s="9">
        <v>193.99100000000001</v>
      </c>
      <c r="EV87" s="9">
        <v>85.176000000000002</v>
      </c>
      <c r="EW87" s="9">
        <v>108.816</v>
      </c>
      <c r="EX87" s="9">
        <v>196.04300000000001</v>
      </c>
      <c r="EY87" s="9">
        <v>98.409000000000006</v>
      </c>
      <c r="EZ87" s="9">
        <v>97.634</v>
      </c>
      <c r="FA87" s="9">
        <v>1945.5419999999999</v>
      </c>
      <c r="FB87" s="9">
        <v>1027.1559999999999</v>
      </c>
      <c r="FC87" s="9">
        <v>918.38599999999997</v>
      </c>
      <c r="FD87" s="9">
        <v>1328.0719999999999</v>
      </c>
      <c r="FE87" s="9">
        <v>854.17700000000002</v>
      </c>
      <c r="FF87" s="9">
        <v>473.89600000000002</v>
      </c>
      <c r="FG87" s="9">
        <v>617.47</v>
      </c>
      <c r="FH87" s="9">
        <v>172.98</v>
      </c>
      <c r="FI87" s="9">
        <v>444.49</v>
      </c>
      <c r="FJ87" s="9">
        <v>238.88900000000001</v>
      </c>
      <c r="FK87" s="9">
        <v>127.572</v>
      </c>
      <c r="FL87" s="9">
        <v>111.31699999999999</v>
      </c>
      <c r="FM87" s="9">
        <v>90.301000000000002</v>
      </c>
      <c r="FN87" s="9">
        <v>53.841000000000001</v>
      </c>
      <c r="FO87" s="9">
        <v>36.46</v>
      </c>
      <c r="FP87" s="9">
        <v>49.469000000000001</v>
      </c>
      <c r="FQ87" s="9">
        <v>37.899000000000001</v>
      </c>
      <c r="FR87" s="9">
        <v>11.57</v>
      </c>
      <c r="FS87" s="9">
        <v>34.32</v>
      </c>
      <c r="FT87" s="9">
        <v>23.614999999999998</v>
      </c>
      <c r="FU87" s="9">
        <v>10.706</v>
      </c>
      <c r="FV87" s="9">
        <v>15.148</v>
      </c>
      <c r="FW87" s="9">
        <v>14.285</v>
      </c>
      <c r="FX87" s="9">
        <v>0.86399999999999999</v>
      </c>
      <c r="FY87" s="9">
        <v>40.832000000000001</v>
      </c>
      <c r="FZ87" s="9">
        <v>15.941000000000001</v>
      </c>
      <c r="GA87" s="9">
        <v>24.890999999999998</v>
      </c>
      <c r="GB87" s="9">
        <v>179.893</v>
      </c>
      <c r="GC87" s="9">
        <v>90.628</v>
      </c>
      <c r="GD87" s="9">
        <v>89.263999999999996</v>
      </c>
      <c r="GE87" s="9">
        <v>62.072000000000003</v>
      </c>
      <c r="GF87" s="9">
        <v>45.100999999999999</v>
      </c>
      <c r="GG87" s="9">
        <v>16.971</v>
      </c>
      <c r="GH87" s="9">
        <v>117.82</v>
      </c>
      <c r="GI87" s="9">
        <v>45.527999999999999</v>
      </c>
      <c r="GJ87" s="9">
        <v>72.293000000000006</v>
      </c>
      <c r="GK87" s="9">
        <v>102.643</v>
      </c>
      <c r="GL87" s="9">
        <v>76.397999999999996</v>
      </c>
      <c r="GM87" s="9">
        <v>26.245999999999999</v>
      </c>
      <c r="GN87" s="9">
        <v>136.24600000000001</v>
      </c>
      <c r="GO87" s="9">
        <v>51.173999999999999</v>
      </c>
      <c r="GP87" s="9">
        <v>85.072000000000003</v>
      </c>
      <c r="GQ87" s="9">
        <v>152.14099999999999</v>
      </c>
      <c r="GR87" s="9">
        <v>69.141999999999996</v>
      </c>
      <c r="GS87" s="9">
        <v>82.998999999999995</v>
      </c>
      <c r="GT87" s="9">
        <v>616.39</v>
      </c>
      <c r="GU87" s="9">
        <v>369.565</v>
      </c>
      <c r="GV87" s="9">
        <v>246.82499999999999</v>
      </c>
      <c r="GW87" s="9">
        <v>266.49900000000002</v>
      </c>
      <c r="GX87" s="9">
        <v>192.785</v>
      </c>
      <c r="GY87" s="9">
        <v>73.715000000000003</v>
      </c>
      <c r="GZ87" s="9">
        <v>349.89100000000002</v>
      </c>
      <c r="HA87" s="9">
        <v>176.78</v>
      </c>
      <c r="HB87" s="9">
        <v>173.11</v>
      </c>
      <c r="HC87" s="9">
        <v>78.123000000000005</v>
      </c>
      <c r="HD87" s="9">
        <v>51.384999999999998</v>
      </c>
      <c r="HE87" s="9">
        <v>26.738</v>
      </c>
      <c r="HF87" s="9">
        <v>39.39</v>
      </c>
      <c r="HG87" s="9">
        <v>26.175999999999998</v>
      </c>
      <c r="HH87" s="9">
        <v>13.214</v>
      </c>
      <c r="HI87" s="9">
        <v>12.291</v>
      </c>
      <c r="HJ87" s="9">
        <v>10.436</v>
      </c>
      <c r="HK87" s="9">
        <v>1.855</v>
      </c>
      <c r="HL87" s="9">
        <v>8.7710000000000008</v>
      </c>
      <c r="HM87" s="9">
        <v>7.36</v>
      </c>
      <c r="HN87" s="9">
        <v>1.41</v>
      </c>
      <c r="HO87" s="9">
        <v>3.52</v>
      </c>
      <c r="HP87" s="9">
        <v>3.0750000000000002</v>
      </c>
      <c r="HQ87" s="9">
        <v>0.44500000000000001</v>
      </c>
      <c r="HR87" s="9">
        <v>27.1</v>
      </c>
      <c r="HS87" s="9">
        <v>15.74</v>
      </c>
      <c r="HT87" s="9">
        <v>11.36</v>
      </c>
      <c r="HU87" s="9">
        <v>44.978000000000002</v>
      </c>
      <c r="HV87" s="9">
        <v>30.222000000000001</v>
      </c>
      <c r="HW87" s="9">
        <v>14.757</v>
      </c>
      <c r="HX87" s="9">
        <v>9.8469999999999995</v>
      </c>
      <c r="HY87" s="9">
        <v>8.3149999999999995</v>
      </c>
      <c r="HZ87" s="9">
        <v>1.532</v>
      </c>
      <c r="IA87" s="9">
        <v>35.131999999999998</v>
      </c>
      <c r="IB87" s="9">
        <v>21.907</v>
      </c>
      <c r="IC87" s="9">
        <v>13.225</v>
      </c>
      <c r="ID87" s="9">
        <v>20.378</v>
      </c>
      <c r="IE87" s="9">
        <v>17.384</v>
      </c>
      <c r="IF87" s="9">
        <v>2.9940000000000002</v>
      </c>
      <c r="IG87" s="9">
        <v>57.744999999999997</v>
      </c>
      <c r="IH87" s="9">
        <v>34.000999999999998</v>
      </c>
      <c r="II87" s="9">
        <v>23.744</v>
      </c>
      <c r="IJ87" s="9">
        <v>43.902000000000001</v>
      </c>
      <c r="IK87" s="9">
        <v>29.266999999999999</v>
      </c>
      <c r="IL87" s="9">
        <v>14.635</v>
      </c>
      <c r="IM87" s="9">
        <v>4034.6790000000001</v>
      </c>
      <c r="IN87" s="9">
        <v>2132.998</v>
      </c>
      <c r="IO87" s="9">
        <v>1901.68</v>
      </c>
      <c r="IP87" s="9">
        <v>2810.931</v>
      </c>
      <c r="IQ87" s="9">
        <v>1711.6790000000001</v>
      </c>
    </row>
    <row r="88" spans="1:251">
      <c r="A88" s="10">
        <v>44166</v>
      </c>
      <c r="B88" s="9">
        <v>13.701000000000001</v>
      </c>
      <c r="C88" s="9">
        <v>26.335000000000001</v>
      </c>
      <c r="D88" s="9">
        <v>378.48</v>
      </c>
      <c r="E88" s="9">
        <v>214.28299999999999</v>
      </c>
      <c r="F88" s="9">
        <v>164.19800000000001</v>
      </c>
      <c r="G88" s="9">
        <v>168.09200000000001</v>
      </c>
      <c r="H88" s="9">
        <v>132.14500000000001</v>
      </c>
      <c r="I88" s="9">
        <v>35.947000000000003</v>
      </c>
      <c r="J88" s="9">
        <v>210.38800000000001</v>
      </c>
      <c r="K88" s="9">
        <v>82.138000000000005</v>
      </c>
      <c r="L88" s="9">
        <v>128.251</v>
      </c>
      <c r="M88" s="9">
        <v>203.91499999999999</v>
      </c>
      <c r="N88" s="9">
        <v>156.15</v>
      </c>
      <c r="O88" s="9">
        <v>47.765000000000001</v>
      </c>
      <c r="P88" s="9">
        <v>229.227</v>
      </c>
      <c r="Q88" s="9">
        <v>85.727999999999994</v>
      </c>
      <c r="R88" s="9">
        <v>143.499</v>
      </c>
      <c r="S88" s="9">
        <v>247.946</v>
      </c>
      <c r="T88" s="9">
        <v>108.59699999999999</v>
      </c>
      <c r="U88" s="9">
        <v>139.34899999999999</v>
      </c>
      <c r="V88" s="9">
        <v>2868.4740000000002</v>
      </c>
      <c r="W88" s="9">
        <v>1513.9749999999999</v>
      </c>
      <c r="X88" s="9">
        <v>1354.499</v>
      </c>
      <c r="Y88" s="9">
        <v>2134.0430000000001</v>
      </c>
      <c r="Z88" s="9">
        <v>1377.672</v>
      </c>
      <c r="AA88" s="9">
        <v>756.37</v>
      </c>
      <c r="AB88" s="9">
        <v>734.43100000000004</v>
      </c>
      <c r="AC88" s="9">
        <v>136.30199999999999</v>
      </c>
      <c r="AD88" s="9">
        <v>598.12900000000002</v>
      </c>
      <c r="AE88" s="9">
        <v>375.69900000000001</v>
      </c>
      <c r="AF88" s="9">
        <v>201.16300000000001</v>
      </c>
      <c r="AG88" s="9">
        <v>174.536</v>
      </c>
      <c r="AH88" s="9">
        <v>97.409000000000006</v>
      </c>
      <c r="AI88" s="9">
        <v>54.744999999999997</v>
      </c>
      <c r="AJ88" s="9">
        <v>42.664000000000001</v>
      </c>
      <c r="AK88" s="9">
        <v>58.750999999999998</v>
      </c>
      <c r="AL88" s="9">
        <v>43.182000000000002</v>
      </c>
      <c r="AM88" s="9">
        <v>15.569000000000001</v>
      </c>
      <c r="AN88" s="9">
        <v>36.097000000000001</v>
      </c>
      <c r="AO88" s="9">
        <v>26.024000000000001</v>
      </c>
      <c r="AP88" s="9">
        <v>10.073</v>
      </c>
      <c r="AQ88" s="9">
        <v>22.654</v>
      </c>
      <c r="AR88" s="9">
        <v>17.158000000000001</v>
      </c>
      <c r="AS88" s="9">
        <v>5.4960000000000004</v>
      </c>
      <c r="AT88" s="9">
        <v>38.658000000000001</v>
      </c>
      <c r="AU88" s="9">
        <v>11.563000000000001</v>
      </c>
      <c r="AV88" s="9">
        <v>27.094999999999999</v>
      </c>
      <c r="AW88" s="9">
        <v>311.64800000000002</v>
      </c>
      <c r="AX88" s="9">
        <v>166.09</v>
      </c>
      <c r="AY88" s="9">
        <v>145.55799999999999</v>
      </c>
      <c r="AZ88" s="9">
        <v>142.93600000000001</v>
      </c>
      <c r="BA88" s="9">
        <v>114.60299999999999</v>
      </c>
      <c r="BB88" s="9">
        <v>28.332999999999998</v>
      </c>
      <c r="BC88" s="9">
        <v>168.71199999999999</v>
      </c>
      <c r="BD88" s="9">
        <v>51.487000000000002</v>
      </c>
      <c r="BE88" s="9">
        <v>117.22499999999999</v>
      </c>
      <c r="BF88" s="9">
        <v>187.167</v>
      </c>
      <c r="BG88" s="9">
        <v>144.75200000000001</v>
      </c>
      <c r="BH88" s="9">
        <v>42.414999999999999</v>
      </c>
      <c r="BI88" s="9">
        <v>188.53200000000001</v>
      </c>
      <c r="BJ88" s="9">
        <v>56.411000000000001</v>
      </c>
      <c r="BK88" s="9">
        <v>132.12100000000001</v>
      </c>
      <c r="BL88" s="9">
        <v>204.809</v>
      </c>
      <c r="BM88" s="9">
        <v>77.510000000000005</v>
      </c>
      <c r="BN88" s="9">
        <v>127.29900000000001</v>
      </c>
      <c r="BO88" s="9">
        <v>2622.79</v>
      </c>
      <c r="BP88" s="9">
        <v>1347.6220000000001</v>
      </c>
      <c r="BQ88" s="9">
        <v>1275.1679999999999</v>
      </c>
      <c r="BR88" s="9">
        <v>1972.8589999999999</v>
      </c>
      <c r="BS88" s="9">
        <v>1193.6120000000001</v>
      </c>
      <c r="BT88" s="9">
        <v>779.24699999999996</v>
      </c>
      <c r="BU88" s="9">
        <v>649.93100000000004</v>
      </c>
      <c r="BV88" s="9">
        <v>154.01</v>
      </c>
      <c r="BW88" s="9">
        <v>495.92099999999999</v>
      </c>
      <c r="BX88" s="9">
        <v>339.98</v>
      </c>
      <c r="BY88" s="9">
        <v>176.37700000000001</v>
      </c>
      <c r="BZ88" s="9">
        <v>163.60300000000001</v>
      </c>
      <c r="CA88" s="9">
        <v>89.67</v>
      </c>
      <c r="CB88" s="9">
        <v>53.133000000000003</v>
      </c>
      <c r="CC88" s="9">
        <v>36.536999999999999</v>
      </c>
      <c r="CD88" s="9">
        <v>51.612000000000002</v>
      </c>
      <c r="CE88" s="9">
        <v>35.447000000000003</v>
      </c>
      <c r="CF88" s="9">
        <v>16.164999999999999</v>
      </c>
      <c r="CG88" s="9">
        <v>35.506</v>
      </c>
      <c r="CH88" s="9">
        <v>25.38</v>
      </c>
      <c r="CI88" s="9">
        <v>10.125999999999999</v>
      </c>
      <c r="CJ88" s="9">
        <v>16.106000000000002</v>
      </c>
      <c r="CK88" s="9">
        <v>10.067</v>
      </c>
      <c r="CL88" s="9">
        <v>6.04</v>
      </c>
      <c r="CM88" s="9">
        <v>38.058</v>
      </c>
      <c r="CN88" s="9">
        <v>17.686</v>
      </c>
      <c r="CO88" s="9">
        <v>20.370999999999999</v>
      </c>
      <c r="CP88" s="9">
        <v>287.49700000000001</v>
      </c>
      <c r="CQ88" s="9">
        <v>146.131</v>
      </c>
      <c r="CR88" s="9">
        <v>141.36699999999999</v>
      </c>
      <c r="CS88" s="9">
        <v>121.211</v>
      </c>
      <c r="CT88" s="9">
        <v>87.930999999999997</v>
      </c>
      <c r="CU88" s="9">
        <v>33.280999999999999</v>
      </c>
      <c r="CV88" s="9">
        <v>166.286</v>
      </c>
      <c r="CW88" s="9">
        <v>58.2</v>
      </c>
      <c r="CX88" s="9">
        <v>108.086</v>
      </c>
      <c r="CY88" s="9">
        <v>160.17099999999999</v>
      </c>
      <c r="CZ88" s="9">
        <v>114.015</v>
      </c>
      <c r="DA88" s="9">
        <v>46.155999999999999</v>
      </c>
      <c r="DB88" s="9">
        <v>179.809</v>
      </c>
      <c r="DC88" s="9">
        <v>62.362000000000002</v>
      </c>
      <c r="DD88" s="9">
        <v>117.447</v>
      </c>
      <c r="DE88" s="9">
        <v>201.792</v>
      </c>
      <c r="DF88" s="9">
        <v>83.58</v>
      </c>
      <c r="DG88" s="9">
        <v>118.212</v>
      </c>
      <c r="DH88" s="9">
        <v>2561.0839999999998</v>
      </c>
      <c r="DI88" s="9">
        <v>1405.1980000000001</v>
      </c>
      <c r="DJ88" s="9">
        <v>1155.886</v>
      </c>
      <c r="DK88" s="9">
        <v>1625.201</v>
      </c>
      <c r="DL88" s="9">
        <v>1065.692</v>
      </c>
      <c r="DM88" s="9">
        <v>559.50800000000004</v>
      </c>
      <c r="DN88" s="9">
        <v>935.88300000000004</v>
      </c>
      <c r="DO88" s="9">
        <v>339.505</v>
      </c>
      <c r="DP88" s="9">
        <v>596.37800000000004</v>
      </c>
      <c r="DQ88" s="9">
        <v>285.65899999999999</v>
      </c>
      <c r="DR88" s="9">
        <v>156.47499999999999</v>
      </c>
      <c r="DS88" s="9">
        <v>129.18299999999999</v>
      </c>
      <c r="DT88" s="9">
        <v>107.155</v>
      </c>
      <c r="DU88" s="9">
        <v>65.138999999999996</v>
      </c>
      <c r="DV88" s="9">
        <v>42.015999999999998</v>
      </c>
      <c r="DW88" s="9">
        <v>50.283000000000001</v>
      </c>
      <c r="DX88" s="9">
        <v>38.343000000000004</v>
      </c>
      <c r="DY88" s="9">
        <v>11.94</v>
      </c>
      <c r="DZ88" s="9">
        <v>35.877000000000002</v>
      </c>
      <c r="EA88" s="9">
        <v>25.097000000000001</v>
      </c>
      <c r="EB88" s="9">
        <v>10.78</v>
      </c>
      <c r="EC88" s="9">
        <v>14.406000000000001</v>
      </c>
      <c r="ED88" s="9">
        <v>13.246</v>
      </c>
      <c r="EE88" s="9">
        <v>1.1599999999999999</v>
      </c>
      <c r="EF88" s="9">
        <v>56.872</v>
      </c>
      <c r="EG88" s="9">
        <v>26.795999999999999</v>
      </c>
      <c r="EH88" s="9">
        <v>30.076000000000001</v>
      </c>
      <c r="EI88" s="9">
        <v>209.12299999999999</v>
      </c>
      <c r="EJ88" s="9">
        <v>110.051</v>
      </c>
      <c r="EK88" s="9">
        <v>99.072000000000003</v>
      </c>
      <c r="EL88" s="9">
        <v>70.695999999999998</v>
      </c>
      <c r="EM88" s="9">
        <v>53.183999999999997</v>
      </c>
      <c r="EN88" s="9">
        <v>17.512</v>
      </c>
      <c r="EO88" s="9">
        <v>138.428</v>
      </c>
      <c r="EP88" s="9">
        <v>56.866999999999997</v>
      </c>
      <c r="EQ88" s="9">
        <v>81.56</v>
      </c>
      <c r="ER88" s="9">
        <v>109.55200000000001</v>
      </c>
      <c r="ES88" s="9">
        <v>82.685000000000002</v>
      </c>
      <c r="ET88" s="9">
        <v>26.866</v>
      </c>
      <c r="EU88" s="9">
        <v>176.107</v>
      </c>
      <c r="EV88" s="9">
        <v>73.790000000000006</v>
      </c>
      <c r="EW88" s="9">
        <v>102.31699999999999</v>
      </c>
      <c r="EX88" s="9">
        <v>174.30500000000001</v>
      </c>
      <c r="EY88" s="9">
        <v>81.965000000000003</v>
      </c>
      <c r="EZ88" s="9">
        <v>92.34</v>
      </c>
      <c r="FA88" s="9">
        <v>1935.1389999999999</v>
      </c>
      <c r="FB88" s="9">
        <v>1028.326</v>
      </c>
      <c r="FC88" s="9">
        <v>906.81200000000001</v>
      </c>
      <c r="FD88" s="9">
        <v>1341.348</v>
      </c>
      <c r="FE88" s="9">
        <v>860.22699999999998</v>
      </c>
      <c r="FF88" s="9">
        <v>481.12099999999998</v>
      </c>
      <c r="FG88" s="9">
        <v>593.79100000000005</v>
      </c>
      <c r="FH88" s="9">
        <v>168.09899999999999</v>
      </c>
      <c r="FI88" s="9">
        <v>425.69099999999997</v>
      </c>
      <c r="FJ88" s="9">
        <v>224.249</v>
      </c>
      <c r="FK88" s="9">
        <v>118.496</v>
      </c>
      <c r="FL88" s="9">
        <v>105.753</v>
      </c>
      <c r="FM88" s="9">
        <v>75.450999999999993</v>
      </c>
      <c r="FN88" s="9">
        <v>45.511000000000003</v>
      </c>
      <c r="FO88" s="9">
        <v>29.94</v>
      </c>
      <c r="FP88" s="9">
        <v>40.688000000000002</v>
      </c>
      <c r="FQ88" s="9">
        <v>30.436</v>
      </c>
      <c r="FR88" s="9">
        <v>10.252000000000001</v>
      </c>
      <c r="FS88" s="9">
        <v>28.914000000000001</v>
      </c>
      <c r="FT88" s="9">
        <v>19.805</v>
      </c>
      <c r="FU88" s="9">
        <v>9.109</v>
      </c>
      <c r="FV88" s="9">
        <v>11.773999999999999</v>
      </c>
      <c r="FW88" s="9">
        <v>10.631</v>
      </c>
      <c r="FX88" s="9">
        <v>1.143</v>
      </c>
      <c r="FY88" s="9">
        <v>34.762999999999998</v>
      </c>
      <c r="FZ88" s="9">
        <v>15.074999999999999</v>
      </c>
      <c r="GA88" s="9">
        <v>19.687999999999999</v>
      </c>
      <c r="GB88" s="9">
        <v>172.79499999999999</v>
      </c>
      <c r="GC88" s="9">
        <v>86.408000000000001</v>
      </c>
      <c r="GD88" s="9">
        <v>86.387</v>
      </c>
      <c r="GE88" s="9">
        <v>62.292999999999999</v>
      </c>
      <c r="GF88" s="9">
        <v>45.884</v>
      </c>
      <c r="GG88" s="9">
        <v>16.408999999999999</v>
      </c>
      <c r="GH88" s="9">
        <v>110.502</v>
      </c>
      <c r="GI88" s="9">
        <v>40.524000000000001</v>
      </c>
      <c r="GJ88" s="9">
        <v>69.977999999999994</v>
      </c>
      <c r="GK88" s="9">
        <v>95.188000000000002</v>
      </c>
      <c r="GL88" s="9">
        <v>70.614000000000004</v>
      </c>
      <c r="GM88" s="9">
        <v>24.574999999999999</v>
      </c>
      <c r="GN88" s="9">
        <v>129.06100000000001</v>
      </c>
      <c r="GO88" s="9">
        <v>47.881999999999998</v>
      </c>
      <c r="GP88" s="9">
        <v>81.177999999999997</v>
      </c>
      <c r="GQ88" s="9">
        <v>139.416</v>
      </c>
      <c r="GR88" s="9">
        <v>60.329000000000001</v>
      </c>
      <c r="GS88" s="9">
        <v>79.087999999999994</v>
      </c>
      <c r="GT88" s="9">
        <v>625.94500000000005</v>
      </c>
      <c r="GU88" s="9">
        <v>376.87099999999998</v>
      </c>
      <c r="GV88" s="9">
        <v>249.07400000000001</v>
      </c>
      <c r="GW88" s="9">
        <v>283.85300000000001</v>
      </c>
      <c r="GX88" s="9">
        <v>205.46600000000001</v>
      </c>
      <c r="GY88" s="9">
        <v>78.387</v>
      </c>
      <c r="GZ88" s="9">
        <v>342.09199999999998</v>
      </c>
      <c r="HA88" s="9">
        <v>171.40600000000001</v>
      </c>
      <c r="HB88" s="9">
        <v>170.68700000000001</v>
      </c>
      <c r="HC88" s="9">
        <v>61.41</v>
      </c>
      <c r="HD88" s="9">
        <v>37.978999999999999</v>
      </c>
      <c r="HE88" s="9">
        <v>23.43</v>
      </c>
      <c r="HF88" s="9">
        <v>31.704000000000001</v>
      </c>
      <c r="HG88" s="9">
        <v>19.628</v>
      </c>
      <c r="HH88" s="9">
        <v>12.076000000000001</v>
      </c>
      <c r="HI88" s="9">
        <v>9.5950000000000006</v>
      </c>
      <c r="HJ88" s="9">
        <v>7.907</v>
      </c>
      <c r="HK88" s="9">
        <v>1.6879999999999999</v>
      </c>
      <c r="HL88" s="9">
        <v>6.9630000000000001</v>
      </c>
      <c r="HM88" s="9">
        <v>5.2930000000000001</v>
      </c>
      <c r="HN88" s="9">
        <v>1.671</v>
      </c>
      <c r="HO88" s="9">
        <v>2.6320000000000001</v>
      </c>
      <c r="HP88" s="9">
        <v>2.6150000000000002</v>
      </c>
      <c r="HQ88" s="9">
        <v>1.7000000000000001E-2</v>
      </c>
      <c r="HR88" s="9">
        <v>22.109000000000002</v>
      </c>
      <c r="HS88" s="9">
        <v>11.721</v>
      </c>
      <c r="HT88" s="9">
        <v>10.388</v>
      </c>
      <c r="HU88" s="9">
        <v>36.328000000000003</v>
      </c>
      <c r="HV88" s="9">
        <v>23.643999999999998</v>
      </c>
      <c r="HW88" s="9">
        <v>12.685</v>
      </c>
      <c r="HX88" s="9">
        <v>8.4030000000000005</v>
      </c>
      <c r="HY88" s="9">
        <v>7.3</v>
      </c>
      <c r="HZ88" s="9">
        <v>1.103</v>
      </c>
      <c r="IA88" s="9">
        <v>27.925000000000001</v>
      </c>
      <c r="IB88" s="9">
        <v>16.343</v>
      </c>
      <c r="IC88" s="9">
        <v>11.582000000000001</v>
      </c>
      <c r="ID88" s="9">
        <v>14.363</v>
      </c>
      <c r="IE88" s="9">
        <v>12.071999999999999</v>
      </c>
      <c r="IF88" s="9">
        <v>2.2919999999999998</v>
      </c>
      <c r="IG88" s="9">
        <v>47.045999999999999</v>
      </c>
      <c r="IH88" s="9">
        <v>25.908000000000001</v>
      </c>
      <c r="II88" s="9">
        <v>21.138999999999999</v>
      </c>
      <c r="IJ88" s="9">
        <v>34.887999999999998</v>
      </c>
      <c r="IK88" s="9">
        <v>21.635999999999999</v>
      </c>
      <c r="IL88" s="9">
        <v>13.253</v>
      </c>
      <c r="IM88" s="9">
        <v>4052.3240000000001</v>
      </c>
      <c r="IN88" s="9">
        <v>2138.8040000000001</v>
      </c>
      <c r="IO88" s="9">
        <v>1913.521</v>
      </c>
      <c r="IP88" s="9">
        <v>2830.7159999999999</v>
      </c>
      <c r="IQ88" s="9">
        <v>1713.9459999999999</v>
      </c>
    </row>
    <row r="89" spans="1:251">
      <c r="A89" s="10">
        <v>44197</v>
      </c>
      <c r="B89" s="9">
        <v>14.273</v>
      </c>
      <c r="C89" s="9">
        <v>29.295000000000002</v>
      </c>
      <c r="D89" s="9">
        <v>374.96600000000001</v>
      </c>
      <c r="E89" s="9">
        <v>219.21299999999999</v>
      </c>
      <c r="F89" s="9">
        <v>155.75299999999999</v>
      </c>
      <c r="G89" s="9">
        <v>178.36600000000001</v>
      </c>
      <c r="H89" s="9">
        <v>137.90700000000001</v>
      </c>
      <c r="I89" s="9">
        <v>40.459000000000003</v>
      </c>
      <c r="J89" s="9">
        <v>196.6</v>
      </c>
      <c r="K89" s="9">
        <v>81.305999999999997</v>
      </c>
      <c r="L89" s="9">
        <v>115.294</v>
      </c>
      <c r="M89" s="9">
        <v>223.60400000000001</v>
      </c>
      <c r="N89" s="9">
        <v>168.084</v>
      </c>
      <c r="O89" s="9">
        <v>55.518999999999998</v>
      </c>
      <c r="P89" s="9">
        <v>218.47800000000001</v>
      </c>
      <c r="Q89" s="9">
        <v>87.590999999999994</v>
      </c>
      <c r="R89" s="9">
        <v>130.886</v>
      </c>
      <c r="S89" s="9">
        <v>237.791</v>
      </c>
      <c r="T89" s="9">
        <v>109.054</v>
      </c>
      <c r="U89" s="9">
        <v>128.738</v>
      </c>
      <c r="V89" s="9">
        <v>2823.3580000000002</v>
      </c>
      <c r="W89" s="9">
        <v>1502.16</v>
      </c>
      <c r="X89" s="9">
        <v>1321.1980000000001</v>
      </c>
      <c r="Y89" s="9">
        <v>2121.0450000000001</v>
      </c>
      <c r="Z89" s="9">
        <v>1368.559</v>
      </c>
      <c r="AA89" s="9">
        <v>752.48500000000001</v>
      </c>
      <c r="AB89" s="9">
        <v>702.31299999999999</v>
      </c>
      <c r="AC89" s="9">
        <v>133.6</v>
      </c>
      <c r="AD89" s="9">
        <v>568.71299999999997</v>
      </c>
      <c r="AE89" s="9">
        <v>357.245</v>
      </c>
      <c r="AF89" s="9">
        <v>191.803</v>
      </c>
      <c r="AG89" s="9">
        <v>165.44200000000001</v>
      </c>
      <c r="AH89" s="9">
        <v>96.396000000000001</v>
      </c>
      <c r="AI89" s="9">
        <v>55.491999999999997</v>
      </c>
      <c r="AJ89" s="9">
        <v>40.904000000000003</v>
      </c>
      <c r="AK89" s="9">
        <v>56.274000000000001</v>
      </c>
      <c r="AL89" s="9">
        <v>42.576999999999998</v>
      </c>
      <c r="AM89" s="9">
        <v>13.696999999999999</v>
      </c>
      <c r="AN89" s="9">
        <v>34.762</v>
      </c>
      <c r="AO89" s="9">
        <v>25.277999999999999</v>
      </c>
      <c r="AP89" s="9">
        <v>9.484</v>
      </c>
      <c r="AQ89" s="9">
        <v>21.513000000000002</v>
      </c>
      <c r="AR89" s="9">
        <v>17.298999999999999</v>
      </c>
      <c r="AS89" s="9">
        <v>4.2140000000000004</v>
      </c>
      <c r="AT89" s="9">
        <v>40.121000000000002</v>
      </c>
      <c r="AU89" s="9">
        <v>12.914999999999999</v>
      </c>
      <c r="AV89" s="9">
        <v>27.207000000000001</v>
      </c>
      <c r="AW89" s="9">
        <v>296.36500000000001</v>
      </c>
      <c r="AX89" s="9">
        <v>157.09899999999999</v>
      </c>
      <c r="AY89" s="9">
        <v>139.26599999999999</v>
      </c>
      <c r="AZ89" s="9">
        <v>142.16999999999999</v>
      </c>
      <c r="BA89" s="9">
        <v>108.914</v>
      </c>
      <c r="BB89" s="9">
        <v>33.255000000000003</v>
      </c>
      <c r="BC89" s="9">
        <v>154.196</v>
      </c>
      <c r="BD89" s="9">
        <v>48.185000000000002</v>
      </c>
      <c r="BE89" s="9">
        <v>106.011</v>
      </c>
      <c r="BF89" s="9">
        <v>181.238</v>
      </c>
      <c r="BG89" s="9">
        <v>136.999</v>
      </c>
      <c r="BH89" s="9">
        <v>44.238999999999997</v>
      </c>
      <c r="BI89" s="9">
        <v>176.00700000000001</v>
      </c>
      <c r="BJ89" s="9">
        <v>54.805</v>
      </c>
      <c r="BK89" s="9">
        <v>121.202</v>
      </c>
      <c r="BL89" s="9">
        <v>188.95699999999999</v>
      </c>
      <c r="BM89" s="9">
        <v>73.462999999999994</v>
      </c>
      <c r="BN89" s="9">
        <v>115.495</v>
      </c>
      <c r="BO89" s="9">
        <v>2573.2399999999998</v>
      </c>
      <c r="BP89" s="9">
        <v>1336.17</v>
      </c>
      <c r="BQ89" s="9">
        <v>1237.07</v>
      </c>
      <c r="BR89" s="9">
        <v>1939.3520000000001</v>
      </c>
      <c r="BS89" s="9">
        <v>1182.9670000000001</v>
      </c>
      <c r="BT89" s="9">
        <v>756.38400000000001</v>
      </c>
      <c r="BU89" s="9">
        <v>633.88800000000003</v>
      </c>
      <c r="BV89" s="9">
        <v>153.202</v>
      </c>
      <c r="BW89" s="9">
        <v>480.68599999999998</v>
      </c>
      <c r="BX89" s="9">
        <v>333.13299999999998</v>
      </c>
      <c r="BY89" s="9">
        <v>175.09399999999999</v>
      </c>
      <c r="BZ89" s="9">
        <v>158.03899999999999</v>
      </c>
      <c r="CA89" s="9">
        <v>89.974999999999994</v>
      </c>
      <c r="CB89" s="9">
        <v>57.965000000000003</v>
      </c>
      <c r="CC89" s="9">
        <v>32.01</v>
      </c>
      <c r="CD89" s="9">
        <v>54.557000000000002</v>
      </c>
      <c r="CE89" s="9">
        <v>41.213000000000001</v>
      </c>
      <c r="CF89" s="9">
        <v>13.343999999999999</v>
      </c>
      <c r="CG89" s="9">
        <v>35.176000000000002</v>
      </c>
      <c r="CH89" s="9">
        <v>25.481000000000002</v>
      </c>
      <c r="CI89" s="9">
        <v>9.6950000000000003</v>
      </c>
      <c r="CJ89" s="9">
        <v>19.381</v>
      </c>
      <c r="CK89" s="9">
        <v>15.731999999999999</v>
      </c>
      <c r="CL89" s="9">
        <v>3.649</v>
      </c>
      <c r="CM89" s="9">
        <v>35.417999999999999</v>
      </c>
      <c r="CN89" s="9">
        <v>16.751999999999999</v>
      </c>
      <c r="CO89" s="9">
        <v>18.666</v>
      </c>
      <c r="CP89" s="9">
        <v>281.93</v>
      </c>
      <c r="CQ89" s="9">
        <v>143.05099999999999</v>
      </c>
      <c r="CR89" s="9">
        <v>138.87799999999999</v>
      </c>
      <c r="CS89" s="9">
        <v>124.392</v>
      </c>
      <c r="CT89" s="9">
        <v>84.117999999999995</v>
      </c>
      <c r="CU89" s="9">
        <v>40.274000000000001</v>
      </c>
      <c r="CV89" s="9">
        <v>157.53800000000001</v>
      </c>
      <c r="CW89" s="9">
        <v>58.933</v>
      </c>
      <c r="CX89" s="9">
        <v>98.605000000000004</v>
      </c>
      <c r="CY89" s="9">
        <v>163.339</v>
      </c>
      <c r="CZ89" s="9">
        <v>112.66800000000001</v>
      </c>
      <c r="DA89" s="9">
        <v>50.670999999999999</v>
      </c>
      <c r="DB89" s="9">
        <v>169.79400000000001</v>
      </c>
      <c r="DC89" s="9">
        <v>62.426000000000002</v>
      </c>
      <c r="DD89" s="9">
        <v>107.36799999999999</v>
      </c>
      <c r="DE89" s="9">
        <v>192.714</v>
      </c>
      <c r="DF89" s="9">
        <v>84.414000000000001</v>
      </c>
      <c r="DG89" s="9">
        <v>108.29900000000001</v>
      </c>
      <c r="DH89" s="9">
        <v>2494.6529999999998</v>
      </c>
      <c r="DI89" s="9">
        <v>1374.875</v>
      </c>
      <c r="DJ89" s="9">
        <v>1119.777</v>
      </c>
      <c r="DK89" s="9">
        <v>1596.6980000000001</v>
      </c>
      <c r="DL89" s="9">
        <v>1042.635</v>
      </c>
      <c r="DM89" s="9">
        <v>554.06299999999999</v>
      </c>
      <c r="DN89" s="9">
        <v>897.95500000000004</v>
      </c>
      <c r="DO89" s="9">
        <v>332.24099999999999</v>
      </c>
      <c r="DP89" s="9">
        <v>565.71400000000006</v>
      </c>
      <c r="DQ89" s="9">
        <v>291.85899999999998</v>
      </c>
      <c r="DR89" s="9">
        <v>177.142</v>
      </c>
      <c r="DS89" s="9">
        <v>114.717</v>
      </c>
      <c r="DT89" s="9">
        <v>115.202</v>
      </c>
      <c r="DU89" s="9">
        <v>76.736999999999995</v>
      </c>
      <c r="DV89" s="9">
        <v>38.463999999999999</v>
      </c>
      <c r="DW89" s="9">
        <v>55.67</v>
      </c>
      <c r="DX89" s="9">
        <v>43.524999999999999</v>
      </c>
      <c r="DY89" s="9">
        <v>12.145</v>
      </c>
      <c r="DZ89" s="9">
        <v>33.268000000000001</v>
      </c>
      <c r="EA89" s="9">
        <v>24.146999999999998</v>
      </c>
      <c r="EB89" s="9">
        <v>9.1210000000000004</v>
      </c>
      <c r="EC89" s="9">
        <v>22.401</v>
      </c>
      <c r="ED89" s="9">
        <v>19.376999999999999</v>
      </c>
      <c r="EE89" s="9">
        <v>3.024</v>
      </c>
      <c r="EF89" s="9">
        <v>59.531999999999996</v>
      </c>
      <c r="EG89" s="9">
        <v>33.213000000000001</v>
      </c>
      <c r="EH89" s="9">
        <v>26.318999999999999</v>
      </c>
      <c r="EI89" s="9">
        <v>207.83600000000001</v>
      </c>
      <c r="EJ89" s="9">
        <v>119.256</v>
      </c>
      <c r="EK89" s="9">
        <v>88.58</v>
      </c>
      <c r="EL89" s="9">
        <v>76.545000000000002</v>
      </c>
      <c r="EM89" s="9">
        <v>58.817</v>
      </c>
      <c r="EN89" s="9">
        <v>17.728000000000002</v>
      </c>
      <c r="EO89" s="9">
        <v>131.291</v>
      </c>
      <c r="EP89" s="9">
        <v>60.439</v>
      </c>
      <c r="EQ89" s="9">
        <v>70.852000000000004</v>
      </c>
      <c r="ER89" s="9">
        <v>122.119</v>
      </c>
      <c r="ES89" s="9">
        <v>95.13</v>
      </c>
      <c r="ET89" s="9">
        <v>26.989000000000001</v>
      </c>
      <c r="EU89" s="9">
        <v>169.74</v>
      </c>
      <c r="EV89" s="9">
        <v>82.012</v>
      </c>
      <c r="EW89" s="9">
        <v>87.727999999999994</v>
      </c>
      <c r="EX89" s="9">
        <v>164.559</v>
      </c>
      <c r="EY89" s="9">
        <v>84.585999999999999</v>
      </c>
      <c r="EZ89" s="9">
        <v>79.972999999999999</v>
      </c>
      <c r="FA89" s="9">
        <v>1891.046</v>
      </c>
      <c r="FB89" s="9">
        <v>1006.73</v>
      </c>
      <c r="FC89" s="9">
        <v>884.31600000000003</v>
      </c>
      <c r="FD89" s="9">
        <v>1316.931</v>
      </c>
      <c r="FE89" s="9">
        <v>837.97199999999998</v>
      </c>
      <c r="FF89" s="9">
        <v>478.959</v>
      </c>
      <c r="FG89" s="9">
        <v>574.11500000000001</v>
      </c>
      <c r="FH89" s="9">
        <v>168.75800000000001</v>
      </c>
      <c r="FI89" s="9">
        <v>405.35700000000003</v>
      </c>
      <c r="FJ89" s="9">
        <v>226.66</v>
      </c>
      <c r="FK89" s="9">
        <v>131.64400000000001</v>
      </c>
      <c r="FL89" s="9">
        <v>95.016000000000005</v>
      </c>
      <c r="FM89" s="9">
        <v>80.894000000000005</v>
      </c>
      <c r="FN89" s="9">
        <v>50.131</v>
      </c>
      <c r="FO89" s="9">
        <v>30.763000000000002</v>
      </c>
      <c r="FP89" s="9">
        <v>44.241999999999997</v>
      </c>
      <c r="FQ89" s="9">
        <v>33.683999999999997</v>
      </c>
      <c r="FR89" s="9">
        <v>10.558</v>
      </c>
      <c r="FS89" s="9">
        <v>26.29</v>
      </c>
      <c r="FT89" s="9">
        <v>17.672999999999998</v>
      </c>
      <c r="FU89" s="9">
        <v>8.6159999999999997</v>
      </c>
      <c r="FV89" s="9">
        <v>17.952999999999999</v>
      </c>
      <c r="FW89" s="9">
        <v>16.010000000000002</v>
      </c>
      <c r="FX89" s="9">
        <v>1.9419999999999999</v>
      </c>
      <c r="FY89" s="9">
        <v>36.652000000000001</v>
      </c>
      <c r="FZ89" s="9">
        <v>16.446999999999999</v>
      </c>
      <c r="GA89" s="9">
        <v>20.204999999999998</v>
      </c>
      <c r="GB89" s="9">
        <v>171.404</v>
      </c>
      <c r="GC89" s="9">
        <v>95.936000000000007</v>
      </c>
      <c r="GD89" s="9">
        <v>75.468000000000004</v>
      </c>
      <c r="GE89" s="9">
        <v>66.53</v>
      </c>
      <c r="GF89" s="9">
        <v>50.179000000000002</v>
      </c>
      <c r="GG89" s="9">
        <v>16.350999999999999</v>
      </c>
      <c r="GH89" s="9">
        <v>104.874</v>
      </c>
      <c r="GI89" s="9">
        <v>45.756999999999998</v>
      </c>
      <c r="GJ89" s="9">
        <v>59.116999999999997</v>
      </c>
      <c r="GK89" s="9">
        <v>102.535</v>
      </c>
      <c r="GL89" s="9">
        <v>78.504999999999995</v>
      </c>
      <c r="GM89" s="9">
        <v>24.03</v>
      </c>
      <c r="GN89" s="9">
        <v>124.124</v>
      </c>
      <c r="GO89" s="9">
        <v>53.139000000000003</v>
      </c>
      <c r="GP89" s="9">
        <v>70.986000000000004</v>
      </c>
      <c r="GQ89" s="9">
        <v>131.16300000000001</v>
      </c>
      <c r="GR89" s="9">
        <v>63.43</v>
      </c>
      <c r="GS89" s="9">
        <v>67.733000000000004</v>
      </c>
      <c r="GT89" s="9">
        <v>603.60699999999997</v>
      </c>
      <c r="GU89" s="9">
        <v>368.14600000000002</v>
      </c>
      <c r="GV89" s="9">
        <v>235.46100000000001</v>
      </c>
      <c r="GW89" s="9">
        <v>279.767</v>
      </c>
      <c r="GX89" s="9">
        <v>204.66300000000001</v>
      </c>
      <c r="GY89" s="9">
        <v>75.103999999999999</v>
      </c>
      <c r="GZ89" s="9">
        <v>323.83999999999997</v>
      </c>
      <c r="HA89" s="9">
        <v>163.482</v>
      </c>
      <c r="HB89" s="9">
        <v>160.357</v>
      </c>
      <c r="HC89" s="9">
        <v>65.198999999999998</v>
      </c>
      <c r="HD89" s="9">
        <v>45.497999999999998</v>
      </c>
      <c r="HE89" s="9">
        <v>19.701000000000001</v>
      </c>
      <c r="HF89" s="9">
        <v>34.308</v>
      </c>
      <c r="HG89" s="9">
        <v>26.606999999999999</v>
      </c>
      <c r="HH89" s="9">
        <v>7.7009999999999996</v>
      </c>
      <c r="HI89" s="9">
        <v>11.428000000000001</v>
      </c>
      <c r="HJ89" s="9">
        <v>9.8409999999999993</v>
      </c>
      <c r="HK89" s="9">
        <v>1.5860000000000001</v>
      </c>
      <c r="HL89" s="9">
        <v>6.9790000000000001</v>
      </c>
      <c r="HM89" s="9">
        <v>6.4740000000000002</v>
      </c>
      <c r="HN89" s="9">
        <v>0.505</v>
      </c>
      <c r="HO89" s="9">
        <v>4.4489999999999998</v>
      </c>
      <c r="HP89" s="9">
        <v>3.367</v>
      </c>
      <c r="HQ89" s="9">
        <v>1.0820000000000001</v>
      </c>
      <c r="HR89" s="9">
        <v>22.881</v>
      </c>
      <c r="HS89" s="9">
        <v>16.765999999999998</v>
      </c>
      <c r="HT89" s="9">
        <v>6.1150000000000002</v>
      </c>
      <c r="HU89" s="9">
        <v>36.432000000000002</v>
      </c>
      <c r="HV89" s="9">
        <v>23.32</v>
      </c>
      <c r="HW89" s="9">
        <v>13.112</v>
      </c>
      <c r="HX89" s="9">
        <v>10.015000000000001</v>
      </c>
      <c r="HY89" s="9">
        <v>8.6379999999999999</v>
      </c>
      <c r="HZ89" s="9">
        <v>1.377</v>
      </c>
      <c r="IA89" s="9">
        <v>26.417000000000002</v>
      </c>
      <c r="IB89" s="9">
        <v>14.682</v>
      </c>
      <c r="IC89" s="9">
        <v>11.736000000000001</v>
      </c>
      <c r="ID89" s="9">
        <v>19.582999999999998</v>
      </c>
      <c r="IE89" s="9">
        <v>16.623999999999999</v>
      </c>
      <c r="IF89" s="9">
        <v>2.9590000000000001</v>
      </c>
      <c r="IG89" s="9">
        <v>45.616</v>
      </c>
      <c r="IH89" s="9">
        <v>28.873999999999999</v>
      </c>
      <c r="II89" s="9">
        <v>16.742000000000001</v>
      </c>
      <c r="IJ89" s="9">
        <v>33.396000000000001</v>
      </c>
      <c r="IK89" s="9">
        <v>21.155999999999999</v>
      </c>
      <c r="IL89" s="9">
        <v>12.24</v>
      </c>
      <c r="IM89" s="9">
        <v>3951.4059999999999</v>
      </c>
      <c r="IN89" s="9">
        <v>2103.8870000000002</v>
      </c>
      <c r="IO89" s="9">
        <v>1847.519</v>
      </c>
      <c r="IP89" s="9">
        <v>2786.0810000000001</v>
      </c>
      <c r="IQ89" s="9">
        <v>1703.288</v>
      </c>
    </row>
    <row r="90" spans="1:251">
      <c r="A90" s="10">
        <v>44228</v>
      </c>
      <c r="B90" s="9">
        <v>28.928999999999998</v>
      </c>
      <c r="C90" s="9">
        <v>24.465</v>
      </c>
      <c r="D90" s="9">
        <v>369.38799999999998</v>
      </c>
      <c r="E90" s="9">
        <v>217.41900000000001</v>
      </c>
      <c r="F90" s="9">
        <v>151.96899999999999</v>
      </c>
      <c r="G90" s="9">
        <v>169.77699999999999</v>
      </c>
      <c r="H90" s="9">
        <v>134.05600000000001</v>
      </c>
      <c r="I90" s="9">
        <v>35.720999999999997</v>
      </c>
      <c r="J90" s="9">
        <v>199.61099999999999</v>
      </c>
      <c r="K90" s="9">
        <v>83.364000000000004</v>
      </c>
      <c r="L90" s="9">
        <v>116.248</v>
      </c>
      <c r="M90" s="9">
        <v>211.37899999999999</v>
      </c>
      <c r="N90" s="9">
        <v>164.15199999999999</v>
      </c>
      <c r="O90" s="9">
        <v>47.226999999999997</v>
      </c>
      <c r="P90" s="9">
        <v>222.702</v>
      </c>
      <c r="Q90" s="9">
        <v>93.328999999999994</v>
      </c>
      <c r="R90" s="9">
        <v>129.37299999999999</v>
      </c>
      <c r="S90" s="9">
        <v>241.21</v>
      </c>
      <c r="T90" s="9">
        <v>112.941</v>
      </c>
      <c r="U90" s="9">
        <v>128.268</v>
      </c>
      <c r="V90" s="9">
        <v>2881.268</v>
      </c>
      <c r="W90" s="9">
        <v>1523.952</v>
      </c>
      <c r="X90" s="9">
        <v>1357.3150000000001</v>
      </c>
      <c r="Y90" s="9">
        <v>2168.134</v>
      </c>
      <c r="Z90" s="9">
        <v>1389.6759999999999</v>
      </c>
      <c r="AA90" s="9">
        <v>778.45699999999999</v>
      </c>
      <c r="AB90" s="9">
        <v>713.13400000000001</v>
      </c>
      <c r="AC90" s="9">
        <v>134.27600000000001</v>
      </c>
      <c r="AD90" s="9">
        <v>578.85799999999995</v>
      </c>
      <c r="AE90" s="9">
        <v>360.92</v>
      </c>
      <c r="AF90" s="9">
        <v>195.221</v>
      </c>
      <c r="AG90" s="9">
        <v>165.69900000000001</v>
      </c>
      <c r="AH90" s="9">
        <v>95.355000000000004</v>
      </c>
      <c r="AI90" s="9">
        <v>46.454999999999998</v>
      </c>
      <c r="AJ90" s="9">
        <v>48.9</v>
      </c>
      <c r="AK90" s="9">
        <v>51.41</v>
      </c>
      <c r="AL90" s="9">
        <v>36.792000000000002</v>
      </c>
      <c r="AM90" s="9">
        <v>14.618</v>
      </c>
      <c r="AN90" s="9">
        <v>30.841000000000001</v>
      </c>
      <c r="AO90" s="9">
        <v>20.968</v>
      </c>
      <c r="AP90" s="9">
        <v>9.8729999999999993</v>
      </c>
      <c r="AQ90" s="9">
        <v>20.57</v>
      </c>
      <c r="AR90" s="9">
        <v>15.824</v>
      </c>
      <c r="AS90" s="9">
        <v>4.7460000000000004</v>
      </c>
      <c r="AT90" s="9">
        <v>43.944000000000003</v>
      </c>
      <c r="AU90" s="9">
        <v>9.6630000000000003</v>
      </c>
      <c r="AV90" s="9">
        <v>34.281999999999996</v>
      </c>
      <c r="AW90" s="9">
        <v>301.029</v>
      </c>
      <c r="AX90" s="9">
        <v>163.185</v>
      </c>
      <c r="AY90" s="9">
        <v>137.84399999999999</v>
      </c>
      <c r="AZ90" s="9">
        <v>149.928</v>
      </c>
      <c r="BA90" s="9">
        <v>113.423</v>
      </c>
      <c r="BB90" s="9">
        <v>36.503999999999998</v>
      </c>
      <c r="BC90" s="9">
        <v>151.102</v>
      </c>
      <c r="BD90" s="9">
        <v>49.762</v>
      </c>
      <c r="BE90" s="9">
        <v>101.34</v>
      </c>
      <c r="BF90" s="9">
        <v>188.13</v>
      </c>
      <c r="BG90" s="9">
        <v>140.59899999999999</v>
      </c>
      <c r="BH90" s="9">
        <v>47.530999999999999</v>
      </c>
      <c r="BI90" s="9">
        <v>172.79</v>
      </c>
      <c r="BJ90" s="9">
        <v>54.621000000000002</v>
      </c>
      <c r="BK90" s="9">
        <v>118.16800000000001</v>
      </c>
      <c r="BL90" s="9">
        <v>181.94200000000001</v>
      </c>
      <c r="BM90" s="9">
        <v>70.73</v>
      </c>
      <c r="BN90" s="9">
        <v>111.212</v>
      </c>
      <c r="BO90" s="9">
        <v>2642.1390000000001</v>
      </c>
      <c r="BP90" s="9">
        <v>1360.4449999999999</v>
      </c>
      <c r="BQ90" s="9">
        <v>1281.694</v>
      </c>
      <c r="BR90" s="9">
        <v>2005.5619999999999</v>
      </c>
      <c r="BS90" s="9">
        <v>1216.6469999999999</v>
      </c>
      <c r="BT90" s="9">
        <v>788.91499999999996</v>
      </c>
      <c r="BU90" s="9">
        <v>636.577</v>
      </c>
      <c r="BV90" s="9">
        <v>143.798</v>
      </c>
      <c r="BW90" s="9">
        <v>492.779</v>
      </c>
      <c r="BX90" s="9">
        <v>326.274</v>
      </c>
      <c r="BY90" s="9">
        <v>171.49700000000001</v>
      </c>
      <c r="BZ90" s="9">
        <v>154.77699999999999</v>
      </c>
      <c r="CA90" s="9">
        <v>102.96899999999999</v>
      </c>
      <c r="CB90" s="9">
        <v>59.036999999999999</v>
      </c>
      <c r="CC90" s="9">
        <v>43.932000000000002</v>
      </c>
      <c r="CD90" s="9">
        <v>56.238999999999997</v>
      </c>
      <c r="CE90" s="9">
        <v>39.573999999999998</v>
      </c>
      <c r="CF90" s="9">
        <v>16.664999999999999</v>
      </c>
      <c r="CG90" s="9">
        <v>35.524999999999999</v>
      </c>
      <c r="CH90" s="9">
        <v>25.09</v>
      </c>
      <c r="CI90" s="9">
        <v>10.435</v>
      </c>
      <c r="CJ90" s="9">
        <v>20.713999999999999</v>
      </c>
      <c r="CK90" s="9">
        <v>14.484</v>
      </c>
      <c r="CL90" s="9">
        <v>6.23</v>
      </c>
      <c r="CM90" s="9">
        <v>46.73</v>
      </c>
      <c r="CN90" s="9">
        <v>19.463000000000001</v>
      </c>
      <c r="CO90" s="9">
        <v>27.266999999999999</v>
      </c>
      <c r="CP90" s="9">
        <v>260.18700000000001</v>
      </c>
      <c r="CQ90" s="9">
        <v>134.83500000000001</v>
      </c>
      <c r="CR90" s="9">
        <v>125.35299999999999</v>
      </c>
      <c r="CS90" s="9">
        <v>110.215</v>
      </c>
      <c r="CT90" s="9">
        <v>79.841999999999999</v>
      </c>
      <c r="CU90" s="9">
        <v>30.373000000000001</v>
      </c>
      <c r="CV90" s="9">
        <v>149.97300000000001</v>
      </c>
      <c r="CW90" s="9">
        <v>54.993000000000002</v>
      </c>
      <c r="CX90" s="9">
        <v>94.98</v>
      </c>
      <c r="CY90" s="9">
        <v>152.73099999999999</v>
      </c>
      <c r="CZ90" s="9">
        <v>109.069</v>
      </c>
      <c r="DA90" s="9">
        <v>43.662999999999997</v>
      </c>
      <c r="DB90" s="9">
        <v>173.54300000000001</v>
      </c>
      <c r="DC90" s="9">
        <v>62.429000000000002</v>
      </c>
      <c r="DD90" s="9">
        <v>111.114</v>
      </c>
      <c r="DE90" s="9">
        <v>185.49700000000001</v>
      </c>
      <c r="DF90" s="9">
        <v>80.081999999999994</v>
      </c>
      <c r="DG90" s="9">
        <v>105.41500000000001</v>
      </c>
      <c r="DH90" s="9">
        <v>2587.4209999999998</v>
      </c>
      <c r="DI90" s="9">
        <v>1424.4780000000001</v>
      </c>
      <c r="DJ90" s="9">
        <v>1162.944</v>
      </c>
      <c r="DK90" s="9">
        <v>1645.4649999999999</v>
      </c>
      <c r="DL90" s="9">
        <v>1070.961</v>
      </c>
      <c r="DM90" s="9">
        <v>574.505</v>
      </c>
      <c r="DN90" s="9">
        <v>941.95600000000002</v>
      </c>
      <c r="DO90" s="9">
        <v>353.517</v>
      </c>
      <c r="DP90" s="9">
        <v>588.43899999999996</v>
      </c>
      <c r="DQ90" s="9">
        <v>312.19299999999998</v>
      </c>
      <c r="DR90" s="9">
        <v>170.18199999999999</v>
      </c>
      <c r="DS90" s="9">
        <v>142.012</v>
      </c>
      <c r="DT90" s="9">
        <v>132.04499999999999</v>
      </c>
      <c r="DU90" s="9">
        <v>74.063000000000002</v>
      </c>
      <c r="DV90" s="9">
        <v>57.981999999999999</v>
      </c>
      <c r="DW90" s="9">
        <v>54.106000000000002</v>
      </c>
      <c r="DX90" s="9">
        <v>40.167000000000002</v>
      </c>
      <c r="DY90" s="9">
        <v>13.939</v>
      </c>
      <c r="DZ90" s="9">
        <v>37.042000000000002</v>
      </c>
      <c r="EA90" s="9">
        <v>28.047999999999998</v>
      </c>
      <c r="EB90" s="9">
        <v>8.9939999999999998</v>
      </c>
      <c r="EC90" s="9">
        <v>17.064</v>
      </c>
      <c r="ED90" s="9">
        <v>12.12</v>
      </c>
      <c r="EE90" s="9">
        <v>4.9450000000000003</v>
      </c>
      <c r="EF90" s="9">
        <v>77.938999999999993</v>
      </c>
      <c r="EG90" s="9">
        <v>33.896000000000001</v>
      </c>
      <c r="EH90" s="9">
        <v>44.043999999999997</v>
      </c>
      <c r="EI90" s="9">
        <v>222.94</v>
      </c>
      <c r="EJ90" s="9">
        <v>122.289</v>
      </c>
      <c r="EK90" s="9">
        <v>100.652</v>
      </c>
      <c r="EL90" s="9">
        <v>77.486000000000004</v>
      </c>
      <c r="EM90" s="9">
        <v>57.21</v>
      </c>
      <c r="EN90" s="9">
        <v>20.276</v>
      </c>
      <c r="EO90" s="9">
        <v>145.45500000000001</v>
      </c>
      <c r="EP90" s="9">
        <v>65.078999999999994</v>
      </c>
      <c r="EQ90" s="9">
        <v>80.376000000000005</v>
      </c>
      <c r="ER90" s="9">
        <v>117.422</v>
      </c>
      <c r="ES90" s="9">
        <v>86.518000000000001</v>
      </c>
      <c r="ET90" s="9">
        <v>30.904</v>
      </c>
      <c r="EU90" s="9">
        <v>194.77199999999999</v>
      </c>
      <c r="EV90" s="9">
        <v>83.664000000000001</v>
      </c>
      <c r="EW90" s="9">
        <v>111.108</v>
      </c>
      <c r="EX90" s="9">
        <v>182.49700000000001</v>
      </c>
      <c r="EY90" s="9">
        <v>93.126999999999995</v>
      </c>
      <c r="EZ90" s="9">
        <v>89.369</v>
      </c>
      <c r="FA90" s="9">
        <v>1939.5740000000001</v>
      </c>
      <c r="FB90" s="9">
        <v>1028.636</v>
      </c>
      <c r="FC90" s="9">
        <v>910.93799999999999</v>
      </c>
      <c r="FD90" s="9">
        <v>1349.2809999999999</v>
      </c>
      <c r="FE90" s="9">
        <v>853.16099999999994</v>
      </c>
      <c r="FF90" s="9">
        <v>496.11900000000003</v>
      </c>
      <c r="FG90" s="9">
        <v>590.29300000000001</v>
      </c>
      <c r="FH90" s="9">
        <v>175.47499999999999</v>
      </c>
      <c r="FI90" s="9">
        <v>414.81799999999998</v>
      </c>
      <c r="FJ90" s="9">
        <v>231.87200000000001</v>
      </c>
      <c r="FK90" s="9">
        <v>125.789</v>
      </c>
      <c r="FL90" s="9">
        <v>106.083</v>
      </c>
      <c r="FM90" s="9">
        <v>86.694999999999993</v>
      </c>
      <c r="FN90" s="9">
        <v>49.377000000000002</v>
      </c>
      <c r="FO90" s="9">
        <v>37.317999999999998</v>
      </c>
      <c r="FP90" s="9">
        <v>43.616</v>
      </c>
      <c r="FQ90" s="9">
        <v>32.768000000000001</v>
      </c>
      <c r="FR90" s="9">
        <v>10.848000000000001</v>
      </c>
      <c r="FS90" s="9">
        <v>30.102</v>
      </c>
      <c r="FT90" s="9">
        <v>22.053000000000001</v>
      </c>
      <c r="FU90" s="9">
        <v>8.0489999999999995</v>
      </c>
      <c r="FV90" s="9">
        <v>13.515000000000001</v>
      </c>
      <c r="FW90" s="9">
        <v>10.715</v>
      </c>
      <c r="FX90" s="9">
        <v>2.7989999999999999</v>
      </c>
      <c r="FY90" s="9">
        <v>43.078000000000003</v>
      </c>
      <c r="FZ90" s="9">
        <v>16.609000000000002</v>
      </c>
      <c r="GA90" s="9">
        <v>26.47</v>
      </c>
      <c r="GB90" s="9">
        <v>176.65199999999999</v>
      </c>
      <c r="GC90" s="9">
        <v>94.912999999999997</v>
      </c>
      <c r="GD90" s="9">
        <v>81.739000000000004</v>
      </c>
      <c r="GE90" s="9">
        <v>65.801000000000002</v>
      </c>
      <c r="GF90" s="9">
        <v>47.939</v>
      </c>
      <c r="GG90" s="9">
        <v>17.861999999999998</v>
      </c>
      <c r="GH90" s="9">
        <v>110.851</v>
      </c>
      <c r="GI90" s="9">
        <v>46.973999999999997</v>
      </c>
      <c r="GJ90" s="9">
        <v>63.877000000000002</v>
      </c>
      <c r="GK90" s="9">
        <v>97.718999999999994</v>
      </c>
      <c r="GL90" s="9">
        <v>71.876999999999995</v>
      </c>
      <c r="GM90" s="9">
        <v>25.841999999999999</v>
      </c>
      <c r="GN90" s="9">
        <v>134.15299999999999</v>
      </c>
      <c r="GO90" s="9">
        <v>53.911999999999999</v>
      </c>
      <c r="GP90" s="9">
        <v>80.241</v>
      </c>
      <c r="GQ90" s="9">
        <v>140.953</v>
      </c>
      <c r="GR90" s="9">
        <v>69.027000000000001</v>
      </c>
      <c r="GS90" s="9">
        <v>71.926000000000002</v>
      </c>
      <c r="GT90" s="9">
        <v>647.84699999999998</v>
      </c>
      <c r="GU90" s="9">
        <v>395.84100000000001</v>
      </c>
      <c r="GV90" s="9">
        <v>252.006</v>
      </c>
      <c r="GW90" s="9">
        <v>296.185</v>
      </c>
      <c r="GX90" s="9">
        <v>217.79900000000001</v>
      </c>
      <c r="GY90" s="9">
        <v>78.385000000000005</v>
      </c>
      <c r="GZ90" s="9">
        <v>351.66300000000001</v>
      </c>
      <c r="HA90" s="9">
        <v>178.042</v>
      </c>
      <c r="HB90" s="9">
        <v>173.62100000000001</v>
      </c>
      <c r="HC90" s="9">
        <v>80.320999999999998</v>
      </c>
      <c r="HD90" s="9">
        <v>44.393000000000001</v>
      </c>
      <c r="HE90" s="9">
        <v>35.929000000000002</v>
      </c>
      <c r="HF90" s="9">
        <v>45.350999999999999</v>
      </c>
      <c r="HG90" s="9">
        <v>24.686</v>
      </c>
      <c r="HH90" s="9">
        <v>20.664000000000001</v>
      </c>
      <c r="HI90" s="9">
        <v>10.49</v>
      </c>
      <c r="HJ90" s="9">
        <v>7.399</v>
      </c>
      <c r="HK90" s="9">
        <v>3.09</v>
      </c>
      <c r="HL90" s="9">
        <v>6.94</v>
      </c>
      <c r="HM90" s="9">
        <v>5.9950000000000001</v>
      </c>
      <c r="HN90" s="9">
        <v>0.94499999999999995</v>
      </c>
      <c r="HO90" s="9">
        <v>3.55</v>
      </c>
      <c r="HP90" s="9">
        <v>1.4039999999999999</v>
      </c>
      <c r="HQ90" s="9">
        <v>2.145</v>
      </c>
      <c r="HR90" s="9">
        <v>34.860999999999997</v>
      </c>
      <c r="HS90" s="9">
        <v>17.286999999999999</v>
      </c>
      <c r="HT90" s="9">
        <v>17.574000000000002</v>
      </c>
      <c r="HU90" s="9">
        <v>46.289000000000001</v>
      </c>
      <c r="HV90" s="9">
        <v>27.376000000000001</v>
      </c>
      <c r="HW90" s="9">
        <v>18.913</v>
      </c>
      <c r="HX90" s="9">
        <v>11.685</v>
      </c>
      <c r="HY90" s="9">
        <v>9.2710000000000008</v>
      </c>
      <c r="HZ90" s="9">
        <v>2.4140000000000001</v>
      </c>
      <c r="IA90" s="9">
        <v>34.603999999999999</v>
      </c>
      <c r="IB90" s="9">
        <v>18.105</v>
      </c>
      <c r="IC90" s="9">
        <v>16.498000000000001</v>
      </c>
      <c r="ID90" s="9">
        <v>19.702999999999999</v>
      </c>
      <c r="IE90" s="9">
        <v>14.641</v>
      </c>
      <c r="IF90" s="9">
        <v>5.0620000000000003</v>
      </c>
      <c r="IG90" s="9">
        <v>60.619</v>
      </c>
      <c r="IH90" s="9">
        <v>29.751999999999999</v>
      </c>
      <c r="II90" s="9">
        <v>30.867000000000001</v>
      </c>
      <c r="IJ90" s="9">
        <v>41.543999999999997</v>
      </c>
      <c r="IK90" s="9">
        <v>24.1</v>
      </c>
      <c r="IL90" s="9">
        <v>17.443000000000001</v>
      </c>
      <c r="IM90" s="9">
        <v>4063.3069999999998</v>
      </c>
      <c r="IN90" s="9">
        <v>2145.7950000000001</v>
      </c>
      <c r="IO90" s="9">
        <v>1917.511</v>
      </c>
      <c r="IP90" s="9">
        <v>2843.8130000000001</v>
      </c>
      <c r="IQ90" s="9">
        <v>1725.0119999999999</v>
      </c>
    </row>
    <row r="91" spans="1:251">
      <c r="A91" s="10">
        <v>44256</v>
      </c>
      <c r="B91" s="9">
        <v>16.515000000000001</v>
      </c>
      <c r="C91" s="9">
        <v>27.102</v>
      </c>
      <c r="D91" s="9">
        <v>372.94400000000002</v>
      </c>
      <c r="E91" s="9">
        <v>221.613</v>
      </c>
      <c r="F91" s="9">
        <v>151.33099999999999</v>
      </c>
      <c r="G91" s="9">
        <v>167.434</v>
      </c>
      <c r="H91" s="9">
        <v>133.46100000000001</v>
      </c>
      <c r="I91" s="9">
        <v>33.972000000000001</v>
      </c>
      <c r="J91" s="9">
        <v>205.511</v>
      </c>
      <c r="K91" s="9">
        <v>88.152000000000001</v>
      </c>
      <c r="L91" s="9">
        <v>117.35899999999999</v>
      </c>
      <c r="M91" s="9">
        <v>192.12700000000001</v>
      </c>
      <c r="N91" s="9">
        <v>153.56399999999999</v>
      </c>
      <c r="O91" s="9">
        <v>38.561999999999998</v>
      </c>
      <c r="P91" s="9">
        <v>225.76499999999999</v>
      </c>
      <c r="Q91" s="9">
        <v>94.411000000000001</v>
      </c>
      <c r="R91" s="9">
        <v>131.35499999999999</v>
      </c>
      <c r="S91" s="9">
        <v>227.03700000000001</v>
      </c>
      <c r="T91" s="9">
        <v>105.63800000000001</v>
      </c>
      <c r="U91" s="9">
        <v>121.399</v>
      </c>
      <c r="V91" s="9">
        <v>2884.268</v>
      </c>
      <c r="W91" s="9">
        <v>1521.6659999999999</v>
      </c>
      <c r="X91" s="9">
        <v>1362.6020000000001</v>
      </c>
      <c r="Y91" s="9">
        <v>2146.683</v>
      </c>
      <c r="Z91" s="9">
        <v>1386.5630000000001</v>
      </c>
      <c r="AA91" s="9">
        <v>760.12</v>
      </c>
      <c r="AB91" s="9">
        <v>737.58600000000001</v>
      </c>
      <c r="AC91" s="9">
        <v>135.10300000000001</v>
      </c>
      <c r="AD91" s="9">
        <v>602.48199999999997</v>
      </c>
      <c r="AE91" s="9">
        <v>315.77100000000002</v>
      </c>
      <c r="AF91" s="9">
        <v>170.00899999999999</v>
      </c>
      <c r="AG91" s="9">
        <v>145.762</v>
      </c>
      <c r="AH91" s="9">
        <v>60.058999999999997</v>
      </c>
      <c r="AI91" s="9">
        <v>31.021999999999998</v>
      </c>
      <c r="AJ91" s="9">
        <v>29.036999999999999</v>
      </c>
      <c r="AK91" s="9">
        <v>33.17</v>
      </c>
      <c r="AL91" s="9">
        <v>24.681000000000001</v>
      </c>
      <c r="AM91" s="9">
        <v>8.4890000000000008</v>
      </c>
      <c r="AN91" s="9">
        <v>20.716000000000001</v>
      </c>
      <c r="AO91" s="9">
        <v>15.538</v>
      </c>
      <c r="AP91" s="9">
        <v>5.1779999999999999</v>
      </c>
      <c r="AQ91" s="9">
        <v>12.454000000000001</v>
      </c>
      <c r="AR91" s="9">
        <v>9.1430000000000007</v>
      </c>
      <c r="AS91" s="9">
        <v>3.3109999999999999</v>
      </c>
      <c r="AT91" s="9">
        <v>26.888999999999999</v>
      </c>
      <c r="AU91" s="9">
        <v>6.34</v>
      </c>
      <c r="AV91" s="9">
        <v>20.547999999999998</v>
      </c>
      <c r="AW91" s="9">
        <v>282.09399999999999</v>
      </c>
      <c r="AX91" s="9">
        <v>150.441</v>
      </c>
      <c r="AY91" s="9">
        <v>131.65299999999999</v>
      </c>
      <c r="AZ91" s="9">
        <v>131.57499999999999</v>
      </c>
      <c r="BA91" s="9">
        <v>103.146</v>
      </c>
      <c r="BB91" s="9">
        <v>28.428000000000001</v>
      </c>
      <c r="BC91" s="9">
        <v>150.51900000000001</v>
      </c>
      <c r="BD91" s="9">
        <v>47.295000000000002</v>
      </c>
      <c r="BE91" s="9">
        <v>103.224</v>
      </c>
      <c r="BF91" s="9">
        <v>154.89500000000001</v>
      </c>
      <c r="BG91" s="9">
        <v>120.49</v>
      </c>
      <c r="BH91" s="9">
        <v>34.405000000000001</v>
      </c>
      <c r="BI91" s="9">
        <v>160.875</v>
      </c>
      <c r="BJ91" s="9">
        <v>49.518999999999998</v>
      </c>
      <c r="BK91" s="9">
        <v>111.357</v>
      </c>
      <c r="BL91" s="9">
        <v>171.23599999999999</v>
      </c>
      <c r="BM91" s="9">
        <v>62.832999999999998</v>
      </c>
      <c r="BN91" s="9">
        <v>108.40300000000001</v>
      </c>
      <c r="BO91" s="9">
        <v>2645.9450000000002</v>
      </c>
      <c r="BP91" s="9">
        <v>1360.288</v>
      </c>
      <c r="BQ91" s="9">
        <v>1285.6569999999999</v>
      </c>
      <c r="BR91" s="9">
        <v>1985.107</v>
      </c>
      <c r="BS91" s="9">
        <v>1208.9870000000001</v>
      </c>
      <c r="BT91" s="9">
        <v>776.12</v>
      </c>
      <c r="BU91" s="9">
        <v>660.83799999999997</v>
      </c>
      <c r="BV91" s="9">
        <v>151.30099999999999</v>
      </c>
      <c r="BW91" s="9">
        <v>509.53800000000001</v>
      </c>
      <c r="BX91" s="9">
        <v>317.55799999999999</v>
      </c>
      <c r="BY91" s="9">
        <v>160.24299999999999</v>
      </c>
      <c r="BZ91" s="9">
        <v>157.315</v>
      </c>
      <c r="CA91" s="9">
        <v>77.338999999999999</v>
      </c>
      <c r="CB91" s="9">
        <v>48.994</v>
      </c>
      <c r="CC91" s="9">
        <v>28.346</v>
      </c>
      <c r="CD91" s="9">
        <v>37.811</v>
      </c>
      <c r="CE91" s="9">
        <v>30.521999999999998</v>
      </c>
      <c r="CF91" s="9">
        <v>7.2889999999999997</v>
      </c>
      <c r="CG91" s="9">
        <v>24.501999999999999</v>
      </c>
      <c r="CH91" s="9">
        <v>19.698</v>
      </c>
      <c r="CI91" s="9">
        <v>4.8029999999999999</v>
      </c>
      <c r="CJ91" s="9">
        <v>13.308999999999999</v>
      </c>
      <c r="CK91" s="9">
        <v>10.824</v>
      </c>
      <c r="CL91" s="9">
        <v>2.4860000000000002</v>
      </c>
      <c r="CM91" s="9">
        <v>39.527999999999999</v>
      </c>
      <c r="CN91" s="9">
        <v>18.472000000000001</v>
      </c>
      <c r="CO91" s="9">
        <v>21.056999999999999</v>
      </c>
      <c r="CP91" s="9">
        <v>275.08499999999998</v>
      </c>
      <c r="CQ91" s="9">
        <v>132.46199999999999</v>
      </c>
      <c r="CR91" s="9">
        <v>142.62200000000001</v>
      </c>
      <c r="CS91" s="9">
        <v>127.502</v>
      </c>
      <c r="CT91" s="9">
        <v>86.503</v>
      </c>
      <c r="CU91" s="9">
        <v>40.999000000000002</v>
      </c>
      <c r="CV91" s="9">
        <v>147.583</v>
      </c>
      <c r="CW91" s="9">
        <v>45.959000000000003</v>
      </c>
      <c r="CX91" s="9">
        <v>101.624</v>
      </c>
      <c r="CY91" s="9">
        <v>152.834</v>
      </c>
      <c r="CZ91" s="9">
        <v>107.595</v>
      </c>
      <c r="DA91" s="9">
        <v>45.238999999999997</v>
      </c>
      <c r="DB91" s="9">
        <v>164.72499999999999</v>
      </c>
      <c r="DC91" s="9">
        <v>52.648000000000003</v>
      </c>
      <c r="DD91" s="9">
        <v>112.07599999999999</v>
      </c>
      <c r="DE91" s="9">
        <v>172.08500000000001</v>
      </c>
      <c r="DF91" s="9">
        <v>65.658000000000001</v>
      </c>
      <c r="DG91" s="9">
        <v>106.42700000000001</v>
      </c>
      <c r="DH91" s="9">
        <v>2588.6750000000002</v>
      </c>
      <c r="DI91" s="9">
        <v>1421.1849999999999</v>
      </c>
      <c r="DJ91" s="9">
        <v>1167.49</v>
      </c>
      <c r="DK91" s="9">
        <v>1627.895</v>
      </c>
      <c r="DL91" s="9">
        <v>1064.3589999999999</v>
      </c>
      <c r="DM91" s="9">
        <v>563.53599999999994</v>
      </c>
      <c r="DN91" s="9">
        <v>960.78</v>
      </c>
      <c r="DO91" s="9">
        <v>356.82600000000002</v>
      </c>
      <c r="DP91" s="9">
        <v>603.95399999999995</v>
      </c>
      <c r="DQ91" s="9">
        <v>280.31599999999997</v>
      </c>
      <c r="DR91" s="9">
        <v>166.64599999999999</v>
      </c>
      <c r="DS91" s="9">
        <v>113.67</v>
      </c>
      <c r="DT91" s="9">
        <v>93.245999999999995</v>
      </c>
      <c r="DU91" s="9">
        <v>57.481999999999999</v>
      </c>
      <c r="DV91" s="9">
        <v>35.765000000000001</v>
      </c>
      <c r="DW91" s="9">
        <v>37.591999999999999</v>
      </c>
      <c r="DX91" s="9">
        <v>29.271999999999998</v>
      </c>
      <c r="DY91" s="9">
        <v>8.32</v>
      </c>
      <c r="DZ91" s="9">
        <v>23.209</v>
      </c>
      <c r="EA91" s="9">
        <v>18.093</v>
      </c>
      <c r="EB91" s="9">
        <v>5.1159999999999997</v>
      </c>
      <c r="EC91" s="9">
        <v>14.382999999999999</v>
      </c>
      <c r="ED91" s="9">
        <v>11.179</v>
      </c>
      <c r="EE91" s="9">
        <v>3.2040000000000002</v>
      </c>
      <c r="EF91" s="9">
        <v>55.654000000000003</v>
      </c>
      <c r="EG91" s="9">
        <v>28.21</v>
      </c>
      <c r="EH91" s="9">
        <v>27.443999999999999</v>
      </c>
      <c r="EI91" s="9">
        <v>214.62</v>
      </c>
      <c r="EJ91" s="9">
        <v>125.526</v>
      </c>
      <c r="EK91" s="9">
        <v>89.093999999999994</v>
      </c>
      <c r="EL91" s="9">
        <v>72.870999999999995</v>
      </c>
      <c r="EM91" s="9">
        <v>59.286999999999999</v>
      </c>
      <c r="EN91" s="9">
        <v>13.585000000000001</v>
      </c>
      <c r="EO91" s="9">
        <v>141.749</v>
      </c>
      <c r="EP91" s="9">
        <v>66.239000000000004</v>
      </c>
      <c r="EQ91" s="9">
        <v>75.509</v>
      </c>
      <c r="ER91" s="9">
        <v>101.937</v>
      </c>
      <c r="ES91" s="9">
        <v>81.727000000000004</v>
      </c>
      <c r="ET91" s="9">
        <v>20.209</v>
      </c>
      <c r="EU91" s="9">
        <v>178.38</v>
      </c>
      <c r="EV91" s="9">
        <v>84.918999999999997</v>
      </c>
      <c r="EW91" s="9">
        <v>93.460999999999999</v>
      </c>
      <c r="EX91" s="9">
        <v>164.958</v>
      </c>
      <c r="EY91" s="9">
        <v>84.331999999999994</v>
      </c>
      <c r="EZ91" s="9">
        <v>80.626000000000005</v>
      </c>
      <c r="FA91" s="9">
        <v>1946.951</v>
      </c>
      <c r="FB91" s="9">
        <v>1031.704</v>
      </c>
      <c r="FC91" s="9">
        <v>915.24699999999996</v>
      </c>
      <c r="FD91" s="9">
        <v>1335.088</v>
      </c>
      <c r="FE91" s="9">
        <v>850.92899999999997</v>
      </c>
      <c r="FF91" s="9">
        <v>484.15800000000002</v>
      </c>
      <c r="FG91" s="9">
        <v>611.86300000000006</v>
      </c>
      <c r="FH91" s="9">
        <v>180.77500000000001</v>
      </c>
      <c r="FI91" s="9">
        <v>431.089</v>
      </c>
      <c r="FJ91" s="9">
        <v>208.172</v>
      </c>
      <c r="FK91" s="9">
        <v>121.904</v>
      </c>
      <c r="FL91" s="9">
        <v>86.268000000000001</v>
      </c>
      <c r="FM91" s="9">
        <v>60.948</v>
      </c>
      <c r="FN91" s="9">
        <v>36.276000000000003</v>
      </c>
      <c r="FO91" s="9">
        <v>24.672000000000001</v>
      </c>
      <c r="FP91" s="9">
        <v>28.391999999999999</v>
      </c>
      <c r="FQ91" s="9">
        <v>20.646000000000001</v>
      </c>
      <c r="FR91" s="9">
        <v>7.7460000000000004</v>
      </c>
      <c r="FS91" s="9">
        <v>17.18</v>
      </c>
      <c r="FT91" s="9">
        <v>12.069000000000001</v>
      </c>
      <c r="FU91" s="9">
        <v>5.1109999999999998</v>
      </c>
      <c r="FV91" s="9">
        <v>11.212</v>
      </c>
      <c r="FW91" s="9">
        <v>8.577</v>
      </c>
      <c r="FX91" s="9">
        <v>2.6360000000000001</v>
      </c>
      <c r="FY91" s="9">
        <v>32.555</v>
      </c>
      <c r="FZ91" s="9">
        <v>15.63</v>
      </c>
      <c r="GA91" s="9">
        <v>16.925000000000001</v>
      </c>
      <c r="GB91" s="9">
        <v>168.23099999999999</v>
      </c>
      <c r="GC91" s="9">
        <v>97.54</v>
      </c>
      <c r="GD91" s="9">
        <v>70.691000000000003</v>
      </c>
      <c r="GE91" s="9">
        <v>60.140999999999998</v>
      </c>
      <c r="GF91" s="9">
        <v>47.787999999999997</v>
      </c>
      <c r="GG91" s="9">
        <v>12.353</v>
      </c>
      <c r="GH91" s="9">
        <v>108.09099999999999</v>
      </c>
      <c r="GI91" s="9">
        <v>49.752000000000002</v>
      </c>
      <c r="GJ91" s="9">
        <v>58.338000000000001</v>
      </c>
      <c r="GK91" s="9">
        <v>82.921999999999997</v>
      </c>
      <c r="GL91" s="9">
        <v>64.515000000000001</v>
      </c>
      <c r="GM91" s="9">
        <v>18.407</v>
      </c>
      <c r="GN91" s="9">
        <v>125.25</v>
      </c>
      <c r="GO91" s="9">
        <v>57.389000000000003</v>
      </c>
      <c r="GP91" s="9">
        <v>67.861000000000004</v>
      </c>
      <c r="GQ91" s="9">
        <v>125.271</v>
      </c>
      <c r="GR91" s="9">
        <v>61.822000000000003</v>
      </c>
      <c r="GS91" s="9">
        <v>63.448999999999998</v>
      </c>
      <c r="GT91" s="9">
        <v>641.72400000000005</v>
      </c>
      <c r="GU91" s="9">
        <v>389.48099999999999</v>
      </c>
      <c r="GV91" s="9">
        <v>252.24299999999999</v>
      </c>
      <c r="GW91" s="9">
        <v>292.80700000000002</v>
      </c>
      <c r="GX91" s="9">
        <v>213.43</v>
      </c>
      <c r="GY91" s="9">
        <v>79.376999999999995</v>
      </c>
      <c r="GZ91" s="9">
        <v>348.91699999999997</v>
      </c>
      <c r="HA91" s="9">
        <v>176.05099999999999</v>
      </c>
      <c r="HB91" s="9">
        <v>172.86600000000001</v>
      </c>
      <c r="HC91" s="9">
        <v>72.144000000000005</v>
      </c>
      <c r="HD91" s="9">
        <v>44.741999999999997</v>
      </c>
      <c r="HE91" s="9">
        <v>27.402000000000001</v>
      </c>
      <c r="HF91" s="9">
        <v>32.298999999999999</v>
      </c>
      <c r="HG91" s="9">
        <v>21.206</v>
      </c>
      <c r="HH91" s="9">
        <v>11.093</v>
      </c>
      <c r="HI91" s="9">
        <v>9.1999999999999993</v>
      </c>
      <c r="HJ91" s="9">
        <v>8.6259999999999994</v>
      </c>
      <c r="HK91" s="9">
        <v>0.57399999999999995</v>
      </c>
      <c r="HL91" s="9">
        <v>6.0289999999999999</v>
      </c>
      <c r="HM91" s="9">
        <v>6.0229999999999997</v>
      </c>
      <c r="HN91" s="9">
        <v>6.0000000000000001E-3</v>
      </c>
      <c r="HO91" s="9">
        <v>3.1709999999999998</v>
      </c>
      <c r="HP91" s="9">
        <v>2.6019999999999999</v>
      </c>
      <c r="HQ91" s="9">
        <v>0.56799999999999995</v>
      </c>
      <c r="HR91" s="9">
        <v>23.099</v>
      </c>
      <c r="HS91" s="9">
        <v>12.58</v>
      </c>
      <c r="HT91" s="9">
        <v>10.519</v>
      </c>
      <c r="HU91" s="9">
        <v>46.389000000000003</v>
      </c>
      <c r="HV91" s="9">
        <v>27.986000000000001</v>
      </c>
      <c r="HW91" s="9">
        <v>18.402999999999999</v>
      </c>
      <c r="HX91" s="9">
        <v>12.731</v>
      </c>
      <c r="HY91" s="9">
        <v>11.499000000000001</v>
      </c>
      <c r="HZ91" s="9">
        <v>1.232</v>
      </c>
      <c r="IA91" s="9">
        <v>33.658000000000001</v>
      </c>
      <c r="IB91" s="9">
        <v>16.486999999999998</v>
      </c>
      <c r="IC91" s="9">
        <v>17.170999999999999</v>
      </c>
      <c r="ID91" s="9">
        <v>19.013999999999999</v>
      </c>
      <c r="IE91" s="9">
        <v>17.212</v>
      </c>
      <c r="IF91" s="9">
        <v>1.802</v>
      </c>
      <c r="IG91" s="9">
        <v>53.13</v>
      </c>
      <c r="IH91" s="9">
        <v>27.53</v>
      </c>
      <c r="II91" s="9">
        <v>25.6</v>
      </c>
      <c r="IJ91" s="9">
        <v>39.686999999999998</v>
      </c>
      <c r="IK91" s="9">
        <v>22.51</v>
      </c>
      <c r="IL91" s="9">
        <v>17.177</v>
      </c>
      <c r="IM91" s="9">
        <v>4068.7280000000001</v>
      </c>
      <c r="IN91" s="9">
        <v>2134.576</v>
      </c>
      <c r="IO91" s="9">
        <v>1934.153</v>
      </c>
      <c r="IP91" s="9">
        <v>2808.9520000000002</v>
      </c>
      <c r="IQ91" s="9">
        <v>1699.722</v>
      </c>
    </row>
    <row r="92" spans="1:251">
      <c r="A92" s="10">
        <v>44287</v>
      </c>
      <c r="B92" s="9">
        <v>14.552</v>
      </c>
      <c r="C92" s="9">
        <v>17.829999999999998</v>
      </c>
      <c r="D92" s="9">
        <v>356.08</v>
      </c>
      <c r="E92" s="9">
        <v>205.73</v>
      </c>
      <c r="F92" s="9">
        <v>150.35</v>
      </c>
      <c r="G92" s="9">
        <v>168.63800000000001</v>
      </c>
      <c r="H92" s="9">
        <v>126.00700000000001</v>
      </c>
      <c r="I92" s="9">
        <v>42.631</v>
      </c>
      <c r="J92" s="9">
        <v>187.44200000000001</v>
      </c>
      <c r="K92" s="9">
        <v>79.722999999999999</v>
      </c>
      <c r="L92" s="9">
        <v>107.71899999999999</v>
      </c>
      <c r="M92" s="9">
        <v>190.28399999999999</v>
      </c>
      <c r="N92" s="9">
        <v>143.584</v>
      </c>
      <c r="O92" s="9">
        <v>46.7</v>
      </c>
      <c r="P92" s="9">
        <v>198.191</v>
      </c>
      <c r="Q92" s="9">
        <v>84.358999999999995</v>
      </c>
      <c r="R92" s="9">
        <v>113.833</v>
      </c>
      <c r="S92" s="9">
        <v>207.22</v>
      </c>
      <c r="T92" s="9">
        <v>94.042000000000002</v>
      </c>
      <c r="U92" s="9">
        <v>113.178</v>
      </c>
      <c r="V92" s="9">
        <v>2886.4769999999999</v>
      </c>
      <c r="W92" s="9">
        <v>1527.7</v>
      </c>
      <c r="X92" s="9">
        <v>1358.777</v>
      </c>
      <c r="Y92" s="9">
        <v>2133.98</v>
      </c>
      <c r="Z92" s="9">
        <v>1377.3810000000001</v>
      </c>
      <c r="AA92" s="9">
        <v>756.59900000000005</v>
      </c>
      <c r="AB92" s="9">
        <v>752.49699999999996</v>
      </c>
      <c r="AC92" s="9">
        <v>150.31800000000001</v>
      </c>
      <c r="AD92" s="9">
        <v>602.178</v>
      </c>
      <c r="AE92" s="9">
        <v>311.88600000000002</v>
      </c>
      <c r="AF92" s="9">
        <v>166.93100000000001</v>
      </c>
      <c r="AG92" s="9">
        <v>144.95500000000001</v>
      </c>
      <c r="AH92" s="9">
        <v>61.13</v>
      </c>
      <c r="AI92" s="9">
        <v>33.29</v>
      </c>
      <c r="AJ92" s="9">
        <v>27.84</v>
      </c>
      <c r="AK92" s="9">
        <v>32.576999999999998</v>
      </c>
      <c r="AL92" s="9">
        <v>22.248000000000001</v>
      </c>
      <c r="AM92" s="9">
        <v>10.329000000000001</v>
      </c>
      <c r="AN92" s="9">
        <v>22.972999999999999</v>
      </c>
      <c r="AO92" s="9">
        <v>13.641</v>
      </c>
      <c r="AP92" s="9">
        <v>9.3330000000000002</v>
      </c>
      <c r="AQ92" s="9">
        <v>9.6029999999999998</v>
      </c>
      <c r="AR92" s="9">
        <v>8.6069999999999993</v>
      </c>
      <c r="AS92" s="9">
        <v>0.996</v>
      </c>
      <c r="AT92" s="9">
        <v>28.553999999999998</v>
      </c>
      <c r="AU92" s="9">
        <v>11.042</v>
      </c>
      <c r="AV92" s="9">
        <v>17.510999999999999</v>
      </c>
      <c r="AW92" s="9">
        <v>277.74</v>
      </c>
      <c r="AX92" s="9">
        <v>146.821</v>
      </c>
      <c r="AY92" s="9">
        <v>130.91900000000001</v>
      </c>
      <c r="AZ92" s="9">
        <v>125.67</v>
      </c>
      <c r="BA92" s="9">
        <v>101.76900000000001</v>
      </c>
      <c r="BB92" s="9">
        <v>23.901</v>
      </c>
      <c r="BC92" s="9">
        <v>152.07</v>
      </c>
      <c r="BD92" s="9">
        <v>45.052</v>
      </c>
      <c r="BE92" s="9">
        <v>107.018</v>
      </c>
      <c r="BF92" s="9">
        <v>149.11199999999999</v>
      </c>
      <c r="BG92" s="9">
        <v>118.13</v>
      </c>
      <c r="BH92" s="9">
        <v>30.981999999999999</v>
      </c>
      <c r="BI92" s="9">
        <v>162.77500000000001</v>
      </c>
      <c r="BJ92" s="9">
        <v>48.801000000000002</v>
      </c>
      <c r="BK92" s="9">
        <v>113.973</v>
      </c>
      <c r="BL92" s="9">
        <v>175.04400000000001</v>
      </c>
      <c r="BM92" s="9">
        <v>58.692999999999998</v>
      </c>
      <c r="BN92" s="9">
        <v>116.351</v>
      </c>
      <c r="BO92" s="9">
        <v>2623.0940000000001</v>
      </c>
      <c r="BP92" s="9">
        <v>1362.49</v>
      </c>
      <c r="BQ92" s="9">
        <v>1260.604</v>
      </c>
      <c r="BR92" s="9">
        <v>1981.11</v>
      </c>
      <c r="BS92" s="9">
        <v>1216.9169999999999</v>
      </c>
      <c r="BT92" s="9">
        <v>764.19200000000001</v>
      </c>
      <c r="BU92" s="9">
        <v>641.98400000000004</v>
      </c>
      <c r="BV92" s="9">
        <v>145.572</v>
      </c>
      <c r="BW92" s="9">
        <v>496.41199999999998</v>
      </c>
      <c r="BX92" s="9">
        <v>283.03800000000001</v>
      </c>
      <c r="BY92" s="9">
        <v>145.785</v>
      </c>
      <c r="BZ92" s="9">
        <v>137.25299999999999</v>
      </c>
      <c r="CA92" s="9">
        <v>58.749000000000002</v>
      </c>
      <c r="CB92" s="9">
        <v>33.734000000000002</v>
      </c>
      <c r="CC92" s="9">
        <v>25.015000000000001</v>
      </c>
      <c r="CD92" s="9">
        <v>31.027999999999999</v>
      </c>
      <c r="CE92" s="9">
        <v>21.893999999999998</v>
      </c>
      <c r="CF92" s="9">
        <v>9.1329999999999991</v>
      </c>
      <c r="CG92" s="9">
        <v>21.053000000000001</v>
      </c>
      <c r="CH92" s="9">
        <v>12.84</v>
      </c>
      <c r="CI92" s="9">
        <v>8.2140000000000004</v>
      </c>
      <c r="CJ92" s="9">
        <v>9.9740000000000002</v>
      </c>
      <c r="CK92" s="9">
        <v>9.0549999999999997</v>
      </c>
      <c r="CL92" s="9">
        <v>0.92</v>
      </c>
      <c r="CM92" s="9">
        <v>27.722000000000001</v>
      </c>
      <c r="CN92" s="9">
        <v>11.84</v>
      </c>
      <c r="CO92" s="9">
        <v>15.882</v>
      </c>
      <c r="CP92" s="9">
        <v>247.56899999999999</v>
      </c>
      <c r="CQ92" s="9">
        <v>123.125</v>
      </c>
      <c r="CR92" s="9">
        <v>124.444</v>
      </c>
      <c r="CS92" s="9">
        <v>104.634</v>
      </c>
      <c r="CT92" s="9">
        <v>76.98</v>
      </c>
      <c r="CU92" s="9">
        <v>27.654</v>
      </c>
      <c r="CV92" s="9">
        <v>142.93600000000001</v>
      </c>
      <c r="CW92" s="9">
        <v>46.146000000000001</v>
      </c>
      <c r="CX92" s="9">
        <v>96.79</v>
      </c>
      <c r="CY92" s="9">
        <v>127.989</v>
      </c>
      <c r="CZ92" s="9">
        <v>94.784000000000006</v>
      </c>
      <c r="DA92" s="9">
        <v>33.204999999999998</v>
      </c>
      <c r="DB92" s="9">
        <v>155.04900000000001</v>
      </c>
      <c r="DC92" s="9">
        <v>51.000999999999998</v>
      </c>
      <c r="DD92" s="9">
        <v>104.048</v>
      </c>
      <c r="DE92" s="9">
        <v>163.989</v>
      </c>
      <c r="DF92" s="9">
        <v>58.984999999999999</v>
      </c>
      <c r="DG92" s="9">
        <v>105.004</v>
      </c>
      <c r="DH92" s="9">
        <v>2560.1390000000001</v>
      </c>
      <c r="DI92" s="9">
        <v>1402.232</v>
      </c>
      <c r="DJ92" s="9">
        <v>1157.9059999999999</v>
      </c>
      <c r="DK92" s="9">
        <v>1620.7190000000001</v>
      </c>
      <c r="DL92" s="9">
        <v>1059.1379999999999</v>
      </c>
      <c r="DM92" s="9">
        <v>561.58100000000002</v>
      </c>
      <c r="DN92" s="9">
        <v>939.41899999999998</v>
      </c>
      <c r="DO92" s="9">
        <v>343.09399999999999</v>
      </c>
      <c r="DP92" s="9">
        <v>596.32500000000005</v>
      </c>
      <c r="DQ92" s="9">
        <v>257.60700000000003</v>
      </c>
      <c r="DR92" s="9">
        <v>148.76400000000001</v>
      </c>
      <c r="DS92" s="9">
        <v>108.843</v>
      </c>
      <c r="DT92" s="9">
        <v>86.2</v>
      </c>
      <c r="DU92" s="9">
        <v>56.476999999999997</v>
      </c>
      <c r="DV92" s="9">
        <v>29.722999999999999</v>
      </c>
      <c r="DW92" s="9">
        <v>29.332000000000001</v>
      </c>
      <c r="DX92" s="9">
        <v>22.584</v>
      </c>
      <c r="DY92" s="9">
        <v>6.7480000000000002</v>
      </c>
      <c r="DZ92" s="9">
        <v>19.841999999999999</v>
      </c>
      <c r="EA92" s="9">
        <v>15.507</v>
      </c>
      <c r="EB92" s="9">
        <v>4.3360000000000003</v>
      </c>
      <c r="EC92" s="9">
        <v>9.4890000000000008</v>
      </c>
      <c r="ED92" s="9">
        <v>7.077</v>
      </c>
      <c r="EE92" s="9">
        <v>2.4119999999999999</v>
      </c>
      <c r="EF92" s="9">
        <v>56.868000000000002</v>
      </c>
      <c r="EG92" s="9">
        <v>33.893000000000001</v>
      </c>
      <c r="EH92" s="9">
        <v>22.975000000000001</v>
      </c>
      <c r="EI92" s="9">
        <v>201.48099999999999</v>
      </c>
      <c r="EJ92" s="9">
        <v>113.71299999999999</v>
      </c>
      <c r="EK92" s="9">
        <v>87.768000000000001</v>
      </c>
      <c r="EL92" s="9">
        <v>60.2</v>
      </c>
      <c r="EM92" s="9">
        <v>48.878</v>
      </c>
      <c r="EN92" s="9">
        <v>11.321999999999999</v>
      </c>
      <c r="EO92" s="9">
        <v>141.28</v>
      </c>
      <c r="EP92" s="9">
        <v>64.834999999999994</v>
      </c>
      <c r="EQ92" s="9">
        <v>76.445999999999998</v>
      </c>
      <c r="ER92" s="9">
        <v>82.998000000000005</v>
      </c>
      <c r="ES92" s="9">
        <v>65.938999999999993</v>
      </c>
      <c r="ET92" s="9">
        <v>17.059000000000001</v>
      </c>
      <c r="EU92" s="9">
        <v>174.60900000000001</v>
      </c>
      <c r="EV92" s="9">
        <v>82.825999999999993</v>
      </c>
      <c r="EW92" s="9">
        <v>91.784000000000006</v>
      </c>
      <c r="EX92" s="9">
        <v>161.12299999999999</v>
      </c>
      <c r="EY92" s="9">
        <v>80.341999999999999</v>
      </c>
      <c r="EZ92" s="9">
        <v>80.781000000000006</v>
      </c>
      <c r="FA92" s="9">
        <v>1944.1669999999999</v>
      </c>
      <c r="FB92" s="9">
        <v>1029.797</v>
      </c>
      <c r="FC92" s="9">
        <v>914.37</v>
      </c>
      <c r="FD92" s="9">
        <v>1321.425</v>
      </c>
      <c r="FE92" s="9">
        <v>843.71100000000001</v>
      </c>
      <c r="FF92" s="9">
        <v>477.714</v>
      </c>
      <c r="FG92" s="9">
        <v>622.74199999999996</v>
      </c>
      <c r="FH92" s="9">
        <v>186.08500000000001</v>
      </c>
      <c r="FI92" s="9">
        <v>436.65699999999998</v>
      </c>
      <c r="FJ92" s="9">
        <v>194.56899999999999</v>
      </c>
      <c r="FK92" s="9">
        <v>108.46899999999999</v>
      </c>
      <c r="FL92" s="9">
        <v>86.100999999999999</v>
      </c>
      <c r="FM92" s="9">
        <v>55.624000000000002</v>
      </c>
      <c r="FN92" s="9">
        <v>33.265999999999998</v>
      </c>
      <c r="FO92" s="9">
        <v>22.358000000000001</v>
      </c>
      <c r="FP92" s="9">
        <v>21.77</v>
      </c>
      <c r="FQ92" s="9">
        <v>16.129000000000001</v>
      </c>
      <c r="FR92" s="9">
        <v>5.64</v>
      </c>
      <c r="FS92" s="9">
        <v>14.807</v>
      </c>
      <c r="FT92" s="9">
        <v>10.865</v>
      </c>
      <c r="FU92" s="9">
        <v>3.9420000000000002</v>
      </c>
      <c r="FV92" s="9">
        <v>6.9630000000000001</v>
      </c>
      <c r="FW92" s="9">
        <v>5.2640000000000002</v>
      </c>
      <c r="FX92" s="9">
        <v>1.698</v>
      </c>
      <c r="FY92" s="9">
        <v>33.853999999999999</v>
      </c>
      <c r="FZ92" s="9">
        <v>17.137</v>
      </c>
      <c r="GA92" s="9">
        <v>16.718</v>
      </c>
      <c r="GB92" s="9">
        <v>161.209</v>
      </c>
      <c r="GC92" s="9">
        <v>90.343999999999994</v>
      </c>
      <c r="GD92" s="9">
        <v>70.864999999999995</v>
      </c>
      <c r="GE92" s="9">
        <v>52.158000000000001</v>
      </c>
      <c r="GF92" s="9">
        <v>41.765999999999998</v>
      </c>
      <c r="GG92" s="9">
        <v>10.391</v>
      </c>
      <c r="GH92" s="9">
        <v>109.05200000000001</v>
      </c>
      <c r="GI92" s="9">
        <v>48.578000000000003</v>
      </c>
      <c r="GJ92" s="9">
        <v>60.473999999999997</v>
      </c>
      <c r="GK92" s="9">
        <v>68.843000000000004</v>
      </c>
      <c r="GL92" s="9">
        <v>53.817999999999998</v>
      </c>
      <c r="GM92" s="9">
        <v>15.025</v>
      </c>
      <c r="GN92" s="9">
        <v>125.726</v>
      </c>
      <c r="GO92" s="9">
        <v>54.651000000000003</v>
      </c>
      <c r="GP92" s="9">
        <v>71.075999999999993</v>
      </c>
      <c r="GQ92" s="9">
        <v>123.858</v>
      </c>
      <c r="GR92" s="9">
        <v>59.442</v>
      </c>
      <c r="GS92" s="9">
        <v>64.415999999999997</v>
      </c>
      <c r="GT92" s="9">
        <v>615.97199999999998</v>
      </c>
      <c r="GU92" s="9">
        <v>372.43599999999998</v>
      </c>
      <c r="GV92" s="9">
        <v>243.536</v>
      </c>
      <c r="GW92" s="9">
        <v>299.29399999999998</v>
      </c>
      <c r="GX92" s="9">
        <v>215.42699999999999</v>
      </c>
      <c r="GY92" s="9">
        <v>83.867000000000004</v>
      </c>
      <c r="GZ92" s="9">
        <v>316.67700000000002</v>
      </c>
      <c r="HA92" s="9">
        <v>157.00899999999999</v>
      </c>
      <c r="HB92" s="9">
        <v>159.66800000000001</v>
      </c>
      <c r="HC92" s="9">
        <v>63.037999999999997</v>
      </c>
      <c r="HD92" s="9">
        <v>40.295000000000002</v>
      </c>
      <c r="HE92" s="9">
        <v>22.742000000000001</v>
      </c>
      <c r="HF92" s="9">
        <v>30.576000000000001</v>
      </c>
      <c r="HG92" s="9">
        <v>23.210999999999999</v>
      </c>
      <c r="HH92" s="9">
        <v>7.3650000000000002</v>
      </c>
      <c r="HI92" s="9">
        <v>7.5620000000000003</v>
      </c>
      <c r="HJ92" s="9">
        <v>6.4539999999999997</v>
      </c>
      <c r="HK92" s="9">
        <v>1.1080000000000001</v>
      </c>
      <c r="HL92" s="9">
        <v>5.0359999999999996</v>
      </c>
      <c r="HM92" s="9">
        <v>4.6420000000000003</v>
      </c>
      <c r="HN92" s="9">
        <v>0.39400000000000002</v>
      </c>
      <c r="HO92" s="9">
        <v>2.5259999999999998</v>
      </c>
      <c r="HP92" s="9">
        <v>1.8120000000000001</v>
      </c>
      <c r="HQ92" s="9">
        <v>0.71399999999999997</v>
      </c>
      <c r="HR92" s="9">
        <v>23.013999999999999</v>
      </c>
      <c r="HS92" s="9">
        <v>16.756</v>
      </c>
      <c r="HT92" s="9">
        <v>6.258</v>
      </c>
      <c r="HU92" s="9">
        <v>40.271000000000001</v>
      </c>
      <c r="HV92" s="9">
        <v>23.369</v>
      </c>
      <c r="HW92" s="9">
        <v>16.902000000000001</v>
      </c>
      <c r="HX92" s="9">
        <v>8.0429999999999993</v>
      </c>
      <c r="HY92" s="9">
        <v>7.1120000000000001</v>
      </c>
      <c r="HZ92" s="9">
        <v>0.93100000000000005</v>
      </c>
      <c r="IA92" s="9">
        <v>32.228999999999999</v>
      </c>
      <c r="IB92" s="9">
        <v>16.257000000000001</v>
      </c>
      <c r="IC92" s="9">
        <v>15.972</v>
      </c>
      <c r="ID92" s="9">
        <v>14.154999999999999</v>
      </c>
      <c r="IE92" s="9">
        <v>12.12</v>
      </c>
      <c r="IF92" s="9">
        <v>2.0339999999999998</v>
      </c>
      <c r="IG92" s="9">
        <v>48.883000000000003</v>
      </c>
      <c r="IH92" s="9">
        <v>28.175000000000001</v>
      </c>
      <c r="II92" s="9">
        <v>20.707999999999998</v>
      </c>
      <c r="IJ92" s="9">
        <v>37.265000000000001</v>
      </c>
      <c r="IK92" s="9">
        <v>20.899000000000001</v>
      </c>
      <c r="IL92" s="9">
        <v>16.364999999999998</v>
      </c>
      <c r="IM92" s="9">
        <v>4050.0189999999998</v>
      </c>
      <c r="IN92" s="9">
        <v>2135.3420000000001</v>
      </c>
      <c r="IO92" s="9">
        <v>1914.6769999999999</v>
      </c>
      <c r="IP92" s="9">
        <v>2801.7730000000001</v>
      </c>
      <c r="IQ92" s="9">
        <v>1707.6859999999999</v>
      </c>
    </row>
    <row r="93" spans="1:251">
      <c r="A93" s="10">
        <v>44317</v>
      </c>
      <c r="B93" s="9">
        <v>13.664999999999999</v>
      </c>
      <c r="C93" s="9">
        <v>16.864000000000001</v>
      </c>
      <c r="D93" s="9">
        <v>340.17899999999997</v>
      </c>
      <c r="E93" s="9">
        <v>197.16300000000001</v>
      </c>
      <c r="F93" s="9">
        <v>143.01599999999999</v>
      </c>
      <c r="G93" s="9">
        <v>152.10300000000001</v>
      </c>
      <c r="H93" s="9">
        <v>114.273</v>
      </c>
      <c r="I93" s="9">
        <v>37.83</v>
      </c>
      <c r="J93" s="9">
        <v>188.07499999999999</v>
      </c>
      <c r="K93" s="9">
        <v>82.89</v>
      </c>
      <c r="L93" s="9">
        <v>105.185</v>
      </c>
      <c r="M93" s="9">
        <v>173.11199999999999</v>
      </c>
      <c r="N93" s="9">
        <v>127.875</v>
      </c>
      <c r="O93" s="9">
        <v>45.237000000000002</v>
      </c>
      <c r="P93" s="9">
        <v>198.40199999999999</v>
      </c>
      <c r="Q93" s="9">
        <v>88.363</v>
      </c>
      <c r="R93" s="9">
        <v>110.039</v>
      </c>
      <c r="S93" s="9">
        <v>203.54499999999999</v>
      </c>
      <c r="T93" s="9">
        <v>93.659000000000006</v>
      </c>
      <c r="U93" s="9">
        <v>109.886</v>
      </c>
      <c r="V93" s="9">
        <v>2925.9389999999999</v>
      </c>
      <c r="W93" s="9">
        <v>1541.0940000000001</v>
      </c>
      <c r="X93" s="9">
        <v>1384.8440000000001</v>
      </c>
      <c r="Y93" s="9">
        <v>2185.8470000000002</v>
      </c>
      <c r="Z93" s="9">
        <v>1400.0250000000001</v>
      </c>
      <c r="AA93" s="9">
        <v>785.822</v>
      </c>
      <c r="AB93" s="9">
        <v>740.09199999999998</v>
      </c>
      <c r="AC93" s="9">
        <v>141.07</v>
      </c>
      <c r="AD93" s="9">
        <v>599.02200000000005</v>
      </c>
      <c r="AE93" s="9">
        <v>322.49599999999998</v>
      </c>
      <c r="AF93" s="9">
        <v>165.96100000000001</v>
      </c>
      <c r="AG93" s="9">
        <v>156.53399999999999</v>
      </c>
      <c r="AH93" s="9">
        <v>62.238999999999997</v>
      </c>
      <c r="AI93" s="9">
        <v>33.244</v>
      </c>
      <c r="AJ93" s="9">
        <v>28.995999999999999</v>
      </c>
      <c r="AK93" s="9">
        <v>31.756</v>
      </c>
      <c r="AL93" s="9">
        <v>23.169</v>
      </c>
      <c r="AM93" s="9">
        <v>8.5869999999999997</v>
      </c>
      <c r="AN93" s="9">
        <v>21.562000000000001</v>
      </c>
      <c r="AO93" s="9">
        <v>14.673999999999999</v>
      </c>
      <c r="AP93" s="9">
        <v>6.8879999999999999</v>
      </c>
      <c r="AQ93" s="9">
        <v>10.194000000000001</v>
      </c>
      <c r="AR93" s="9">
        <v>8.4949999999999992</v>
      </c>
      <c r="AS93" s="9">
        <v>1.6990000000000001</v>
      </c>
      <c r="AT93" s="9">
        <v>30.484000000000002</v>
      </c>
      <c r="AU93" s="9">
        <v>10.074999999999999</v>
      </c>
      <c r="AV93" s="9">
        <v>20.408999999999999</v>
      </c>
      <c r="AW93" s="9">
        <v>291.20999999999998</v>
      </c>
      <c r="AX93" s="9">
        <v>147.33099999999999</v>
      </c>
      <c r="AY93" s="9">
        <v>143.87899999999999</v>
      </c>
      <c r="AZ93" s="9">
        <v>137.148</v>
      </c>
      <c r="BA93" s="9">
        <v>99.111000000000004</v>
      </c>
      <c r="BB93" s="9">
        <v>38.036999999999999</v>
      </c>
      <c r="BC93" s="9">
        <v>154.06200000000001</v>
      </c>
      <c r="BD93" s="9">
        <v>48.22</v>
      </c>
      <c r="BE93" s="9">
        <v>105.842</v>
      </c>
      <c r="BF93" s="9">
        <v>156.46600000000001</v>
      </c>
      <c r="BG93" s="9">
        <v>113.453</v>
      </c>
      <c r="BH93" s="9">
        <v>43.012999999999998</v>
      </c>
      <c r="BI93" s="9">
        <v>166.03</v>
      </c>
      <c r="BJ93" s="9">
        <v>52.509</v>
      </c>
      <c r="BK93" s="9">
        <v>113.521</v>
      </c>
      <c r="BL93" s="9">
        <v>175.624</v>
      </c>
      <c r="BM93" s="9">
        <v>62.895000000000003</v>
      </c>
      <c r="BN93" s="9">
        <v>112.729</v>
      </c>
      <c r="BO93" s="9">
        <v>2642.45</v>
      </c>
      <c r="BP93" s="9">
        <v>1362.087</v>
      </c>
      <c r="BQ93" s="9">
        <v>1280.3630000000001</v>
      </c>
      <c r="BR93" s="9">
        <v>2003.4349999999999</v>
      </c>
      <c r="BS93" s="9">
        <v>1217.9380000000001</v>
      </c>
      <c r="BT93" s="9">
        <v>785.49800000000005</v>
      </c>
      <c r="BU93" s="9">
        <v>639.01499999999999</v>
      </c>
      <c r="BV93" s="9">
        <v>144.149</v>
      </c>
      <c r="BW93" s="9">
        <v>494.86500000000001</v>
      </c>
      <c r="BX93" s="9">
        <v>288.81299999999999</v>
      </c>
      <c r="BY93" s="9">
        <v>144.67699999999999</v>
      </c>
      <c r="BZ93" s="9">
        <v>144.136</v>
      </c>
      <c r="CA93" s="9">
        <v>55.819000000000003</v>
      </c>
      <c r="CB93" s="9">
        <v>31.58</v>
      </c>
      <c r="CC93" s="9">
        <v>24.238</v>
      </c>
      <c r="CD93" s="9">
        <v>23.332999999999998</v>
      </c>
      <c r="CE93" s="9">
        <v>16.766999999999999</v>
      </c>
      <c r="CF93" s="9">
        <v>6.5659999999999998</v>
      </c>
      <c r="CG93" s="9">
        <v>12.791</v>
      </c>
      <c r="CH93" s="9">
        <v>8.8010000000000002</v>
      </c>
      <c r="CI93" s="9">
        <v>3.99</v>
      </c>
      <c r="CJ93" s="9">
        <v>10.542</v>
      </c>
      <c r="CK93" s="9">
        <v>7.9660000000000002</v>
      </c>
      <c r="CL93" s="9">
        <v>2.5760000000000001</v>
      </c>
      <c r="CM93" s="9">
        <v>32.484999999999999</v>
      </c>
      <c r="CN93" s="9">
        <v>14.813000000000001</v>
      </c>
      <c r="CO93" s="9">
        <v>17.672000000000001</v>
      </c>
      <c r="CP93" s="9">
        <v>261.02199999999999</v>
      </c>
      <c r="CQ93" s="9">
        <v>129.792</v>
      </c>
      <c r="CR93" s="9">
        <v>131.22999999999999</v>
      </c>
      <c r="CS93" s="9">
        <v>114.239</v>
      </c>
      <c r="CT93" s="9">
        <v>78.974000000000004</v>
      </c>
      <c r="CU93" s="9">
        <v>35.264000000000003</v>
      </c>
      <c r="CV93" s="9">
        <v>146.78299999999999</v>
      </c>
      <c r="CW93" s="9">
        <v>50.817999999999998</v>
      </c>
      <c r="CX93" s="9">
        <v>95.965999999999994</v>
      </c>
      <c r="CY93" s="9">
        <v>129.946</v>
      </c>
      <c r="CZ93" s="9">
        <v>90.486000000000004</v>
      </c>
      <c r="DA93" s="9">
        <v>39.46</v>
      </c>
      <c r="DB93" s="9">
        <v>158.86699999999999</v>
      </c>
      <c r="DC93" s="9">
        <v>54.191000000000003</v>
      </c>
      <c r="DD93" s="9">
        <v>104.676</v>
      </c>
      <c r="DE93" s="9">
        <v>159.57499999999999</v>
      </c>
      <c r="DF93" s="9">
        <v>59.619</v>
      </c>
      <c r="DG93" s="9">
        <v>99.956000000000003</v>
      </c>
      <c r="DH93" s="9">
        <v>2624.3919999999998</v>
      </c>
      <c r="DI93" s="9">
        <v>1423.557</v>
      </c>
      <c r="DJ93" s="9">
        <v>1200.835</v>
      </c>
      <c r="DK93" s="9">
        <v>1641.45</v>
      </c>
      <c r="DL93" s="9">
        <v>1061.7380000000001</v>
      </c>
      <c r="DM93" s="9">
        <v>579.71199999999999</v>
      </c>
      <c r="DN93" s="9">
        <v>982.94200000000001</v>
      </c>
      <c r="DO93" s="9">
        <v>361.81900000000002</v>
      </c>
      <c r="DP93" s="9">
        <v>621.12300000000005</v>
      </c>
      <c r="DQ93" s="9">
        <v>259.55700000000002</v>
      </c>
      <c r="DR93" s="9">
        <v>152.04499999999999</v>
      </c>
      <c r="DS93" s="9">
        <v>107.512</v>
      </c>
      <c r="DT93" s="9">
        <v>82.588999999999999</v>
      </c>
      <c r="DU93" s="9">
        <v>52.652999999999999</v>
      </c>
      <c r="DV93" s="9">
        <v>29.936</v>
      </c>
      <c r="DW93" s="9">
        <v>30.353999999999999</v>
      </c>
      <c r="DX93" s="9">
        <v>23.940999999999999</v>
      </c>
      <c r="DY93" s="9">
        <v>6.4139999999999997</v>
      </c>
      <c r="DZ93" s="9">
        <v>19.143999999999998</v>
      </c>
      <c r="EA93" s="9">
        <v>14.260999999999999</v>
      </c>
      <c r="EB93" s="9">
        <v>4.883</v>
      </c>
      <c r="EC93" s="9">
        <v>11.21</v>
      </c>
      <c r="ED93" s="9">
        <v>9.68</v>
      </c>
      <c r="EE93" s="9">
        <v>1.53</v>
      </c>
      <c r="EF93" s="9">
        <v>52.234000000000002</v>
      </c>
      <c r="EG93" s="9">
        <v>28.712</v>
      </c>
      <c r="EH93" s="9">
        <v>23.521999999999998</v>
      </c>
      <c r="EI93" s="9">
        <v>200.33799999999999</v>
      </c>
      <c r="EJ93" s="9">
        <v>115.604</v>
      </c>
      <c r="EK93" s="9">
        <v>84.734999999999999</v>
      </c>
      <c r="EL93" s="9">
        <v>62.014000000000003</v>
      </c>
      <c r="EM93" s="9">
        <v>47.152000000000001</v>
      </c>
      <c r="EN93" s="9">
        <v>14.862</v>
      </c>
      <c r="EO93" s="9">
        <v>138.32400000000001</v>
      </c>
      <c r="EP93" s="9">
        <v>68.450999999999993</v>
      </c>
      <c r="EQ93" s="9">
        <v>69.873000000000005</v>
      </c>
      <c r="ER93" s="9">
        <v>88.909000000000006</v>
      </c>
      <c r="ES93" s="9">
        <v>68.064999999999998</v>
      </c>
      <c r="ET93" s="9">
        <v>20.844999999999999</v>
      </c>
      <c r="EU93" s="9">
        <v>170.648</v>
      </c>
      <c r="EV93" s="9">
        <v>83.980999999999995</v>
      </c>
      <c r="EW93" s="9">
        <v>86.667000000000002</v>
      </c>
      <c r="EX93" s="9">
        <v>157.46799999999999</v>
      </c>
      <c r="EY93" s="9">
        <v>82.712000000000003</v>
      </c>
      <c r="EZ93" s="9">
        <v>74.756</v>
      </c>
      <c r="FA93" s="9">
        <v>1987.24</v>
      </c>
      <c r="FB93" s="9">
        <v>1042.4870000000001</v>
      </c>
      <c r="FC93" s="9">
        <v>944.75400000000002</v>
      </c>
      <c r="FD93" s="9">
        <v>1356.327</v>
      </c>
      <c r="FE93" s="9">
        <v>854.48099999999999</v>
      </c>
      <c r="FF93" s="9">
        <v>501.846</v>
      </c>
      <c r="FG93" s="9">
        <v>630.91300000000001</v>
      </c>
      <c r="FH93" s="9">
        <v>188.006</v>
      </c>
      <c r="FI93" s="9">
        <v>442.90699999999998</v>
      </c>
      <c r="FJ93" s="9">
        <v>200.19900000000001</v>
      </c>
      <c r="FK93" s="9">
        <v>112.06399999999999</v>
      </c>
      <c r="FL93" s="9">
        <v>88.135000000000005</v>
      </c>
      <c r="FM93" s="9">
        <v>55.902999999999999</v>
      </c>
      <c r="FN93" s="9">
        <v>34.851999999999997</v>
      </c>
      <c r="FO93" s="9">
        <v>21.050999999999998</v>
      </c>
      <c r="FP93" s="9">
        <v>25.094999999999999</v>
      </c>
      <c r="FQ93" s="9">
        <v>19.097999999999999</v>
      </c>
      <c r="FR93" s="9">
        <v>5.9980000000000002</v>
      </c>
      <c r="FS93" s="9">
        <v>15.09</v>
      </c>
      <c r="FT93" s="9">
        <v>10.606</v>
      </c>
      <c r="FU93" s="9">
        <v>4.484</v>
      </c>
      <c r="FV93" s="9">
        <v>10.005000000000001</v>
      </c>
      <c r="FW93" s="9">
        <v>8.4920000000000009</v>
      </c>
      <c r="FX93" s="9">
        <v>1.5129999999999999</v>
      </c>
      <c r="FY93" s="9">
        <v>30.806999999999999</v>
      </c>
      <c r="FZ93" s="9">
        <v>15.754</v>
      </c>
      <c r="GA93" s="9">
        <v>15.053000000000001</v>
      </c>
      <c r="GB93" s="9">
        <v>161.25700000000001</v>
      </c>
      <c r="GC93" s="9">
        <v>88.561000000000007</v>
      </c>
      <c r="GD93" s="9">
        <v>72.695999999999998</v>
      </c>
      <c r="GE93" s="9">
        <v>51.514000000000003</v>
      </c>
      <c r="GF93" s="9">
        <v>38.387999999999998</v>
      </c>
      <c r="GG93" s="9">
        <v>13.127000000000001</v>
      </c>
      <c r="GH93" s="9">
        <v>109.74299999999999</v>
      </c>
      <c r="GI93" s="9">
        <v>50.173000000000002</v>
      </c>
      <c r="GJ93" s="9">
        <v>59.57</v>
      </c>
      <c r="GK93" s="9">
        <v>74.367000000000004</v>
      </c>
      <c r="GL93" s="9">
        <v>55.277000000000001</v>
      </c>
      <c r="GM93" s="9">
        <v>19.09</v>
      </c>
      <c r="GN93" s="9">
        <v>125.83199999999999</v>
      </c>
      <c r="GO93" s="9">
        <v>56.786999999999999</v>
      </c>
      <c r="GP93" s="9">
        <v>69.045000000000002</v>
      </c>
      <c r="GQ93" s="9">
        <v>124.833</v>
      </c>
      <c r="GR93" s="9">
        <v>60.779000000000003</v>
      </c>
      <c r="GS93" s="9">
        <v>64.054000000000002</v>
      </c>
      <c r="GT93" s="9">
        <v>637.15200000000004</v>
      </c>
      <c r="GU93" s="9">
        <v>381.07</v>
      </c>
      <c r="GV93" s="9">
        <v>256.08100000000002</v>
      </c>
      <c r="GW93" s="9">
        <v>285.12299999999999</v>
      </c>
      <c r="GX93" s="9">
        <v>207.25700000000001</v>
      </c>
      <c r="GY93" s="9">
        <v>77.866</v>
      </c>
      <c r="GZ93" s="9">
        <v>352.029</v>
      </c>
      <c r="HA93" s="9">
        <v>173.81399999999999</v>
      </c>
      <c r="HB93" s="9">
        <v>178.21600000000001</v>
      </c>
      <c r="HC93" s="9">
        <v>59.357999999999997</v>
      </c>
      <c r="HD93" s="9">
        <v>39.981000000000002</v>
      </c>
      <c r="HE93" s="9">
        <v>19.376999999999999</v>
      </c>
      <c r="HF93" s="9">
        <v>26.686</v>
      </c>
      <c r="HG93" s="9">
        <v>17.800999999999998</v>
      </c>
      <c r="HH93" s="9">
        <v>8.8849999999999998</v>
      </c>
      <c r="HI93" s="9">
        <v>5.2590000000000003</v>
      </c>
      <c r="HJ93" s="9">
        <v>4.843</v>
      </c>
      <c r="HK93" s="9">
        <v>0.41599999999999998</v>
      </c>
      <c r="HL93" s="9">
        <v>4.0540000000000003</v>
      </c>
      <c r="HM93" s="9">
        <v>3.6549999999999998</v>
      </c>
      <c r="HN93" s="9">
        <v>0.39900000000000002</v>
      </c>
      <c r="HO93" s="9">
        <v>1.2050000000000001</v>
      </c>
      <c r="HP93" s="9">
        <v>1.1879999999999999</v>
      </c>
      <c r="HQ93" s="9">
        <v>1.7000000000000001E-2</v>
      </c>
      <c r="HR93" s="9">
        <v>21.427</v>
      </c>
      <c r="HS93" s="9">
        <v>12.958</v>
      </c>
      <c r="HT93" s="9">
        <v>8.4689999999999994</v>
      </c>
      <c r="HU93" s="9">
        <v>39.081000000000003</v>
      </c>
      <c r="HV93" s="9">
        <v>27.042999999999999</v>
      </c>
      <c r="HW93" s="9">
        <v>12.038</v>
      </c>
      <c r="HX93" s="9">
        <v>10.5</v>
      </c>
      <c r="HY93" s="9">
        <v>8.7650000000000006</v>
      </c>
      <c r="HZ93" s="9">
        <v>1.7350000000000001</v>
      </c>
      <c r="IA93" s="9">
        <v>28.581</v>
      </c>
      <c r="IB93" s="9">
        <v>18.277999999999999</v>
      </c>
      <c r="IC93" s="9">
        <v>10.303000000000001</v>
      </c>
      <c r="ID93" s="9">
        <v>14.542</v>
      </c>
      <c r="IE93" s="9">
        <v>12.788</v>
      </c>
      <c r="IF93" s="9">
        <v>1.754</v>
      </c>
      <c r="IG93" s="9">
        <v>44.816000000000003</v>
      </c>
      <c r="IH93" s="9">
        <v>27.193000000000001</v>
      </c>
      <c r="II93" s="9">
        <v>17.622</v>
      </c>
      <c r="IJ93" s="9">
        <v>32.634999999999998</v>
      </c>
      <c r="IK93" s="9">
        <v>21.933</v>
      </c>
      <c r="IL93" s="9">
        <v>10.702</v>
      </c>
      <c r="IM93" s="9">
        <v>4120.835</v>
      </c>
      <c r="IN93" s="9">
        <v>2149.9989999999998</v>
      </c>
      <c r="IO93" s="9">
        <v>1970.836</v>
      </c>
      <c r="IP93" s="9">
        <v>2854.799</v>
      </c>
      <c r="IQ93" s="9">
        <v>1714.3620000000001</v>
      </c>
    </row>
    <row r="94" spans="1:251">
      <c r="A94" s="10">
        <v>44348</v>
      </c>
      <c r="B94" s="9">
        <v>15.340999999999999</v>
      </c>
      <c r="C94" s="9">
        <v>24.216999999999999</v>
      </c>
      <c r="D94" s="9">
        <v>370.15800000000002</v>
      </c>
      <c r="E94" s="9">
        <v>211.56200000000001</v>
      </c>
      <c r="F94" s="9">
        <v>158.596</v>
      </c>
      <c r="G94" s="9">
        <v>172.2</v>
      </c>
      <c r="H94" s="9">
        <v>126.16800000000001</v>
      </c>
      <c r="I94" s="9">
        <v>46.031999999999996</v>
      </c>
      <c r="J94" s="9">
        <v>197.958</v>
      </c>
      <c r="K94" s="9">
        <v>85.394000000000005</v>
      </c>
      <c r="L94" s="9">
        <v>112.56399999999999</v>
      </c>
      <c r="M94" s="9">
        <v>219.12799999999999</v>
      </c>
      <c r="N94" s="9">
        <v>156.863</v>
      </c>
      <c r="O94" s="9">
        <v>62.265000000000001</v>
      </c>
      <c r="P94" s="9">
        <v>216.637</v>
      </c>
      <c r="Q94" s="9">
        <v>92.29</v>
      </c>
      <c r="R94" s="9">
        <v>124.34699999999999</v>
      </c>
      <c r="S94" s="9">
        <v>234.779</v>
      </c>
      <c r="T94" s="9">
        <v>105.63200000000001</v>
      </c>
      <c r="U94" s="9">
        <v>129.14699999999999</v>
      </c>
      <c r="V94" s="9">
        <v>2924.4349999999999</v>
      </c>
      <c r="W94" s="9">
        <v>1538.5519999999999</v>
      </c>
      <c r="X94" s="9">
        <v>1385.8820000000001</v>
      </c>
      <c r="Y94" s="9">
        <v>2178.884</v>
      </c>
      <c r="Z94" s="9">
        <v>1406.241</v>
      </c>
      <c r="AA94" s="9">
        <v>772.64300000000003</v>
      </c>
      <c r="AB94" s="9">
        <v>745.55100000000004</v>
      </c>
      <c r="AC94" s="9">
        <v>132.31100000000001</v>
      </c>
      <c r="AD94" s="9">
        <v>613.23900000000003</v>
      </c>
      <c r="AE94" s="9">
        <v>361.57400000000001</v>
      </c>
      <c r="AF94" s="9">
        <v>192.37799999999999</v>
      </c>
      <c r="AG94" s="9">
        <v>169.196</v>
      </c>
      <c r="AH94" s="9">
        <v>94.781000000000006</v>
      </c>
      <c r="AI94" s="9">
        <v>50.101999999999997</v>
      </c>
      <c r="AJ94" s="9">
        <v>44.679000000000002</v>
      </c>
      <c r="AK94" s="9">
        <v>51.941000000000003</v>
      </c>
      <c r="AL94" s="9">
        <v>37.213999999999999</v>
      </c>
      <c r="AM94" s="9">
        <v>14.728</v>
      </c>
      <c r="AN94" s="9">
        <v>33.402000000000001</v>
      </c>
      <c r="AO94" s="9">
        <v>22.199000000000002</v>
      </c>
      <c r="AP94" s="9">
        <v>11.202999999999999</v>
      </c>
      <c r="AQ94" s="9">
        <v>18.54</v>
      </c>
      <c r="AR94" s="9">
        <v>15.015000000000001</v>
      </c>
      <c r="AS94" s="9">
        <v>3.5249999999999999</v>
      </c>
      <c r="AT94" s="9">
        <v>42.84</v>
      </c>
      <c r="AU94" s="9">
        <v>12.888</v>
      </c>
      <c r="AV94" s="9">
        <v>29.951000000000001</v>
      </c>
      <c r="AW94" s="9">
        <v>294.05</v>
      </c>
      <c r="AX94" s="9">
        <v>156.196</v>
      </c>
      <c r="AY94" s="9">
        <v>137.85400000000001</v>
      </c>
      <c r="AZ94" s="9">
        <v>144.54499999999999</v>
      </c>
      <c r="BA94" s="9">
        <v>109.57</v>
      </c>
      <c r="BB94" s="9">
        <v>34.975000000000001</v>
      </c>
      <c r="BC94" s="9">
        <v>149.505</v>
      </c>
      <c r="BD94" s="9">
        <v>46.625999999999998</v>
      </c>
      <c r="BE94" s="9">
        <v>102.879</v>
      </c>
      <c r="BF94" s="9">
        <v>186.62</v>
      </c>
      <c r="BG94" s="9">
        <v>138.80500000000001</v>
      </c>
      <c r="BH94" s="9">
        <v>47.816000000000003</v>
      </c>
      <c r="BI94" s="9">
        <v>174.953</v>
      </c>
      <c r="BJ94" s="9">
        <v>53.573</v>
      </c>
      <c r="BK94" s="9">
        <v>121.38</v>
      </c>
      <c r="BL94" s="9">
        <v>182.90600000000001</v>
      </c>
      <c r="BM94" s="9">
        <v>68.825000000000003</v>
      </c>
      <c r="BN94" s="9">
        <v>114.08199999999999</v>
      </c>
      <c r="BO94" s="9">
        <v>2646.694</v>
      </c>
      <c r="BP94" s="9">
        <v>1364.2570000000001</v>
      </c>
      <c r="BQ94" s="9">
        <v>1282.4369999999999</v>
      </c>
      <c r="BR94" s="9">
        <v>2001.4580000000001</v>
      </c>
      <c r="BS94" s="9">
        <v>1229.002</v>
      </c>
      <c r="BT94" s="9">
        <v>772.45600000000002</v>
      </c>
      <c r="BU94" s="9">
        <v>645.23599999999999</v>
      </c>
      <c r="BV94" s="9">
        <v>135.255</v>
      </c>
      <c r="BW94" s="9">
        <v>509.98</v>
      </c>
      <c r="BX94" s="9">
        <v>301.11799999999999</v>
      </c>
      <c r="BY94" s="9">
        <v>154.13800000000001</v>
      </c>
      <c r="BZ94" s="9">
        <v>146.97999999999999</v>
      </c>
      <c r="CA94" s="9">
        <v>81.902000000000001</v>
      </c>
      <c r="CB94" s="9">
        <v>46.283000000000001</v>
      </c>
      <c r="CC94" s="9">
        <v>35.618000000000002</v>
      </c>
      <c r="CD94" s="9">
        <v>43.061999999999998</v>
      </c>
      <c r="CE94" s="9">
        <v>33.451000000000001</v>
      </c>
      <c r="CF94" s="9">
        <v>9.6120000000000001</v>
      </c>
      <c r="CG94" s="9">
        <v>26.422999999999998</v>
      </c>
      <c r="CH94" s="9">
        <v>19.678000000000001</v>
      </c>
      <c r="CI94" s="9">
        <v>6.7450000000000001</v>
      </c>
      <c r="CJ94" s="9">
        <v>16.638999999999999</v>
      </c>
      <c r="CK94" s="9">
        <v>13.773</v>
      </c>
      <c r="CL94" s="9">
        <v>2.8660000000000001</v>
      </c>
      <c r="CM94" s="9">
        <v>38.838999999999999</v>
      </c>
      <c r="CN94" s="9">
        <v>12.833</v>
      </c>
      <c r="CO94" s="9">
        <v>26.006</v>
      </c>
      <c r="CP94" s="9">
        <v>250.78299999999999</v>
      </c>
      <c r="CQ94" s="9">
        <v>124.593</v>
      </c>
      <c r="CR94" s="9">
        <v>126.19</v>
      </c>
      <c r="CS94" s="9">
        <v>109.985</v>
      </c>
      <c r="CT94" s="9">
        <v>79.87</v>
      </c>
      <c r="CU94" s="9">
        <v>30.116</v>
      </c>
      <c r="CV94" s="9">
        <v>140.797</v>
      </c>
      <c r="CW94" s="9">
        <v>44.722999999999999</v>
      </c>
      <c r="CX94" s="9">
        <v>96.073999999999998</v>
      </c>
      <c r="CY94" s="9">
        <v>142.762</v>
      </c>
      <c r="CZ94" s="9">
        <v>104.554</v>
      </c>
      <c r="DA94" s="9">
        <v>38.207999999999998</v>
      </c>
      <c r="DB94" s="9">
        <v>158.35599999999999</v>
      </c>
      <c r="DC94" s="9">
        <v>49.584000000000003</v>
      </c>
      <c r="DD94" s="9">
        <v>108.77200000000001</v>
      </c>
      <c r="DE94" s="9">
        <v>167.22</v>
      </c>
      <c r="DF94" s="9">
        <v>64.400999999999996</v>
      </c>
      <c r="DG94" s="9">
        <v>102.819</v>
      </c>
      <c r="DH94" s="9">
        <v>2622.3229999999999</v>
      </c>
      <c r="DI94" s="9">
        <v>1440.3889999999999</v>
      </c>
      <c r="DJ94" s="9">
        <v>1181.934</v>
      </c>
      <c r="DK94" s="9">
        <v>1670.42</v>
      </c>
      <c r="DL94" s="9">
        <v>1083.8789999999999</v>
      </c>
      <c r="DM94" s="9">
        <v>586.54100000000005</v>
      </c>
      <c r="DN94" s="9">
        <v>951.90200000000004</v>
      </c>
      <c r="DO94" s="9">
        <v>356.51</v>
      </c>
      <c r="DP94" s="9">
        <v>595.39300000000003</v>
      </c>
      <c r="DQ94" s="9">
        <v>289.10000000000002</v>
      </c>
      <c r="DR94" s="9">
        <v>168.88800000000001</v>
      </c>
      <c r="DS94" s="9">
        <v>120.212</v>
      </c>
      <c r="DT94" s="9">
        <v>109.277</v>
      </c>
      <c r="DU94" s="9">
        <v>65.885999999999996</v>
      </c>
      <c r="DV94" s="9">
        <v>43.392000000000003</v>
      </c>
      <c r="DW94" s="9">
        <v>44.756999999999998</v>
      </c>
      <c r="DX94" s="9">
        <v>31.2</v>
      </c>
      <c r="DY94" s="9">
        <v>13.558</v>
      </c>
      <c r="DZ94" s="9">
        <v>27.306000000000001</v>
      </c>
      <c r="EA94" s="9">
        <v>18.181999999999999</v>
      </c>
      <c r="EB94" s="9">
        <v>9.1240000000000006</v>
      </c>
      <c r="EC94" s="9">
        <v>17.451000000000001</v>
      </c>
      <c r="ED94" s="9">
        <v>13.018000000000001</v>
      </c>
      <c r="EE94" s="9">
        <v>4.4340000000000002</v>
      </c>
      <c r="EF94" s="9">
        <v>64.52</v>
      </c>
      <c r="EG94" s="9">
        <v>34.686</v>
      </c>
      <c r="EH94" s="9">
        <v>29.834</v>
      </c>
      <c r="EI94" s="9">
        <v>211.15899999999999</v>
      </c>
      <c r="EJ94" s="9">
        <v>123.43899999999999</v>
      </c>
      <c r="EK94" s="9">
        <v>87.72</v>
      </c>
      <c r="EL94" s="9">
        <v>75.168000000000006</v>
      </c>
      <c r="EM94" s="9">
        <v>55.593000000000004</v>
      </c>
      <c r="EN94" s="9">
        <v>19.574999999999999</v>
      </c>
      <c r="EO94" s="9">
        <v>135.99</v>
      </c>
      <c r="EP94" s="9">
        <v>67.846000000000004</v>
      </c>
      <c r="EQ94" s="9">
        <v>68.144999999999996</v>
      </c>
      <c r="ER94" s="9">
        <v>111.45099999999999</v>
      </c>
      <c r="ES94" s="9">
        <v>79.221999999999994</v>
      </c>
      <c r="ET94" s="9">
        <v>32.228999999999999</v>
      </c>
      <c r="EU94" s="9">
        <v>177.649</v>
      </c>
      <c r="EV94" s="9">
        <v>89.665999999999997</v>
      </c>
      <c r="EW94" s="9">
        <v>87.983000000000004</v>
      </c>
      <c r="EX94" s="9">
        <v>163.297</v>
      </c>
      <c r="EY94" s="9">
        <v>86.028000000000006</v>
      </c>
      <c r="EZ94" s="9">
        <v>77.269000000000005</v>
      </c>
      <c r="FA94" s="9">
        <v>1986.8050000000001</v>
      </c>
      <c r="FB94" s="9">
        <v>1050.4090000000001</v>
      </c>
      <c r="FC94" s="9">
        <v>936.39499999999998</v>
      </c>
      <c r="FD94" s="9">
        <v>1376.1849999999999</v>
      </c>
      <c r="FE94" s="9">
        <v>872.59400000000005</v>
      </c>
      <c r="FF94" s="9">
        <v>503.59100000000001</v>
      </c>
      <c r="FG94" s="9">
        <v>610.61900000000003</v>
      </c>
      <c r="FH94" s="9">
        <v>177.815</v>
      </c>
      <c r="FI94" s="9">
        <v>432.80399999999997</v>
      </c>
      <c r="FJ94" s="9">
        <v>225.02600000000001</v>
      </c>
      <c r="FK94" s="9">
        <v>124.249</v>
      </c>
      <c r="FL94" s="9">
        <v>100.776</v>
      </c>
      <c r="FM94" s="9">
        <v>78.650999999999996</v>
      </c>
      <c r="FN94" s="9">
        <v>43.435000000000002</v>
      </c>
      <c r="FO94" s="9">
        <v>35.216999999999999</v>
      </c>
      <c r="FP94" s="9">
        <v>35.847999999999999</v>
      </c>
      <c r="FQ94" s="9">
        <v>23.664999999999999</v>
      </c>
      <c r="FR94" s="9">
        <v>12.183</v>
      </c>
      <c r="FS94" s="9">
        <v>21.478000000000002</v>
      </c>
      <c r="FT94" s="9">
        <v>13.711</v>
      </c>
      <c r="FU94" s="9">
        <v>7.7670000000000003</v>
      </c>
      <c r="FV94" s="9">
        <v>14.37</v>
      </c>
      <c r="FW94" s="9">
        <v>9.9540000000000006</v>
      </c>
      <c r="FX94" s="9">
        <v>4.4160000000000004</v>
      </c>
      <c r="FY94" s="9">
        <v>42.804000000000002</v>
      </c>
      <c r="FZ94" s="9">
        <v>19.77</v>
      </c>
      <c r="GA94" s="9">
        <v>23.033999999999999</v>
      </c>
      <c r="GB94" s="9">
        <v>170.14400000000001</v>
      </c>
      <c r="GC94" s="9">
        <v>95.26</v>
      </c>
      <c r="GD94" s="9">
        <v>74.884</v>
      </c>
      <c r="GE94" s="9">
        <v>63.814999999999998</v>
      </c>
      <c r="GF94" s="9">
        <v>46.002000000000002</v>
      </c>
      <c r="GG94" s="9">
        <v>17.812999999999999</v>
      </c>
      <c r="GH94" s="9">
        <v>106.32899999999999</v>
      </c>
      <c r="GI94" s="9">
        <v>49.258000000000003</v>
      </c>
      <c r="GJ94" s="9">
        <v>57.070999999999998</v>
      </c>
      <c r="GK94" s="9">
        <v>93.962000000000003</v>
      </c>
      <c r="GL94" s="9">
        <v>64.483000000000004</v>
      </c>
      <c r="GM94" s="9">
        <v>29.478999999999999</v>
      </c>
      <c r="GN94" s="9">
        <v>131.06399999999999</v>
      </c>
      <c r="GO94" s="9">
        <v>59.765999999999998</v>
      </c>
      <c r="GP94" s="9">
        <v>71.296999999999997</v>
      </c>
      <c r="GQ94" s="9">
        <v>127.807</v>
      </c>
      <c r="GR94" s="9">
        <v>62.969000000000001</v>
      </c>
      <c r="GS94" s="9">
        <v>64.837999999999994</v>
      </c>
      <c r="GT94" s="9">
        <v>635.51800000000003</v>
      </c>
      <c r="GU94" s="9">
        <v>389.98</v>
      </c>
      <c r="GV94" s="9">
        <v>245.53800000000001</v>
      </c>
      <c r="GW94" s="9">
        <v>294.23500000000001</v>
      </c>
      <c r="GX94" s="9">
        <v>211.286</v>
      </c>
      <c r="GY94" s="9">
        <v>82.95</v>
      </c>
      <c r="GZ94" s="9">
        <v>341.28300000000002</v>
      </c>
      <c r="HA94" s="9">
        <v>178.69399999999999</v>
      </c>
      <c r="HB94" s="9">
        <v>162.589</v>
      </c>
      <c r="HC94" s="9">
        <v>64.073999999999998</v>
      </c>
      <c r="HD94" s="9">
        <v>44.639000000000003</v>
      </c>
      <c r="HE94" s="9">
        <v>19.434999999999999</v>
      </c>
      <c r="HF94" s="9">
        <v>30.626000000000001</v>
      </c>
      <c r="HG94" s="9">
        <v>22.451000000000001</v>
      </c>
      <c r="HH94" s="9">
        <v>8.1750000000000007</v>
      </c>
      <c r="HI94" s="9">
        <v>8.91</v>
      </c>
      <c r="HJ94" s="9">
        <v>7.5350000000000001</v>
      </c>
      <c r="HK94" s="9">
        <v>1.375</v>
      </c>
      <c r="HL94" s="9">
        <v>5.8280000000000003</v>
      </c>
      <c r="HM94" s="9">
        <v>4.4710000000000001</v>
      </c>
      <c r="HN94" s="9">
        <v>1.3580000000000001</v>
      </c>
      <c r="HO94" s="9">
        <v>3.081</v>
      </c>
      <c r="HP94" s="9">
        <v>3.0640000000000001</v>
      </c>
      <c r="HQ94" s="9">
        <v>1.7000000000000001E-2</v>
      </c>
      <c r="HR94" s="9">
        <v>21.716000000000001</v>
      </c>
      <c r="HS94" s="9">
        <v>14.916</v>
      </c>
      <c r="HT94" s="9">
        <v>6.8</v>
      </c>
      <c r="HU94" s="9">
        <v>41.015000000000001</v>
      </c>
      <c r="HV94" s="9">
        <v>28.178999999999998</v>
      </c>
      <c r="HW94" s="9">
        <v>12.836</v>
      </c>
      <c r="HX94" s="9">
        <v>11.353999999999999</v>
      </c>
      <c r="HY94" s="9">
        <v>9.5909999999999993</v>
      </c>
      <c r="HZ94" s="9">
        <v>1.762</v>
      </c>
      <c r="IA94" s="9">
        <v>29.661000000000001</v>
      </c>
      <c r="IB94" s="9">
        <v>18.588000000000001</v>
      </c>
      <c r="IC94" s="9">
        <v>11.073</v>
      </c>
      <c r="ID94" s="9">
        <v>17.489000000000001</v>
      </c>
      <c r="IE94" s="9">
        <v>14.739000000000001</v>
      </c>
      <c r="IF94" s="9">
        <v>2.75</v>
      </c>
      <c r="IG94" s="9">
        <v>46.585000000000001</v>
      </c>
      <c r="IH94" s="9">
        <v>29.9</v>
      </c>
      <c r="II94" s="9">
        <v>16.684999999999999</v>
      </c>
      <c r="IJ94" s="9">
        <v>35.49</v>
      </c>
      <c r="IK94" s="9">
        <v>23.059000000000001</v>
      </c>
      <c r="IL94" s="9">
        <v>12.430999999999999</v>
      </c>
      <c r="IM94" s="9">
        <v>4110.9480000000003</v>
      </c>
      <c r="IN94" s="9">
        <v>2144.2510000000002</v>
      </c>
      <c r="IO94" s="9">
        <v>1966.6959999999999</v>
      </c>
      <c r="IP94" s="9">
        <v>2868.9920000000002</v>
      </c>
      <c r="IQ94" s="9">
        <v>1717.751</v>
      </c>
    </row>
    <row r="95" spans="1:251">
      <c r="A95" s="10">
        <v>44378</v>
      </c>
      <c r="B95" s="9">
        <v>26.814</v>
      </c>
      <c r="C95" s="9">
        <v>34.686</v>
      </c>
      <c r="D95" s="9">
        <v>371.62400000000002</v>
      </c>
      <c r="E95" s="9">
        <v>224.01300000000001</v>
      </c>
      <c r="F95" s="9">
        <v>147.61099999999999</v>
      </c>
      <c r="G95" s="9">
        <v>181.94200000000001</v>
      </c>
      <c r="H95" s="9">
        <v>137.17099999999999</v>
      </c>
      <c r="I95" s="9">
        <v>44.771000000000001</v>
      </c>
      <c r="J95" s="9">
        <v>189.68199999999999</v>
      </c>
      <c r="K95" s="9">
        <v>86.841999999999999</v>
      </c>
      <c r="L95" s="9">
        <v>102.84</v>
      </c>
      <c r="M95" s="9">
        <v>237.83799999999999</v>
      </c>
      <c r="N95" s="9">
        <v>170.70500000000001</v>
      </c>
      <c r="O95" s="9">
        <v>67.132999999999996</v>
      </c>
      <c r="P95" s="9">
        <v>223.274</v>
      </c>
      <c r="Q95" s="9">
        <v>96.600999999999999</v>
      </c>
      <c r="R95" s="9">
        <v>126.673</v>
      </c>
      <c r="S95" s="9">
        <v>242.10599999999999</v>
      </c>
      <c r="T95" s="9">
        <v>118.86799999999999</v>
      </c>
      <c r="U95" s="9">
        <v>123.238</v>
      </c>
      <c r="V95" s="9">
        <v>2927.098</v>
      </c>
      <c r="W95" s="9">
        <v>1546.1790000000001</v>
      </c>
      <c r="X95" s="9">
        <v>1380.9190000000001</v>
      </c>
      <c r="Y95" s="9">
        <v>2182.105</v>
      </c>
      <c r="Z95" s="9">
        <v>1405.53</v>
      </c>
      <c r="AA95" s="9">
        <v>776.57500000000005</v>
      </c>
      <c r="AB95" s="9">
        <v>744.99300000000005</v>
      </c>
      <c r="AC95" s="9">
        <v>140.649</v>
      </c>
      <c r="AD95" s="9">
        <v>604.34400000000005</v>
      </c>
      <c r="AE95" s="9">
        <v>363.61599999999999</v>
      </c>
      <c r="AF95" s="9">
        <v>191.965</v>
      </c>
      <c r="AG95" s="9">
        <v>171.65</v>
      </c>
      <c r="AH95" s="9">
        <v>109.31100000000001</v>
      </c>
      <c r="AI95" s="9">
        <v>59.417000000000002</v>
      </c>
      <c r="AJ95" s="9">
        <v>49.893999999999998</v>
      </c>
      <c r="AK95" s="9">
        <v>62.183</v>
      </c>
      <c r="AL95" s="9">
        <v>45.664000000000001</v>
      </c>
      <c r="AM95" s="9">
        <v>16.518999999999998</v>
      </c>
      <c r="AN95" s="9">
        <v>45.024999999999999</v>
      </c>
      <c r="AO95" s="9">
        <v>33.174999999999997</v>
      </c>
      <c r="AP95" s="9">
        <v>11.85</v>
      </c>
      <c r="AQ95" s="9">
        <v>17.158000000000001</v>
      </c>
      <c r="AR95" s="9">
        <v>12.489000000000001</v>
      </c>
      <c r="AS95" s="9">
        <v>4.67</v>
      </c>
      <c r="AT95" s="9">
        <v>47.128</v>
      </c>
      <c r="AU95" s="9">
        <v>13.753</v>
      </c>
      <c r="AV95" s="9">
        <v>33.375</v>
      </c>
      <c r="AW95" s="9">
        <v>296.12700000000001</v>
      </c>
      <c r="AX95" s="9">
        <v>156.86799999999999</v>
      </c>
      <c r="AY95" s="9">
        <v>139.25800000000001</v>
      </c>
      <c r="AZ95" s="9">
        <v>148.79900000000001</v>
      </c>
      <c r="BA95" s="9">
        <v>113.93899999999999</v>
      </c>
      <c r="BB95" s="9">
        <v>34.860999999999997</v>
      </c>
      <c r="BC95" s="9">
        <v>147.327</v>
      </c>
      <c r="BD95" s="9">
        <v>42.93</v>
      </c>
      <c r="BE95" s="9">
        <v>104.39700000000001</v>
      </c>
      <c r="BF95" s="9">
        <v>192.499</v>
      </c>
      <c r="BG95" s="9">
        <v>143.19399999999999</v>
      </c>
      <c r="BH95" s="9">
        <v>49.305</v>
      </c>
      <c r="BI95" s="9">
        <v>171.11699999999999</v>
      </c>
      <c r="BJ95" s="9">
        <v>48.771999999999998</v>
      </c>
      <c r="BK95" s="9">
        <v>122.345</v>
      </c>
      <c r="BL95" s="9">
        <v>192.352</v>
      </c>
      <c r="BM95" s="9">
        <v>76.105000000000004</v>
      </c>
      <c r="BN95" s="9">
        <v>116.247</v>
      </c>
      <c r="BO95" s="9">
        <v>2653.8029999999999</v>
      </c>
      <c r="BP95" s="9">
        <v>1369.0150000000001</v>
      </c>
      <c r="BQ95" s="9">
        <v>1284.789</v>
      </c>
      <c r="BR95" s="9">
        <v>2020.2329999999999</v>
      </c>
      <c r="BS95" s="9">
        <v>1228.8720000000001</v>
      </c>
      <c r="BT95" s="9">
        <v>791.36099999999999</v>
      </c>
      <c r="BU95" s="9">
        <v>633.57000000000005</v>
      </c>
      <c r="BV95" s="9">
        <v>140.143</v>
      </c>
      <c r="BW95" s="9">
        <v>493.42700000000002</v>
      </c>
      <c r="BX95" s="9">
        <v>324.34500000000003</v>
      </c>
      <c r="BY95" s="9">
        <v>162.488</v>
      </c>
      <c r="BZ95" s="9">
        <v>161.857</v>
      </c>
      <c r="CA95" s="9">
        <v>100.22799999999999</v>
      </c>
      <c r="CB95" s="9">
        <v>54.134</v>
      </c>
      <c r="CC95" s="9">
        <v>46.094000000000001</v>
      </c>
      <c r="CD95" s="9">
        <v>51.36</v>
      </c>
      <c r="CE95" s="9">
        <v>37.143999999999998</v>
      </c>
      <c r="CF95" s="9">
        <v>14.217000000000001</v>
      </c>
      <c r="CG95" s="9">
        <v>31.946000000000002</v>
      </c>
      <c r="CH95" s="9">
        <v>22.800999999999998</v>
      </c>
      <c r="CI95" s="9">
        <v>9.1449999999999996</v>
      </c>
      <c r="CJ95" s="9">
        <v>19.414000000000001</v>
      </c>
      <c r="CK95" s="9">
        <v>14.343</v>
      </c>
      <c r="CL95" s="9">
        <v>5.0709999999999997</v>
      </c>
      <c r="CM95" s="9">
        <v>48.868000000000002</v>
      </c>
      <c r="CN95" s="9">
        <v>16.989999999999998</v>
      </c>
      <c r="CO95" s="9">
        <v>31.878</v>
      </c>
      <c r="CP95" s="9">
        <v>257.14800000000002</v>
      </c>
      <c r="CQ95" s="9">
        <v>124.22199999999999</v>
      </c>
      <c r="CR95" s="9">
        <v>132.92599999999999</v>
      </c>
      <c r="CS95" s="9">
        <v>118.916</v>
      </c>
      <c r="CT95" s="9">
        <v>83.713999999999999</v>
      </c>
      <c r="CU95" s="9">
        <v>35.201999999999998</v>
      </c>
      <c r="CV95" s="9">
        <v>138.232</v>
      </c>
      <c r="CW95" s="9">
        <v>40.508000000000003</v>
      </c>
      <c r="CX95" s="9">
        <v>97.724000000000004</v>
      </c>
      <c r="CY95" s="9">
        <v>160.703</v>
      </c>
      <c r="CZ95" s="9">
        <v>114.374</v>
      </c>
      <c r="DA95" s="9">
        <v>46.329000000000001</v>
      </c>
      <c r="DB95" s="9">
        <v>163.642</v>
      </c>
      <c r="DC95" s="9">
        <v>48.113</v>
      </c>
      <c r="DD95" s="9">
        <v>115.52800000000001</v>
      </c>
      <c r="DE95" s="9">
        <v>170.178</v>
      </c>
      <c r="DF95" s="9">
        <v>63.308999999999997</v>
      </c>
      <c r="DG95" s="9">
        <v>106.87</v>
      </c>
      <c r="DH95" s="9">
        <v>2609.8139999999999</v>
      </c>
      <c r="DI95" s="9">
        <v>1436.0039999999999</v>
      </c>
      <c r="DJ95" s="9">
        <v>1173.81</v>
      </c>
      <c r="DK95" s="9">
        <v>1669.172</v>
      </c>
      <c r="DL95" s="9">
        <v>1083.704</v>
      </c>
      <c r="DM95" s="9">
        <v>585.46900000000005</v>
      </c>
      <c r="DN95" s="9">
        <v>940.64099999999996</v>
      </c>
      <c r="DO95" s="9">
        <v>352.3</v>
      </c>
      <c r="DP95" s="9">
        <v>588.34100000000001</v>
      </c>
      <c r="DQ95" s="9">
        <v>301.45600000000002</v>
      </c>
      <c r="DR95" s="9">
        <v>171.61199999999999</v>
      </c>
      <c r="DS95" s="9">
        <v>129.84399999999999</v>
      </c>
      <c r="DT95" s="9">
        <v>129.321</v>
      </c>
      <c r="DU95" s="9">
        <v>76.088999999999999</v>
      </c>
      <c r="DV95" s="9">
        <v>53.231999999999999</v>
      </c>
      <c r="DW95" s="9">
        <v>53.307000000000002</v>
      </c>
      <c r="DX95" s="9">
        <v>37.622</v>
      </c>
      <c r="DY95" s="9">
        <v>15.685</v>
      </c>
      <c r="DZ95" s="9">
        <v>38.332000000000001</v>
      </c>
      <c r="EA95" s="9">
        <v>26.11</v>
      </c>
      <c r="EB95" s="9">
        <v>12.223000000000001</v>
      </c>
      <c r="EC95" s="9">
        <v>14.975</v>
      </c>
      <c r="ED95" s="9">
        <v>11.512</v>
      </c>
      <c r="EE95" s="9">
        <v>3.4630000000000001</v>
      </c>
      <c r="EF95" s="9">
        <v>76.013999999999996</v>
      </c>
      <c r="EG95" s="9">
        <v>38.468000000000004</v>
      </c>
      <c r="EH95" s="9">
        <v>37.546999999999997</v>
      </c>
      <c r="EI95" s="9">
        <v>205.27099999999999</v>
      </c>
      <c r="EJ95" s="9">
        <v>115.086</v>
      </c>
      <c r="EK95" s="9">
        <v>90.183999999999997</v>
      </c>
      <c r="EL95" s="9">
        <v>74.183000000000007</v>
      </c>
      <c r="EM95" s="9">
        <v>56.645000000000003</v>
      </c>
      <c r="EN95" s="9">
        <v>17.538</v>
      </c>
      <c r="EO95" s="9">
        <v>131.08699999999999</v>
      </c>
      <c r="EP95" s="9">
        <v>58.442</v>
      </c>
      <c r="EQ95" s="9">
        <v>72.646000000000001</v>
      </c>
      <c r="ER95" s="9">
        <v>122.608</v>
      </c>
      <c r="ES95" s="9">
        <v>90.475999999999999</v>
      </c>
      <c r="ET95" s="9">
        <v>32.131999999999998</v>
      </c>
      <c r="EU95" s="9">
        <v>178.84800000000001</v>
      </c>
      <c r="EV95" s="9">
        <v>81.135999999999996</v>
      </c>
      <c r="EW95" s="9">
        <v>97.712000000000003</v>
      </c>
      <c r="EX95" s="9">
        <v>169.42</v>
      </c>
      <c r="EY95" s="9">
        <v>84.551000000000002</v>
      </c>
      <c r="EZ95" s="9">
        <v>84.867999999999995</v>
      </c>
      <c r="FA95" s="9">
        <v>1976.537</v>
      </c>
      <c r="FB95" s="9">
        <v>1044.3389999999999</v>
      </c>
      <c r="FC95" s="9">
        <v>932.19799999999998</v>
      </c>
      <c r="FD95" s="9">
        <v>1369.8209999999999</v>
      </c>
      <c r="FE95" s="9">
        <v>868.34900000000005</v>
      </c>
      <c r="FF95" s="9">
        <v>501.47199999999998</v>
      </c>
      <c r="FG95" s="9">
        <v>606.71600000000001</v>
      </c>
      <c r="FH95" s="9">
        <v>175.99100000000001</v>
      </c>
      <c r="FI95" s="9">
        <v>430.726</v>
      </c>
      <c r="FJ95" s="9">
        <v>226.29499999999999</v>
      </c>
      <c r="FK95" s="9">
        <v>120.902</v>
      </c>
      <c r="FL95" s="9">
        <v>105.392</v>
      </c>
      <c r="FM95" s="9">
        <v>87.983999999999995</v>
      </c>
      <c r="FN95" s="9">
        <v>47.801000000000002</v>
      </c>
      <c r="FO95" s="9">
        <v>40.183</v>
      </c>
      <c r="FP95" s="9">
        <v>41.493000000000002</v>
      </c>
      <c r="FQ95" s="9">
        <v>27.817</v>
      </c>
      <c r="FR95" s="9">
        <v>13.676</v>
      </c>
      <c r="FS95" s="9">
        <v>30.966999999999999</v>
      </c>
      <c r="FT95" s="9">
        <v>19.765000000000001</v>
      </c>
      <c r="FU95" s="9">
        <v>11.202999999999999</v>
      </c>
      <c r="FV95" s="9">
        <v>10.526</v>
      </c>
      <c r="FW95" s="9">
        <v>8.0519999999999996</v>
      </c>
      <c r="FX95" s="9">
        <v>2.4729999999999999</v>
      </c>
      <c r="FY95" s="9">
        <v>46.491</v>
      </c>
      <c r="FZ95" s="9">
        <v>19.984000000000002</v>
      </c>
      <c r="GA95" s="9">
        <v>26.507000000000001</v>
      </c>
      <c r="GB95" s="9">
        <v>164.137</v>
      </c>
      <c r="GC95" s="9">
        <v>86.772999999999996</v>
      </c>
      <c r="GD95" s="9">
        <v>77.364000000000004</v>
      </c>
      <c r="GE95" s="9">
        <v>64.185000000000002</v>
      </c>
      <c r="GF95" s="9">
        <v>47.292000000000002</v>
      </c>
      <c r="GG95" s="9">
        <v>16.893000000000001</v>
      </c>
      <c r="GH95" s="9">
        <v>99.951999999999998</v>
      </c>
      <c r="GI95" s="9">
        <v>39.481999999999999</v>
      </c>
      <c r="GJ95" s="9">
        <v>60.47</v>
      </c>
      <c r="GK95" s="9">
        <v>102.27200000000001</v>
      </c>
      <c r="GL95" s="9">
        <v>72.789000000000001</v>
      </c>
      <c r="GM95" s="9">
        <v>29.481999999999999</v>
      </c>
      <c r="GN95" s="9">
        <v>124.023</v>
      </c>
      <c r="GO95" s="9">
        <v>48.113</v>
      </c>
      <c r="GP95" s="9">
        <v>75.91</v>
      </c>
      <c r="GQ95" s="9">
        <v>130.91900000000001</v>
      </c>
      <c r="GR95" s="9">
        <v>59.246000000000002</v>
      </c>
      <c r="GS95" s="9">
        <v>71.673000000000002</v>
      </c>
      <c r="GT95" s="9">
        <v>633.27700000000004</v>
      </c>
      <c r="GU95" s="9">
        <v>391.66500000000002</v>
      </c>
      <c r="GV95" s="9">
        <v>241.61199999999999</v>
      </c>
      <c r="GW95" s="9">
        <v>299.35199999999998</v>
      </c>
      <c r="GX95" s="9">
        <v>215.35499999999999</v>
      </c>
      <c r="GY95" s="9">
        <v>83.997</v>
      </c>
      <c r="GZ95" s="9">
        <v>333.92500000000001</v>
      </c>
      <c r="HA95" s="9">
        <v>176.309</v>
      </c>
      <c r="HB95" s="9">
        <v>157.61600000000001</v>
      </c>
      <c r="HC95" s="9">
        <v>75.161000000000001</v>
      </c>
      <c r="HD95" s="9">
        <v>50.709000000000003</v>
      </c>
      <c r="HE95" s="9">
        <v>24.452000000000002</v>
      </c>
      <c r="HF95" s="9">
        <v>41.337000000000003</v>
      </c>
      <c r="HG95" s="9">
        <v>28.288</v>
      </c>
      <c r="HH95" s="9">
        <v>13.048999999999999</v>
      </c>
      <c r="HI95" s="9">
        <v>11.814</v>
      </c>
      <c r="HJ95" s="9">
        <v>9.8049999999999997</v>
      </c>
      <c r="HK95" s="9">
        <v>2.0089999999999999</v>
      </c>
      <c r="HL95" s="9">
        <v>7.3650000000000002</v>
      </c>
      <c r="HM95" s="9">
        <v>6.3449999999999998</v>
      </c>
      <c r="HN95" s="9">
        <v>1.02</v>
      </c>
      <c r="HO95" s="9">
        <v>4.4489999999999998</v>
      </c>
      <c r="HP95" s="9">
        <v>3.4590000000000001</v>
      </c>
      <c r="HQ95" s="9">
        <v>0.98899999999999999</v>
      </c>
      <c r="HR95" s="9">
        <v>29.523</v>
      </c>
      <c r="HS95" s="9">
        <v>18.483000000000001</v>
      </c>
      <c r="HT95" s="9">
        <v>11.04</v>
      </c>
      <c r="HU95" s="9">
        <v>41.134</v>
      </c>
      <c r="HV95" s="9">
        <v>28.312999999999999</v>
      </c>
      <c r="HW95" s="9">
        <v>12.821</v>
      </c>
      <c r="HX95" s="9">
        <v>9.9979999999999993</v>
      </c>
      <c r="HY95" s="9">
        <v>9.3529999999999998</v>
      </c>
      <c r="HZ95" s="9">
        <v>0.64500000000000002</v>
      </c>
      <c r="IA95" s="9">
        <v>31.135999999999999</v>
      </c>
      <c r="IB95" s="9">
        <v>18.96</v>
      </c>
      <c r="IC95" s="9">
        <v>12.176</v>
      </c>
      <c r="ID95" s="9">
        <v>20.335999999999999</v>
      </c>
      <c r="IE95" s="9">
        <v>17.686</v>
      </c>
      <c r="IF95" s="9">
        <v>2.65</v>
      </c>
      <c r="IG95" s="9">
        <v>54.825000000000003</v>
      </c>
      <c r="IH95" s="9">
        <v>33.023000000000003</v>
      </c>
      <c r="II95" s="9">
        <v>21.802</v>
      </c>
      <c r="IJ95" s="9">
        <v>38.500999999999998</v>
      </c>
      <c r="IK95" s="9">
        <v>25.305</v>
      </c>
      <c r="IL95" s="9">
        <v>13.195</v>
      </c>
      <c r="IM95" s="9">
        <v>4064.9780000000001</v>
      </c>
      <c r="IN95" s="9">
        <v>2139.4079999999999</v>
      </c>
      <c r="IO95" s="9">
        <v>1925.5709999999999</v>
      </c>
      <c r="IP95" s="9">
        <v>2879.9380000000001</v>
      </c>
      <c r="IQ95" s="9">
        <v>1738.835</v>
      </c>
    </row>
    <row r="96" spans="1:251">
      <c r="A96" s="10">
        <v>44409</v>
      </c>
      <c r="B96" s="9">
        <v>27.032</v>
      </c>
      <c r="C96" s="9">
        <v>48.676000000000002</v>
      </c>
      <c r="D96" s="9">
        <v>361.839</v>
      </c>
      <c r="E96" s="9">
        <v>206.434</v>
      </c>
      <c r="F96" s="9">
        <v>155.404</v>
      </c>
      <c r="G96" s="9">
        <v>160.72900000000001</v>
      </c>
      <c r="H96" s="9">
        <v>118.61799999999999</v>
      </c>
      <c r="I96" s="9">
        <v>42.110999999999997</v>
      </c>
      <c r="J96" s="9">
        <v>201.11</v>
      </c>
      <c r="K96" s="9">
        <v>87.816999999999993</v>
      </c>
      <c r="L96" s="9">
        <v>113.29300000000001</v>
      </c>
      <c r="M96" s="9">
        <v>248.518</v>
      </c>
      <c r="N96" s="9">
        <v>177.20400000000001</v>
      </c>
      <c r="O96" s="9">
        <v>71.313999999999993</v>
      </c>
      <c r="P96" s="9">
        <v>240.404</v>
      </c>
      <c r="Q96" s="9">
        <v>100.467</v>
      </c>
      <c r="R96" s="9">
        <v>139.93700000000001</v>
      </c>
      <c r="S96" s="9">
        <v>291.04700000000003</v>
      </c>
      <c r="T96" s="9">
        <v>144.05600000000001</v>
      </c>
      <c r="U96" s="9">
        <v>146.99100000000001</v>
      </c>
      <c r="V96" s="9">
        <v>2893.2649999999999</v>
      </c>
      <c r="W96" s="9">
        <v>1526.558</v>
      </c>
      <c r="X96" s="9">
        <v>1366.7070000000001</v>
      </c>
      <c r="Y96" s="9">
        <v>2157.723</v>
      </c>
      <c r="Z96" s="9">
        <v>1386.11</v>
      </c>
      <c r="AA96" s="9">
        <v>771.61300000000006</v>
      </c>
      <c r="AB96" s="9">
        <v>735.54200000000003</v>
      </c>
      <c r="AC96" s="9">
        <v>140.44800000000001</v>
      </c>
      <c r="AD96" s="9">
        <v>595.09400000000005</v>
      </c>
      <c r="AE96" s="9">
        <v>372</v>
      </c>
      <c r="AF96" s="9">
        <v>207.917</v>
      </c>
      <c r="AG96" s="9">
        <v>164.083</v>
      </c>
      <c r="AH96" s="9">
        <v>148.821</v>
      </c>
      <c r="AI96" s="9">
        <v>83.706999999999994</v>
      </c>
      <c r="AJ96" s="9">
        <v>65.114000000000004</v>
      </c>
      <c r="AK96" s="9">
        <v>92.441000000000003</v>
      </c>
      <c r="AL96" s="9">
        <v>64.852999999999994</v>
      </c>
      <c r="AM96" s="9">
        <v>27.588000000000001</v>
      </c>
      <c r="AN96" s="9">
        <v>67.405000000000001</v>
      </c>
      <c r="AO96" s="9">
        <v>45.685000000000002</v>
      </c>
      <c r="AP96" s="9">
        <v>21.721</v>
      </c>
      <c r="AQ96" s="9">
        <v>25.036000000000001</v>
      </c>
      <c r="AR96" s="9">
        <v>19.167999999999999</v>
      </c>
      <c r="AS96" s="9">
        <v>5.8680000000000003</v>
      </c>
      <c r="AT96" s="9">
        <v>56.38</v>
      </c>
      <c r="AU96" s="9">
        <v>18.855</v>
      </c>
      <c r="AV96" s="9">
        <v>37.524999999999999</v>
      </c>
      <c r="AW96" s="9">
        <v>263.01</v>
      </c>
      <c r="AX96" s="9">
        <v>148.36600000000001</v>
      </c>
      <c r="AY96" s="9">
        <v>114.645</v>
      </c>
      <c r="AZ96" s="9">
        <v>129.446</v>
      </c>
      <c r="BA96" s="9">
        <v>101.41800000000001</v>
      </c>
      <c r="BB96" s="9">
        <v>28.027999999999999</v>
      </c>
      <c r="BC96" s="9">
        <v>133.56399999999999</v>
      </c>
      <c r="BD96" s="9">
        <v>46.947000000000003</v>
      </c>
      <c r="BE96" s="9">
        <v>86.617000000000004</v>
      </c>
      <c r="BF96" s="9">
        <v>207.55</v>
      </c>
      <c r="BG96" s="9">
        <v>154.023</v>
      </c>
      <c r="BH96" s="9">
        <v>53.527000000000001</v>
      </c>
      <c r="BI96" s="9">
        <v>164.45099999999999</v>
      </c>
      <c r="BJ96" s="9">
        <v>53.895000000000003</v>
      </c>
      <c r="BK96" s="9">
        <v>110.556</v>
      </c>
      <c r="BL96" s="9">
        <v>200.97</v>
      </c>
      <c r="BM96" s="9">
        <v>92.632000000000005</v>
      </c>
      <c r="BN96" s="9">
        <v>108.33799999999999</v>
      </c>
      <c r="BO96" s="9">
        <v>2652.971</v>
      </c>
      <c r="BP96" s="9">
        <v>1374.5419999999999</v>
      </c>
      <c r="BQ96" s="9">
        <v>1278.4290000000001</v>
      </c>
      <c r="BR96" s="9">
        <v>2014.7539999999999</v>
      </c>
      <c r="BS96" s="9">
        <v>1227.836</v>
      </c>
      <c r="BT96" s="9">
        <v>786.91700000000003</v>
      </c>
      <c r="BU96" s="9">
        <v>638.21699999999998</v>
      </c>
      <c r="BV96" s="9">
        <v>146.70599999999999</v>
      </c>
      <c r="BW96" s="9">
        <v>491.512</v>
      </c>
      <c r="BX96" s="9">
        <v>346.23099999999999</v>
      </c>
      <c r="BY96" s="9">
        <v>183.77500000000001</v>
      </c>
      <c r="BZ96" s="9">
        <v>162.45599999999999</v>
      </c>
      <c r="CA96" s="9">
        <v>136.601</v>
      </c>
      <c r="CB96" s="9">
        <v>80.141999999999996</v>
      </c>
      <c r="CC96" s="9">
        <v>56.459000000000003</v>
      </c>
      <c r="CD96" s="9">
        <v>87.2</v>
      </c>
      <c r="CE96" s="9">
        <v>60.23</v>
      </c>
      <c r="CF96" s="9">
        <v>26.97</v>
      </c>
      <c r="CG96" s="9">
        <v>64.039000000000001</v>
      </c>
      <c r="CH96" s="9">
        <v>43.86</v>
      </c>
      <c r="CI96" s="9">
        <v>20.178999999999998</v>
      </c>
      <c r="CJ96" s="9">
        <v>23.161000000000001</v>
      </c>
      <c r="CK96" s="9">
        <v>16.37</v>
      </c>
      <c r="CL96" s="9">
        <v>6.7910000000000004</v>
      </c>
      <c r="CM96" s="9">
        <v>49.4</v>
      </c>
      <c r="CN96" s="9">
        <v>19.911000000000001</v>
      </c>
      <c r="CO96" s="9">
        <v>29.489000000000001</v>
      </c>
      <c r="CP96" s="9">
        <v>255.792</v>
      </c>
      <c r="CQ96" s="9">
        <v>128.27799999999999</v>
      </c>
      <c r="CR96" s="9">
        <v>127.514</v>
      </c>
      <c r="CS96" s="9">
        <v>110.26300000000001</v>
      </c>
      <c r="CT96" s="9">
        <v>82.45</v>
      </c>
      <c r="CU96" s="9">
        <v>27.812999999999999</v>
      </c>
      <c r="CV96" s="9">
        <v>145.529</v>
      </c>
      <c r="CW96" s="9">
        <v>45.828000000000003</v>
      </c>
      <c r="CX96" s="9">
        <v>99.700999999999993</v>
      </c>
      <c r="CY96" s="9">
        <v>180.51900000000001</v>
      </c>
      <c r="CZ96" s="9">
        <v>131.55699999999999</v>
      </c>
      <c r="DA96" s="9">
        <v>48.962000000000003</v>
      </c>
      <c r="DB96" s="9">
        <v>165.71199999999999</v>
      </c>
      <c r="DC96" s="9">
        <v>52.218000000000004</v>
      </c>
      <c r="DD96" s="9">
        <v>113.494</v>
      </c>
      <c r="DE96" s="9">
        <v>209.56800000000001</v>
      </c>
      <c r="DF96" s="9">
        <v>89.688000000000002</v>
      </c>
      <c r="DG96" s="9">
        <v>119.88</v>
      </c>
      <c r="DH96" s="9">
        <v>2588.913</v>
      </c>
      <c r="DI96" s="9">
        <v>1421.8140000000001</v>
      </c>
      <c r="DJ96" s="9">
        <v>1167.0989999999999</v>
      </c>
      <c r="DK96" s="9">
        <v>1645.502</v>
      </c>
      <c r="DL96" s="9">
        <v>1074.82</v>
      </c>
      <c r="DM96" s="9">
        <v>570.68299999999999</v>
      </c>
      <c r="DN96" s="9">
        <v>943.41099999999994</v>
      </c>
      <c r="DO96" s="9">
        <v>346.995</v>
      </c>
      <c r="DP96" s="9">
        <v>596.41600000000005</v>
      </c>
      <c r="DQ96" s="9">
        <v>327.154</v>
      </c>
      <c r="DR96" s="9">
        <v>184.982</v>
      </c>
      <c r="DS96" s="9">
        <v>142.172</v>
      </c>
      <c r="DT96" s="9">
        <v>160.501</v>
      </c>
      <c r="DU96" s="9">
        <v>93.528999999999996</v>
      </c>
      <c r="DV96" s="9">
        <v>66.971999999999994</v>
      </c>
      <c r="DW96" s="9">
        <v>76.504000000000005</v>
      </c>
      <c r="DX96" s="9">
        <v>58.606000000000002</v>
      </c>
      <c r="DY96" s="9">
        <v>17.898</v>
      </c>
      <c r="DZ96" s="9">
        <v>57.396999999999998</v>
      </c>
      <c r="EA96" s="9">
        <v>43.451999999999998</v>
      </c>
      <c r="EB96" s="9">
        <v>13.944000000000001</v>
      </c>
      <c r="EC96" s="9">
        <v>19.106999999999999</v>
      </c>
      <c r="ED96" s="9">
        <v>15.154</v>
      </c>
      <c r="EE96" s="9">
        <v>3.9529999999999998</v>
      </c>
      <c r="EF96" s="9">
        <v>83.997</v>
      </c>
      <c r="EG96" s="9">
        <v>34.923000000000002</v>
      </c>
      <c r="EH96" s="9">
        <v>49.073999999999998</v>
      </c>
      <c r="EI96" s="9">
        <v>197.816</v>
      </c>
      <c r="EJ96" s="9">
        <v>106.042</v>
      </c>
      <c r="EK96" s="9">
        <v>91.774000000000001</v>
      </c>
      <c r="EL96" s="9">
        <v>68.113</v>
      </c>
      <c r="EM96" s="9">
        <v>50.151000000000003</v>
      </c>
      <c r="EN96" s="9">
        <v>17.962</v>
      </c>
      <c r="EO96" s="9">
        <v>129.703</v>
      </c>
      <c r="EP96" s="9">
        <v>55.890999999999998</v>
      </c>
      <c r="EQ96" s="9">
        <v>73.811999999999998</v>
      </c>
      <c r="ER96" s="9">
        <v>134.13200000000001</v>
      </c>
      <c r="ES96" s="9">
        <v>101.504</v>
      </c>
      <c r="ET96" s="9">
        <v>32.628999999999998</v>
      </c>
      <c r="EU96" s="9">
        <v>193.02199999999999</v>
      </c>
      <c r="EV96" s="9">
        <v>83.478999999999999</v>
      </c>
      <c r="EW96" s="9">
        <v>109.54300000000001</v>
      </c>
      <c r="EX96" s="9">
        <v>187.09899999999999</v>
      </c>
      <c r="EY96" s="9">
        <v>99.343000000000004</v>
      </c>
      <c r="EZ96" s="9">
        <v>87.756</v>
      </c>
      <c r="FA96" s="9">
        <v>1961.605</v>
      </c>
      <c r="FB96" s="9">
        <v>1038.9549999999999</v>
      </c>
      <c r="FC96" s="9">
        <v>922.65</v>
      </c>
      <c r="FD96" s="9">
        <v>1357.1890000000001</v>
      </c>
      <c r="FE96" s="9">
        <v>863.98800000000006</v>
      </c>
      <c r="FF96" s="9">
        <v>493.20100000000002</v>
      </c>
      <c r="FG96" s="9">
        <v>604.41600000000005</v>
      </c>
      <c r="FH96" s="9">
        <v>174.96700000000001</v>
      </c>
      <c r="FI96" s="9">
        <v>429.44900000000001</v>
      </c>
      <c r="FJ96" s="9">
        <v>243.63800000000001</v>
      </c>
      <c r="FK96" s="9">
        <v>132.44900000000001</v>
      </c>
      <c r="FL96" s="9">
        <v>111.18899999999999</v>
      </c>
      <c r="FM96" s="9">
        <v>111.128</v>
      </c>
      <c r="FN96" s="9">
        <v>62.683</v>
      </c>
      <c r="FO96" s="9">
        <v>48.445</v>
      </c>
      <c r="FP96" s="9">
        <v>60.956000000000003</v>
      </c>
      <c r="FQ96" s="9">
        <v>45.046999999999997</v>
      </c>
      <c r="FR96" s="9">
        <v>15.909000000000001</v>
      </c>
      <c r="FS96" s="9">
        <v>46.024000000000001</v>
      </c>
      <c r="FT96" s="9">
        <v>33.664000000000001</v>
      </c>
      <c r="FU96" s="9">
        <v>12.36</v>
      </c>
      <c r="FV96" s="9">
        <v>14.932</v>
      </c>
      <c r="FW96" s="9">
        <v>11.382</v>
      </c>
      <c r="FX96" s="9">
        <v>3.55</v>
      </c>
      <c r="FY96" s="9">
        <v>50.171999999999997</v>
      </c>
      <c r="FZ96" s="9">
        <v>17.635999999999999</v>
      </c>
      <c r="GA96" s="9">
        <v>32.536000000000001</v>
      </c>
      <c r="GB96" s="9">
        <v>155.19200000000001</v>
      </c>
      <c r="GC96" s="9">
        <v>79.284999999999997</v>
      </c>
      <c r="GD96" s="9">
        <v>75.906999999999996</v>
      </c>
      <c r="GE96" s="9">
        <v>57.372999999999998</v>
      </c>
      <c r="GF96" s="9">
        <v>39.93</v>
      </c>
      <c r="GG96" s="9">
        <v>17.443000000000001</v>
      </c>
      <c r="GH96" s="9">
        <v>97.819000000000003</v>
      </c>
      <c r="GI96" s="9">
        <v>39.354999999999997</v>
      </c>
      <c r="GJ96" s="9">
        <v>58.463999999999999</v>
      </c>
      <c r="GK96" s="9">
        <v>110.069</v>
      </c>
      <c r="GL96" s="9">
        <v>79.944000000000003</v>
      </c>
      <c r="GM96" s="9">
        <v>30.125</v>
      </c>
      <c r="GN96" s="9">
        <v>133.56899999999999</v>
      </c>
      <c r="GO96" s="9">
        <v>52.505000000000003</v>
      </c>
      <c r="GP96" s="9">
        <v>81.063999999999993</v>
      </c>
      <c r="GQ96" s="9">
        <v>143.84299999999999</v>
      </c>
      <c r="GR96" s="9">
        <v>73.019000000000005</v>
      </c>
      <c r="GS96" s="9">
        <v>70.823999999999998</v>
      </c>
      <c r="GT96" s="9">
        <v>627.30899999999997</v>
      </c>
      <c r="GU96" s="9">
        <v>382.85899999999998</v>
      </c>
      <c r="GV96" s="9">
        <v>244.44900000000001</v>
      </c>
      <c r="GW96" s="9">
        <v>288.31299999999999</v>
      </c>
      <c r="GX96" s="9">
        <v>210.83099999999999</v>
      </c>
      <c r="GY96" s="9">
        <v>77.481999999999999</v>
      </c>
      <c r="GZ96" s="9">
        <v>338.995</v>
      </c>
      <c r="HA96" s="9">
        <v>172.02799999999999</v>
      </c>
      <c r="HB96" s="9">
        <v>166.96700000000001</v>
      </c>
      <c r="HC96" s="9">
        <v>83.516000000000005</v>
      </c>
      <c r="HD96" s="9">
        <v>52.533999999999999</v>
      </c>
      <c r="HE96" s="9">
        <v>30.983000000000001</v>
      </c>
      <c r="HF96" s="9">
        <v>49.372999999999998</v>
      </c>
      <c r="HG96" s="9">
        <v>30.847000000000001</v>
      </c>
      <c r="HH96" s="9">
        <v>18.527000000000001</v>
      </c>
      <c r="HI96" s="9">
        <v>15.548</v>
      </c>
      <c r="HJ96" s="9">
        <v>13.56</v>
      </c>
      <c r="HK96" s="9">
        <v>1.988</v>
      </c>
      <c r="HL96" s="9">
        <v>11.372999999999999</v>
      </c>
      <c r="HM96" s="9">
        <v>9.7880000000000003</v>
      </c>
      <c r="HN96" s="9">
        <v>1.585</v>
      </c>
      <c r="HO96" s="9">
        <v>4.1749999999999998</v>
      </c>
      <c r="HP96" s="9">
        <v>3.7709999999999999</v>
      </c>
      <c r="HQ96" s="9">
        <v>0.40400000000000003</v>
      </c>
      <c r="HR96" s="9">
        <v>33.825000000000003</v>
      </c>
      <c r="HS96" s="9">
        <v>17.286999999999999</v>
      </c>
      <c r="HT96" s="9">
        <v>16.538</v>
      </c>
      <c r="HU96" s="9">
        <v>42.624000000000002</v>
      </c>
      <c r="HV96" s="9">
        <v>26.757999999999999</v>
      </c>
      <c r="HW96" s="9">
        <v>15.866</v>
      </c>
      <c r="HX96" s="9">
        <v>10.74</v>
      </c>
      <c r="HY96" s="9">
        <v>10.221</v>
      </c>
      <c r="HZ96" s="9">
        <v>0.51900000000000002</v>
      </c>
      <c r="IA96" s="9">
        <v>31.882999999999999</v>
      </c>
      <c r="IB96" s="9">
        <v>16.536000000000001</v>
      </c>
      <c r="IC96" s="9">
        <v>15.347</v>
      </c>
      <c r="ID96" s="9">
        <v>24.064</v>
      </c>
      <c r="IE96" s="9">
        <v>21.56</v>
      </c>
      <c r="IF96" s="9">
        <v>2.504</v>
      </c>
      <c r="IG96" s="9">
        <v>59.451999999999998</v>
      </c>
      <c r="IH96" s="9">
        <v>30.974</v>
      </c>
      <c r="II96" s="9">
        <v>28.478999999999999</v>
      </c>
      <c r="IJ96" s="9">
        <v>43.256</v>
      </c>
      <c r="IK96" s="9">
        <v>26.324000000000002</v>
      </c>
      <c r="IL96" s="9">
        <v>16.931999999999999</v>
      </c>
      <c r="IM96" s="9">
        <v>3881.404</v>
      </c>
      <c r="IN96" s="9">
        <v>2050.3220000000001</v>
      </c>
      <c r="IO96" s="9">
        <v>1831.0820000000001</v>
      </c>
      <c r="IP96" s="9">
        <v>2761.2159999999999</v>
      </c>
      <c r="IQ96" s="9">
        <v>1658.5609999999999</v>
      </c>
    </row>
    <row r="97" spans="1:251">
      <c r="A97" s="10">
        <v>44440</v>
      </c>
      <c r="B97" s="9">
        <v>26.652000000000001</v>
      </c>
      <c r="C97" s="9">
        <v>38.609000000000002</v>
      </c>
      <c r="D97" s="9">
        <v>335.15199999999999</v>
      </c>
      <c r="E97" s="9">
        <v>196.66800000000001</v>
      </c>
      <c r="F97" s="9">
        <v>138.48500000000001</v>
      </c>
      <c r="G97" s="9">
        <v>159.114</v>
      </c>
      <c r="H97" s="9">
        <v>121.574</v>
      </c>
      <c r="I97" s="9">
        <v>37.54</v>
      </c>
      <c r="J97" s="9">
        <v>176.03800000000001</v>
      </c>
      <c r="K97" s="9">
        <v>75.093000000000004</v>
      </c>
      <c r="L97" s="9">
        <v>100.94499999999999</v>
      </c>
      <c r="M97" s="9">
        <v>257.28399999999999</v>
      </c>
      <c r="N97" s="9">
        <v>185.27099999999999</v>
      </c>
      <c r="O97" s="9">
        <v>72.013000000000005</v>
      </c>
      <c r="P97" s="9">
        <v>208.09</v>
      </c>
      <c r="Q97" s="9">
        <v>82.686000000000007</v>
      </c>
      <c r="R97" s="9">
        <v>125.404</v>
      </c>
      <c r="S97" s="9">
        <v>271.17599999999999</v>
      </c>
      <c r="T97" s="9">
        <v>138.667</v>
      </c>
      <c r="U97" s="9">
        <v>132.51</v>
      </c>
      <c r="V97" s="9">
        <v>2899.5659999999998</v>
      </c>
      <c r="W97" s="9">
        <v>1527.634</v>
      </c>
      <c r="X97" s="9">
        <v>1371.931</v>
      </c>
      <c r="Y97" s="9">
        <v>2179.509</v>
      </c>
      <c r="Z97" s="9">
        <v>1383.527</v>
      </c>
      <c r="AA97" s="9">
        <v>795.98199999999997</v>
      </c>
      <c r="AB97" s="9">
        <v>720.05600000000004</v>
      </c>
      <c r="AC97" s="9">
        <v>144.107</v>
      </c>
      <c r="AD97" s="9">
        <v>575.94899999999996</v>
      </c>
      <c r="AE97" s="9">
        <v>375.31599999999997</v>
      </c>
      <c r="AF97" s="9">
        <v>204.179</v>
      </c>
      <c r="AG97" s="9">
        <v>171.137</v>
      </c>
      <c r="AH97" s="9">
        <v>157.119</v>
      </c>
      <c r="AI97" s="9">
        <v>81.268000000000001</v>
      </c>
      <c r="AJ97" s="9">
        <v>75.850999999999999</v>
      </c>
      <c r="AK97" s="9">
        <v>100.789</v>
      </c>
      <c r="AL97" s="9">
        <v>66.66</v>
      </c>
      <c r="AM97" s="9">
        <v>34.128999999999998</v>
      </c>
      <c r="AN97" s="9">
        <v>70.844999999999999</v>
      </c>
      <c r="AO97" s="9">
        <v>42.334000000000003</v>
      </c>
      <c r="AP97" s="9">
        <v>28.510999999999999</v>
      </c>
      <c r="AQ97" s="9">
        <v>29.943999999999999</v>
      </c>
      <c r="AR97" s="9">
        <v>24.326000000000001</v>
      </c>
      <c r="AS97" s="9">
        <v>5.6180000000000003</v>
      </c>
      <c r="AT97" s="9">
        <v>56.33</v>
      </c>
      <c r="AU97" s="9">
        <v>14.608000000000001</v>
      </c>
      <c r="AV97" s="9">
        <v>41.722000000000001</v>
      </c>
      <c r="AW97" s="9">
        <v>250.607</v>
      </c>
      <c r="AX97" s="9">
        <v>137.01499999999999</v>
      </c>
      <c r="AY97" s="9">
        <v>113.592</v>
      </c>
      <c r="AZ97" s="9">
        <v>121.39100000000001</v>
      </c>
      <c r="BA97" s="9">
        <v>92.718999999999994</v>
      </c>
      <c r="BB97" s="9">
        <v>28.672999999999998</v>
      </c>
      <c r="BC97" s="9">
        <v>129.215</v>
      </c>
      <c r="BD97" s="9">
        <v>44.295999999999999</v>
      </c>
      <c r="BE97" s="9">
        <v>84.918999999999997</v>
      </c>
      <c r="BF97" s="9">
        <v>212.42400000000001</v>
      </c>
      <c r="BG97" s="9">
        <v>151.00800000000001</v>
      </c>
      <c r="BH97" s="9">
        <v>61.415999999999997</v>
      </c>
      <c r="BI97" s="9">
        <v>162.892</v>
      </c>
      <c r="BJ97" s="9">
        <v>53.170999999999999</v>
      </c>
      <c r="BK97" s="9">
        <v>109.721</v>
      </c>
      <c r="BL97" s="9">
        <v>200.06</v>
      </c>
      <c r="BM97" s="9">
        <v>86.63</v>
      </c>
      <c r="BN97" s="9">
        <v>113.43</v>
      </c>
      <c r="BO97" s="9">
        <v>2640.509</v>
      </c>
      <c r="BP97" s="9">
        <v>1369.9369999999999</v>
      </c>
      <c r="BQ97" s="9">
        <v>1270.5719999999999</v>
      </c>
      <c r="BR97" s="9">
        <v>2034.3489999999999</v>
      </c>
      <c r="BS97" s="9">
        <v>1238.365</v>
      </c>
      <c r="BT97" s="9">
        <v>795.98400000000004</v>
      </c>
      <c r="BU97" s="9">
        <v>606.16</v>
      </c>
      <c r="BV97" s="9">
        <v>131.572</v>
      </c>
      <c r="BW97" s="9">
        <v>474.58800000000002</v>
      </c>
      <c r="BX97" s="9">
        <v>337.983</v>
      </c>
      <c r="BY97" s="9">
        <v>169.59299999999999</v>
      </c>
      <c r="BZ97" s="9">
        <v>168.39</v>
      </c>
      <c r="CA97" s="9">
        <v>146.261</v>
      </c>
      <c r="CB97" s="9">
        <v>75.254999999999995</v>
      </c>
      <c r="CC97" s="9">
        <v>71.007000000000005</v>
      </c>
      <c r="CD97" s="9">
        <v>91.102000000000004</v>
      </c>
      <c r="CE97" s="9">
        <v>58.779000000000003</v>
      </c>
      <c r="CF97" s="9">
        <v>32.323</v>
      </c>
      <c r="CG97" s="9">
        <v>68.227000000000004</v>
      </c>
      <c r="CH97" s="9">
        <v>40.26</v>
      </c>
      <c r="CI97" s="9">
        <v>27.966999999999999</v>
      </c>
      <c r="CJ97" s="9">
        <v>22.875</v>
      </c>
      <c r="CK97" s="9">
        <v>18.52</v>
      </c>
      <c r="CL97" s="9">
        <v>4.3559999999999999</v>
      </c>
      <c r="CM97" s="9">
        <v>55.158999999999999</v>
      </c>
      <c r="CN97" s="9">
        <v>16.475000000000001</v>
      </c>
      <c r="CO97" s="9">
        <v>38.683999999999997</v>
      </c>
      <c r="CP97" s="9">
        <v>231.72499999999999</v>
      </c>
      <c r="CQ97" s="9">
        <v>119.33799999999999</v>
      </c>
      <c r="CR97" s="9">
        <v>112.386</v>
      </c>
      <c r="CS97" s="9">
        <v>105.709</v>
      </c>
      <c r="CT97" s="9">
        <v>76.709999999999994</v>
      </c>
      <c r="CU97" s="9">
        <v>28.998999999999999</v>
      </c>
      <c r="CV97" s="9">
        <v>126.01600000000001</v>
      </c>
      <c r="CW97" s="9">
        <v>42.628</v>
      </c>
      <c r="CX97" s="9">
        <v>83.388000000000005</v>
      </c>
      <c r="CY97" s="9">
        <v>177.053</v>
      </c>
      <c r="CZ97" s="9">
        <v>120.29</v>
      </c>
      <c r="DA97" s="9">
        <v>56.762999999999998</v>
      </c>
      <c r="DB97" s="9">
        <v>160.93</v>
      </c>
      <c r="DC97" s="9">
        <v>49.302999999999997</v>
      </c>
      <c r="DD97" s="9">
        <v>111.627</v>
      </c>
      <c r="DE97" s="9">
        <v>194.24199999999999</v>
      </c>
      <c r="DF97" s="9">
        <v>82.888000000000005</v>
      </c>
      <c r="DG97" s="9">
        <v>111.355</v>
      </c>
      <c r="DH97" s="9">
        <v>2599.8780000000002</v>
      </c>
      <c r="DI97" s="9">
        <v>1427.519</v>
      </c>
      <c r="DJ97" s="9">
        <v>1172.3589999999999</v>
      </c>
      <c r="DK97" s="9">
        <v>1664.6279999999999</v>
      </c>
      <c r="DL97" s="9">
        <v>1082.425</v>
      </c>
      <c r="DM97" s="9">
        <v>582.20399999999995</v>
      </c>
      <c r="DN97" s="9">
        <v>935.24900000000002</v>
      </c>
      <c r="DO97" s="9">
        <v>345.09399999999999</v>
      </c>
      <c r="DP97" s="9">
        <v>590.15499999999997</v>
      </c>
      <c r="DQ97" s="9">
        <v>330.56099999999998</v>
      </c>
      <c r="DR97" s="9">
        <v>190.845</v>
      </c>
      <c r="DS97" s="9">
        <v>139.71600000000001</v>
      </c>
      <c r="DT97" s="9">
        <v>171.36</v>
      </c>
      <c r="DU97" s="9">
        <v>97.697000000000003</v>
      </c>
      <c r="DV97" s="9">
        <v>73.662999999999997</v>
      </c>
      <c r="DW97" s="9">
        <v>73.36</v>
      </c>
      <c r="DX97" s="9">
        <v>54.523000000000003</v>
      </c>
      <c r="DY97" s="9">
        <v>18.835999999999999</v>
      </c>
      <c r="DZ97" s="9">
        <v>53.561999999999998</v>
      </c>
      <c r="EA97" s="9">
        <v>38.893999999999998</v>
      </c>
      <c r="EB97" s="9">
        <v>14.667999999999999</v>
      </c>
      <c r="EC97" s="9">
        <v>19.797999999999998</v>
      </c>
      <c r="ED97" s="9">
        <v>15.629</v>
      </c>
      <c r="EE97" s="9">
        <v>4.1689999999999996</v>
      </c>
      <c r="EF97" s="9">
        <v>98.001000000000005</v>
      </c>
      <c r="EG97" s="9">
        <v>43.173999999999999</v>
      </c>
      <c r="EH97" s="9">
        <v>54.826999999999998</v>
      </c>
      <c r="EI97" s="9">
        <v>193.9</v>
      </c>
      <c r="EJ97" s="9">
        <v>113.791</v>
      </c>
      <c r="EK97" s="9">
        <v>80.108999999999995</v>
      </c>
      <c r="EL97" s="9">
        <v>66.962000000000003</v>
      </c>
      <c r="EM97" s="9">
        <v>50.348999999999997</v>
      </c>
      <c r="EN97" s="9">
        <v>16.613</v>
      </c>
      <c r="EO97" s="9">
        <v>126.938</v>
      </c>
      <c r="EP97" s="9">
        <v>63.442</v>
      </c>
      <c r="EQ97" s="9">
        <v>63.496000000000002</v>
      </c>
      <c r="ER97" s="9">
        <v>132.511</v>
      </c>
      <c r="ES97" s="9">
        <v>98.988</v>
      </c>
      <c r="ET97" s="9">
        <v>33.523000000000003</v>
      </c>
      <c r="EU97" s="9">
        <v>198.04900000000001</v>
      </c>
      <c r="EV97" s="9">
        <v>91.856999999999999</v>
      </c>
      <c r="EW97" s="9">
        <v>106.19199999999999</v>
      </c>
      <c r="EX97" s="9">
        <v>180.5</v>
      </c>
      <c r="EY97" s="9">
        <v>102.336</v>
      </c>
      <c r="EZ97" s="9">
        <v>78.164000000000001</v>
      </c>
      <c r="FA97" s="9">
        <v>1966.2660000000001</v>
      </c>
      <c r="FB97" s="9">
        <v>1040.72</v>
      </c>
      <c r="FC97" s="9">
        <v>925.54600000000005</v>
      </c>
      <c r="FD97" s="9">
        <v>1368.7260000000001</v>
      </c>
      <c r="FE97" s="9">
        <v>866.26099999999997</v>
      </c>
      <c r="FF97" s="9">
        <v>502.46600000000001</v>
      </c>
      <c r="FG97" s="9">
        <v>597.53899999999999</v>
      </c>
      <c r="FH97" s="9">
        <v>174.459</v>
      </c>
      <c r="FI97" s="9">
        <v>423.08</v>
      </c>
      <c r="FJ97" s="9">
        <v>240.27</v>
      </c>
      <c r="FK97" s="9">
        <v>131.786</v>
      </c>
      <c r="FL97" s="9">
        <v>108.48399999999999</v>
      </c>
      <c r="FM97" s="9">
        <v>109.548</v>
      </c>
      <c r="FN97" s="9">
        <v>58.042000000000002</v>
      </c>
      <c r="FO97" s="9">
        <v>51.506999999999998</v>
      </c>
      <c r="FP97" s="9">
        <v>52.89</v>
      </c>
      <c r="FQ97" s="9">
        <v>37.469000000000001</v>
      </c>
      <c r="FR97" s="9">
        <v>15.420999999999999</v>
      </c>
      <c r="FS97" s="9">
        <v>37.33</v>
      </c>
      <c r="FT97" s="9">
        <v>25.484999999999999</v>
      </c>
      <c r="FU97" s="9">
        <v>11.845000000000001</v>
      </c>
      <c r="FV97" s="9">
        <v>15.561</v>
      </c>
      <c r="FW97" s="9">
        <v>11.984</v>
      </c>
      <c r="FX97" s="9">
        <v>3.5760000000000001</v>
      </c>
      <c r="FY97" s="9">
        <v>56.658000000000001</v>
      </c>
      <c r="FZ97" s="9">
        <v>20.571999999999999</v>
      </c>
      <c r="GA97" s="9">
        <v>36.085999999999999</v>
      </c>
      <c r="GB97" s="9">
        <v>153.33699999999999</v>
      </c>
      <c r="GC97" s="9">
        <v>85.234999999999999</v>
      </c>
      <c r="GD97" s="9">
        <v>68.102000000000004</v>
      </c>
      <c r="GE97" s="9">
        <v>55.174999999999997</v>
      </c>
      <c r="GF97" s="9">
        <v>40.783000000000001</v>
      </c>
      <c r="GG97" s="9">
        <v>14.391999999999999</v>
      </c>
      <c r="GH97" s="9">
        <v>98.162999999999997</v>
      </c>
      <c r="GI97" s="9">
        <v>44.451999999999998</v>
      </c>
      <c r="GJ97" s="9">
        <v>53.71</v>
      </c>
      <c r="GK97" s="9">
        <v>103.92400000000001</v>
      </c>
      <c r="GL97" s="9">
        <v>75.462999999999994</v>
      </c>
      <c r="GM97" s="9">
        <v>28.460999999999999</v>
      </c>
      <c r="GN97" s="9">
        <v>136.34700000000001</v>
      </c>
      <c r="GO97" s="9">
        <v>56.323</v>
      </c>
      <c r="GP97" s="9">
        <v>80.022999999999996</v>
      </c>
      <c r="GQ97" s="9">
        <v>135.49199999999999</v>
      </c>
      <c r="GR97" s="9">
        <v>69.936999999999998</v>
      </c>
      <c r="GS97" s="9">
        <v>65.555000000000007</v>
      </c>
      <c r="GT97" s="9">
        <v>633.61199999999997</v>
      </c>
      <c r="GU97" s="9">
        <v>386.79899999999998</v>
      </c>
      <c r="GV97" s="9">
        <v>246.81299999999999</v>
      </c>
      <c r="GW97" s="9">
        <v>295.90199999999999</v>
      </c>
      <c r="GX97" s="9">
        <v>216.16399999999999</v>
      </c>
      <c r="GY97" s="9">
        <v>79.738</v>
      </c>
      <c r="GZ97" s="9">
        <v>337.71</v>
      </c>
      <c r="HA97" s="9">
        <v>170.63499999999999</v>
      </c>
      <c r="HB97" s="9">
        <v>167.07499999999999</v>
      </c>
      <c r="HC97" s="9">
        <v>90.29</v>
      </c>
      <c r="HD97" s="9">
        <v>59.058999999999997</v>
      </c>
      <c r="HE97" s="9">
        <v>31.231000000000002</v>
      </c>
      <c r="HF97" s="9">
        <v>61.811999999999998</v>
      </c>
      <c r="HG97" s="9">
        <v>39.655999999999999</v>
      </c>
      <c r="HH97" s="9">
        <v>22.155999999999999</v>
      </c>
      <c r="HI97" s="9">
        <v>20.469000000000001</v>
      </c>
      <c r="HJ97" s="9">
        <v>17.053999999999998</v>
      </c>
      <c r="HK97" s="9">
        <v>3.415</v>
      </c>
      <c r="HL97" s="9">
        <v>16.231999999999999</v>
      </c>
      <c r="HM97" s="9">
        <v>13.409000000000001</v>
      </c>
      <c r="HN97" s="9">
        <v>2.823</v>
      </c>
      <c r="HO97" s="9">
        <v>4.2370000000000001</v>
      </c>
      <c r="HP97" s="9">
        <v>3.645</v>
      </c>
      <c r="HQ97" s="9">
        <v>0.59299999999999997</v>
      </c>
      <c r="HR97" s="9">
        <v>41.341999999999999</v>
      </c>
      <c r="HS97" s="9">
        <v>22.602</v>
      </c>
      <c r="HT97" s="9">
        <v>18.741</v>
      </c>
      <c r="HU97" s="9">
        <v>40.563000000000002</v>
      </c>
      <c r="HV97" s="9">
        <v>28.556000000000001</v>
      </c>
      <c r="HW97" s="9">
        <v>12.007</v>
      </c>
      <c r="HX97" s="9">
        <v>11.787000000000001</v>
      </c>
      <c r="HY97" s="9">
        <v>9.5660000000000007</v>
      </c>
      <c r="HZ97" s="9">
        <v>2.2210000000000001</v>
      </c>
      <c r="IA97" s="9">
        <v>28.774999999999999</v>
      </c>
      <c r="IB97" s="9">
        <v>18.989000000000001</v>
      </c>
      <c r="IC97" s="9">
        <v>9.7859999999999996</v>
      </c>
      <c r="ID97" s="9">
        <v>28.588000000000001</v>
      </c>
      <c r="IE97" s="9">
        <v>23.524999999999999</v>
      </c>
      <c r="IF97" s="9">
        <v>5.0620000000000003</v>
      </c>
      <c r="IG97" s="9">
        <v>61.703000000000003</v>
      </c>
      <c r="IH97" s="9">
        <v>35.533999999999999</v>
      </c>
      <c r="II97" s="9">
        <v>26.169</v>
      </c>
      <c r="IJ97" s="9">
        <v>45.008000000000003</v>
      </c>
      <c r="IK97" s="9">
        <v>32.399000000000001</v>
      </c>
      <c r="IL97" s="9">
        <v>12.609</v>
      </c>
      <c r="IM97" s="9">
        <v>3866.288</v>
      </c>
      <c r="IN97" s="9">
        <v>2041.9849999999999</v>
      </c>
      <c r="IO97" s="9">
        <v>1824.3030000000001</v>
      </c>
      <c r="IP97" s="9">
        <v>2772.8</v>
      </c>
      <c r="IQ97" s="9">
        <v>1670.8920000000001</v>
      </c>
    </row>
    <row r="98" spans="1:251">
      <c r="A98" s="10">
        <v>44470</v>
      </c>
      <c r="B98" s="9">
        <v>21.62</v>
      </c>
      <c r="C98" s="9">
        <v>31.798999999999999</v>
      </c>
      <c r="D98" s="9">
        <v>335.471</v>
      </c>
      <c r="E98" s="9">
        <v>200.49799999999999</v>
      </c>
      <c r="F98" s="9">
        <v>134.97300000000001</v>
      </c>
      <c r="G98" s="9">
        <v>160.81</v>
      </c>
      <c r="H98" s="9">
        <v>116.333</v>
      </c>
      <c r="I98" s="9">
        <v>44.476999999999997</v>
      </c>
      <c r="J98" s="9">
        <v>174.661</v>
      </c>
      <c r="K98" s="9">
        <v>84.165000000000006</v>
      </c>
      <c r="L98" s="9">
        <v>90.495999999999995</v>
      </c>
      <c r="M98" s="9">
        <v>258.69200000000001</v>
      </c>
      <c r="N98" s="9">
        <v>181.73400000000001</v>
      </c>
      <c r="O98" s="9">
        <v>76.956999999999994</v>
      </c>
      <c r="P98" s="9">
        <v>198.97</v>
      </c>
      <c r="Q98" s="9">
        <v>91.623000000000005</v>
      </c>
      <c r="R98" s="9">
        <v>107.34699999999999</v>
      </c>
      <c r="S98" s="9">
        <v>274.36599999999999</v>
      </c>
      <c r="T98" s="9">
        <v>152.19999999999999</v>
      </c>
      <c r="U98" s="9">
        <v>122.166</v>
      </c>
      <c r="V98" s="9">
        <v>2904.261</v>
      </c>
      <c r="W98" s="9">
        <v>1540.038</v>
      </c>
      <c r="X98" s="9">
        <v>1364.223</v>
      </c>
      <c r="Y98" s="9">
        <v>2180.1610000000001</v>
      </c>
      <c r="Z98" s="9">
        <v>1394.2529999999999</v>
      </c>
      <c r="AA98" s="9">
        <v>785.90800000000002</v>
      </c>
      <c r="AB98" s="9">
        <v>724.1</v>
      </c>
      <c r="AC98" s="9">
        <v>145.786</v>
      </c>
      <c r="AD98" s="9">
        <v>578.31399999999996</v>
      </c>
      <c r="AE98" s="9">
        <v>370.46199999999999</v>
      </c>
      <c r="AF98" s="9">
        <v>202.697</v>
      </c>
      <c r="AG98" s="9">
        <v>167.76400000000001</v>
      </c>
      <c r="AH98" s="9">
        <v>141.30099999999999</v>
      </c>
      <c r="AI98" s="9">
        <v>81.795000000000002</v>
      </c>
      <c r="AJ98" s="9">
        <v>59.506</v>
      </c>
      <c r="AK98" s="9">
        <v>95.4</v>
      </c>
      <c r="AL98" s="9">
        <v>68.031999999999996</v>
      </c>
      <c r="AM98" s="9">
        <v>27.367999999999999</v>
      </c>
      <c r="AN98" s="9">
        <v>71.453999999999994</v>
      </c>
      <c r="AO98" s="9">
        <v>50.692999999999998</v>
      </c>
      <c r="AP98" s="9">
        <v>20.76</v>
      </c>
      <c r="AQ98" s="9">
        <v>23.946999999999999</v>
      </c>
      <c r="AR98" s="9">
        <v>17.338999999999999</v>
      </c>
      <c r="AS98" s="9">
        <v>6.6079999999999997</v>
      </c>
      <c r="AT98" s="9">
        <v>45.9</v>
      </c>
      <c r="AU98" s="9">
        <v>13.763</v>
      </c>
      <c r="AV98" s="9">
        <v>32.137</v>
      </c>
      <c r="AW98" s="9">
        <v>263.34500000000003</v>
      </c>
      <c r="AX98" s="9">
        <v>139.97399999999999</v>
      </c>
      <c r="AY98" s="9">
        <v>123.37</v>
      </c>
      <c r="AZ98" s="9">
        <v>119.238</v>
      </c>
      <c r="BA98" s="9">
        <v>92.397000000000006</v>
      </c>
      <c r="BB98" s="9">
        <v>26.841999999999999</v>
      </c>
      <c r="BC98" s="9">
        <v>144.10599999999999</v>
      </c>
      <c r="BD98" s="9">
        <v>47.578000000000003</v>
      </c>
      <c r="BE98" s="9">
        <v>96.528999999999996</v>
      </c>
      <c r="BF98" s="9">
        <v>200.18700000000001</v>
      </c>
      <c r="BG98" s="9">
        <v>147.54900000000001</v>
      </c>
      <c r="BH98" s="9">
        <v>52.637999999999998</v>
      </c>
      <c r="BI98" s="9">
        <v>170.274</v>
      </c>
      <c r="BJ98" s="9">
        <v>55.148000000000003</v>
      </c>
      <c r="BK98" s="9">
        <v>115.126</v>
      </c>
      <c r="BL98" s="9">
        <v>215.56</v>
      </c>
      <c r="BM98" s="9">
        <v>98.271000000000001</v>
      </c>
      <c r="BN98" s="9">
        <v>117.289</v>
      </c>
      <c r="BO98" s="9">
        <v>2631.02</v>
      </c>
      <c r="BP98" s="9">
        <v>1357.962</v>
      </c>
      <c r="BQ98" s="9">
        <v>1273.058</v>
      </c>
      <c r="BR98" s="9">
        <v>2017.3019999999999</v>
      </c>
      <c r="BS98" s="9">
        <v>1216.77</v>
      </c>
      <c r="BT98" s="9">
        <v>800.53300000000002</v>
      </c>
      <c r="BU98" s="9">
        <v>613.71799999999996</v>
      </c>
      <c r="BV98" s="9">
        <v>141.19200000000001</v>
      </c>
      <c r="BW98" s="9">
        <v>472.52499999999998</v>
      </c>
      <c r="BX98" s="9">
        <v>339.55</v>
      </c>
      <c r="BY98" s="9">
        <v>180.124</v>
      </c>
      <c r="BZ98" s="9">
        <v>159.42699999999999</v>
      </c>
      <c r="CA98" s="9">
        <v>136.45599999999999</v>
      </c>
      <c r="CB98" s="9">
        <v>81.573999999999998</v>
      </c>
      <c r="CC98" s="9">
        <v>54.881999999999998</v>
      </c>
      <c r="CD98" s="9">
        <v>84.790999999999997</v>
      </c>
      <c r="CE98" s="9">
        <v>58.066000000000003</v>
      </c>
      <c r="CF98" s="9">
        <v>26.725000000000001</v>
      </c>
      <c r="CG98" s="9">
        <v>65.709000000000003</v>
      </c>
      <c r="CH98" s="9">
        <v>41.281999999999996</v>
      </c>
      <c r="CI98" s="9">
        <v>24.427</v>
      </c>
      <c r="CJ98" s="9">
        <v>19.082000000000001</v>
      </c>
      <c r="CK98" s="9">
        <v>16.783000000000001</v>
      </c>
      <c r="CL98" s="9">
        <v>2.2989999999999999</v>
      </c>
      <c r="CM98" s="9">
        <v>51.664999999999999</v>
      </c>
      <c r="CN98" s="9">
        <v>23.509</v>
      </c>
      <c r="CO98" s="9">
        <v>28.155999999999999</v>
      </c>
      <c r="CP98" s="9">
        <v>235.62700000000001</v>
      </c>
      <c r="CQ98" s="9">
        <v>115.009</v>
      </c>
      <c r="CR98" s="9">
        <v>120.61799999999999</v>
      </c>
      <c r="CS98" s="9">
        <v>105.813</v>
      </c>
      <c r="CT98" s="9">
        <v>72.177000000000007</v>
      </c>
      <c r="CU98" s="9">
        <v>33.636000000000003</v>
      </c>
      <c r="CV98" s="9">
        <v>129.81299999999999</v>
      </c>
      <c r="CW98" s="9">
        <v>42.831000000000003</v>
      </c>
      <c r="CX98" s="9">
        <v>86.981999999999999</v>
      </c>
      <c r="CY98" s="9">
        <v>179.22900000000001</v>
      </c>
      <c r="CZ98" s="9">
        <v>124.06100000000001</v>
      </c>
      <c r="DA98" s="9">
        <v>55.167000000000002</v>
      </c>
      <c r="DB98" s="9">
        <v>160.322</v>
      </c>
      <c r="DC98" s="9">
        <v>56.061999999999998</v>
      </c>
      <c r="DD98" s="9">
        <v>104.259</v>
      </c>
      <c r="DE98" s="9">
        <v>195.52199999999999</v>
      </c>
      <c r="DF98" s="9">
        <v>84.114000000000004</v>
      </c>
      <c r="DG98" s="9">
        <v>111.40900000000001</v>
      </c>
      <c r="DH98" s="9">
        <v>2581.7249999999999</v>
      </c>
      <c r="DI98" s="9">
        <v>1421.7840000000001</v>
      </c>
      <c r="DJ98" s="9">
        <v>1159.941</v>
      </c>
      <c r="DK98" s="9">
        <v>1648.954</v>
      </c>
      <c r="DL98" s="9">
        <v>1079.107</v>
      </c>
      <c r="DM98" s="9">
        <v>569.84699999999998</v>
      </c>
      <c r="DN98" s="9">
        <v>932.77099999999996</v>
      </c>
      <c r="DO98" s="9">
        <v>342.67700000000002</v>
      </c>
      <c r="DP98" s="9">
        <v>590.09400000000005</v>
      </c>
      <c r="DQ98" s="9">
        <v>326.85500000000002</v>
      </c>
      <c r="DR98" s="9">
        <v>186.47900000000001</v>
      </c>
      <c r="DS98" s="9">
        <v>140.376</v>
      </c>
      <c r="DT98" s="9">
        <v>165.00700000000001</v>
      </c>
      <c r="DU98" s="9">
        <v>101.187</v>
      </c>
      <c r="DV98" s="9">
        <v>63.82</v>
      </c>
      <c r="DW98" s="9">
        <v>81.896000000000001</v>
      </c>
      <c r="DX98" s="9">
        <v>64.671000000000006</v>
      </c>
      <c r="DY98" s="9">
        <v>17.225000000000001</v>
      </c>
      <c r="DZ98" s="9">
        <v>60.185000000000002</v>
      </c>
      <c r="EA98" s="9">
        <v>47.39</v>
      </c>
      <c r="EB98" s="9">
        <v>12.795</v>
      </c>
      <c r="EC98" s="9">
        <v>21.710999999999999</v>
      </c>
      <c r="ED98" s="9">
        <v>17.282</v>
      </c>
      <c r="EE98" s="9">
        <v>4.43</v>
      </c>
      <c r="EF98" s="9">
        <v>83.111000000000004</v>
      </c>
      <c r="EG98" s="9">
        <v>36.515999999999998</v>
      </c>
      <c r="EH98" s="9">
        <v>46.594999999999999</v>
      </c>
      <c r="EI98" s="9">
        <v>201.77099999999999</v>
      </c>
      <c r="EJ98" s="9">
        <v>106.94</v>
      </c>
      <c r="EK98" s="9">
        <v>94.831000000000003</v>
      </c>
      <c r="EL98" s="9">
        <v>72.335999999999999</v>
      </c>
      <c r="EM98" s="9">
        <v>52.432000000000002</v>
      </c>
      <c r="EN98" s="9">
        <v>19.904</v>
      </c>
      <c r="EO98" s="9">
        <v>129.435</v>
      </c>
      <c r="EP98" s="9">
        <v>54.508000000000003</v>
      </c>
      <c r="EQ98" s="9">
        <v>74.927000000000007</v>
      </c>
      <c r="ER98" s="9">
        <v>141.934</v>
      </c>
      <c r="ES98" s="9">
        <v>107.431</v>
      </c>
      <c r="ET98" s="9">
        <v>34.503</v>
      </c>
      <c r="EU98" s="9">
        <v>184.92099999999999</v>
      </c>
      <c r="EV98" s="9">
        <v>79.048000000000002</v>
      </c>
      <c r="EW98" s="9">
        <v>105.873</v>
      </c>
      <c r="EX98" s="9">
        <v>189.62</v>
      </c>
      <c r="EY98" s="9">
        <v>101.898</v>
      </c>
      <c r="EZ98" s="9">
        <v>87.721999999999994</v>
      </c>
      <c r="FA98" s="9">
        <v>1962.335</v>
      </c>
      <c r="FB98" s="9">
        <v>1042.5830000000001</v>
      </c>
      <c r="FC98" s="9">
        <v>919.75300000000004</v>
      </c>
      <c r="FD98" s="9">
        <v>1362.251</v>
      </c>
      <c r="FE98" s="9">
        <v>874.90200000000004</v>
      </c>
      <c r="FF98" s="9">
        <v>487.34899999999999</v>
      </c>
      <c r="FG98" s="9">
        <v>600.08399999999995</v>
      </c>
      <c r="FH98" s="9">
        <v>167.68</v>
      </c>
      <c r="FI98" s="9">
        <v>432.404</v>
      </c>
      <c r="FJ98" s="9">
        <v>240.02099999999999</v>
      </c>
      <c r="FK98" s="9">
        <v>128.80199999999999</v>
      </c>
      <c r="FL98" s="9">
        <v>111.218</v>
      </c>
      <c r="FM98" s="9">
        <v>110.2</v>
      </c>
      <c r="FN98" s="9">
        <v>62.848999999999997</v>
      </c>
      <c r="FO98" s="9">
        <v>47.35</v>
      </c>
      <c r="FP98" s="9">
        <v>56.341000000000001</v>
      </c>
      <c r="FQ98" s="9">
        <v>43.107999999999997</v>
      </c>
      <c r="FR98" s="9">
        <v>13.234</v>
      </c>
      <c r="FS98" s="9">
        <v>41.335000000000001</v>
      </c>
      <c r="FT98" s="9">
        <v>31.524999999999999</v>
      </c>
      <c r="FU98" s="9">
        <v>9.81</v>
      </c>
      <c r="FV98" s="9">
        <v>15.006</v>
      </c>
      <c r="FW98" s="9">
        <v>11.583</v>
      </c>
      <c r="FX98" s="9">
        <v>3.423</v>
      </c>
      <c r="FY98" s="9">
        <v>53.857999999999997</v>
      </c>
      <c r="FZ98" s="9">
        <v>19.741</v>
      </c>
      <c r="GA98" s="9">
        <v>34.116999999999997</v>
      </c>
      <c r="GB98" s="9">
        <v>158.95500000000001</v>
      </c>
      <c r="GC98" s="9">
        <v>80.989999999999995</v>
      </c>
      <c r="GD98" s="9">
        <v>77.963999999999999</v>
      </c>
      <c r="GE98" s="9">
        <v>59.948999999999998</v>
      </c>
      <c r="GF98" s="9">
        <v>42.326999999999998</v>
      </c>
      <c r="GG98" s="9">
        <v>17.620999999999999</v>
      </c>
      <c r="GH98" s="9">
        <v>99.006</v>
      </c>
      <c r="GI98" s="9">
        <v>38.662999999999997</v>
      </c>
      <c r="GJ98" s="9">
        <v>60.343000000000004</v>
      </c>
      <c r="GK98" s="9">
        <v>108.94499999999999</v>
      </c>
      <c r="GL98" s="9">
        <v>79.274000000000001</v>
      </c>
      <c r="GM98" s="9">
        <v>29.670999999999999</v>
      </c>
      <c r="GN98" s="9">
        <v>131.07599999999999</v>
      </c>
      <c r="GO98" s="9">
        <v>49.527999999999999</v>
      </c>
      <c r="GP98" s="9">
        <v>81.546999999999997</v>
      </c>
      <c r="GQ98" s="9">
        <v>140.34100000000001</v>
      </c>
      <c r="GR98" s="9">
        <v>70.188000000000002</v>
      </c>
      <c r="GS98" s="9">
        <v>70.153000000000006</v>
      </c>
      <c r="GT98" s="9">
        <v>619.39</v>
      </c>
      <c r="GU98" s="9">
        <v>379.202</v>
      </c>
      <c r="GV98" s="9">
        <v>240.18799999999999</v>
      </c>
      <c r="GW98" s="9">
        <v>286.70299999999997</v>
      </c>
      <c r="GX98" s="9">
        <v>204.20500000000001</v>
      </c>
      <c r="GY98" s="9">
        <v>82.498000000000005</v>
      </c>
      <c r="GZ98" s="9">
        <v>332.68599999999998</v>
      </c>
      <c r="HA98" s="9">
        <v>174.99600000000001</v>
      </c>
      <c r="HB98" s="9">
        <v>157.69</v>
      </c>
      <c r="HC98" s="9">
        <v>86.834000000000003</v>
      </c>
      <c r="HD98" s="9">
        <v>57.677</v>
      </c>
      <c r="HE98" s="9">
        <v>29.157</v>
      </c>
      <c r="HF98" s="9">
        <v>54.808</v>
      </c>
      <c r="HG98" s="9">
        <v>38.338000000000001</v>
      </c>
      <c r="HH98" s="9">
        <v>16.47</v>
      </c>
      <c r="HI98" s="9">
        <v>25.555</v>
      </c>
      <c r="HJ98" s="9">
        <v>21.564</v>
      </c>
      <c r="HK98" s="9">
        <v>3.9910000000000001</v>
      </c>
      <c r="HL98" s="9">
        <v>18.850000000000001</v>
      </c>
      <c r="HM98" s="9">
        <v>15.865</v>
      </c>
      <c r="HN98" s="9">
        <v>2.9849999999999999</v>
      </c>
      <c r="HO98" s="9">
        <v>6.7050000000000001</v>
      </c>
      <c r="HP98" s="9">
        <v>5.6989999999999998</v>
      </c>
      <c r="HQ98" s="9">
        <v>1.006</v>
      </c>
      <c r="HR98" s="9">
        <v>29.253</v>
      </c>
      <c r="HS98" s="9">
        <v>16.774000000000001</v>
      </c>
      <c r="HT98" s="9">
        <v>12.478999999999999</v>
      </c>
      <c r="HU98" s="9">
        <v>42.817</v>
      </c>
      <c r="HV98" s="9">
        <v>25.95</v>
      </c>
      <c r="HW98" s="9">
        <v>16.867000000000001</v>
      </c>
      <c r="HX98" s="9">
        <v>12.387</v>
      </c>
      <c r="HY98" s="9">
        <v>10.105</v>
      </c>
      <c r="HZ98" s="9">
        <v>2.2829999999999999</v>
      </c>
      <c r="IA98" s="9">
        <v>30.428999999999998</v>
      </c>
      <c r="IB98" s="9">
        <v>15.845000000000001</v>
      </c>
      <c r="IC98" s="9">
        <v>14.584</v>
      </c>
      <c r="ID98" s="9">
        <v>32.988999999999997</v>
      </c>
      <c r="IE98" s="9">
        <v>28.157</v>
      </c>
      <c r="IF98" s="9">
        <v>4.8319999999999999</v>
      </c>
      <c r="IG98" s="9">
        <v>53.844999999999999</v>
      </c>
      <c r="IH98" s="9">
        <v>29.52</v>
      </c>
      <c r="II98" s="9">
        <v>24.326000000000001</v>
      </c>
      <c r="IJ98" s="9">
        <v>49.279000000000003</v>
      </c>
      <c r="IK98" s="9">
        <v>31.71</v>
      </c>
      <c r="IL98" s="9">
        <v>17.568999999999999</v>
      </c>
      <c r="IM98" s="9">
        <v>3873.3389999999999</v>
      </c>
      <c r="IN98" s="9">
        <v>2053.1039999999998</v>
      </c>
      <c r="IO98" s="9">
        <v>1820.2339999999999</v>
      </c>
      <c r="IP98" s="9">
        <v>2761.13</v>
      </c>
      <c r="IQ98" s="9">
        <v>1664.444</v>
      </c>
    </row>
    <row r="99" spans="1:251">
      <c r="A99" s="10">
        <v>44501</v>
      </c>
      <c r="B99" s="9">
        <v>19.931000000000001</v>
      </c>
      <c r="C99" s="9">
        <v>21.428000000000001</v>
      </c>
      <c r="D99" s="9">
        <v>328.625</v>
      </c>
      <c r="E99" s="9">
        <v>189.50700000000001</v>
      </c>
      <c r="F99" s="9">
        <v>139.11699999999999</v>
      </c>
      <c r="G99" s="9">
        <v>151.12</v>
      </c>
      <c r="H99" s="9">
        <v>111.059</v>
      </c>
      <c r="I99" s="9">
        <v>40.061</v>
      </c>
      <c r="J99" s="9">
        <v>177.50399999999999</v>
      </c>
      <c r="K99" s="9">
        <v>78.447999999999993</v>
      </c>
      <c r="L99" s="9">
        <v>99.055999999999997</v>
      </c>
      <c r="M99" s="9">
        <v>178.56100000000001</v>
      </c>
      <c r="N99" s="9">
        <v>127.88800000000001</v>
      </c>
      <c r="O99" s="9">
        <v>50.673000000000002</v>
      </c>
      <c r="P99" s="9">
        <v>192.74199999999999</v>
      </c>
      <c r="Q99" s="9">
        <v>86.337000000000003</v>
      </c>
      <c r="R99" s="9">
        <v>106.404</v>
      </c>
      <c r="S99" s="9">
        <v>205.83</v>
      </c>
      <c r="T99" s="9">
        <v>97.507000000000005</v>
      </c>
      <c r="U99" s="9">
        <v>108.32299999999999</v>
      </c>
      <c r="V99" s="9">
        <v>2960.8150000000001</v>
      </c>
      <c r="W99" s="9">
        <v>1567.114</v>
      </c>
      <c r="X99" s="9">
        <v>1393.701</v>
      </c>
      <c r="Y99" s="9">
        <v>2216.498</v>
      </c>
      <c r="Z99" s="9">
        <v>1416.7080000000001</v>
      </c>
      <c r="AA99" s="9">
        <v>799.79</v>
      </c>
      <c r="AB99" s="9">
        <v>744.31700000000001</v>
      </c>
      <c r="AC99" s="9">
        <v>150.40600000000001</v>
      </c>
      <c r="AD99" s="9">
        <v>593.91099999999994</v>
      </c>
      <c r="AE99" s="9">
        <v>315.68900000000002</v>
      </c>
      <c r="AF99" s="9">
        <v>162.179</v>
      </c>
      <c r="AG99" s="9">
        <v>153.51</v>
      </c>
      <c r="AH99" s="9">
        <v>70.858000000000004</v>
      </c>
      <c r="AI99" s="9">
        <v>38.130000000000003</v>
      </c>
      <c r="AJ99" s="9">
        <v>32.726999999999997</v>
      </c>
      <c r="AK99" s="9">
        <v>40.563000000000002</v>
      </c>
      <c r="AL99" s="9">
        <v>29.802</v>
      </c>
      <c r="AM99" s="9">
        <v>10.760999999999999</v>
      </c>
      <c r="AN99" s="9">
        <v>27.788</v>
      </c>
      <c r="AO99" s="9">
        <v>19.329000000000001</v>
      </c>
      <c r="AP99" s="9">
        <v>8.4589999999999996</v>
      </c>
      <c r="AQ99" s="9">
        <v>12.775</v>
      </c>
      <c r="AR99" s="9">
        <v>10.472</v>
      </c>
      <c r="AS99" s="9">
        <v>2.3029999999999999</v>
      </c>
      <c r="AT99" s="9">
        <v>30.295000000000002</v>
      </c>
      <c r="AU99" s="9">
        <v>8.3279999999999994</v>
      </c>
      <c r="AV99" s="9">
        <v>21.966000000000001</v>
      </c>
      <c r="AW99" s="9">
        <v>268.11</v>
      </c>
      <c r="AX99" s="9">
        <v>136.756</v>
      </c>
      <c r="AY99" s="9">
        <v>131.35300000000001</v>
      </c>
      <c r="AZ99" s="9">
        <v>131.48400000000001</v>
      </c>
      <c r="BA99" s="9">
        <v>96.370999999999995</v>
      </c>
      <c r="BB99" s="9">
        <v>35.113</v>
      </c>
      <c r="BC99" s="9">
        <v>136.626</v>
      </c>
      <c r="BD99" s="9">
        <v>40.386000000000003</v>
      </c>
      <c r="BE99" s="9">
        <v>96.24</v>
      </c>
      <c r="BF99" s="9">
        <v>163.83699999999999</v>
      </c>
      <c r="BG99" s="9">
        <v>120.078</v>
      </c>
      <c r="BH99" s="9">
        <v>43.758000000000003</v>
      </c>
      <c r="BI99" s="9">
        <v>151.852</v>
      </c>
      <c r="BJ99" s="9">
        <v>42.100999999999999</v>
      </c>
      <c r="BK99" s="9">
        <v>109.752</v>
      </c>
      <c r="BL99" s="9">
        <v>164.41399999999999</v>
      </c>
      <c r="BM99" s="9">
        <v>59.715000000000003</v>
      </c>
      <c r="BN99" s="9">
        <v>104.699</v>
      </c>
      <c r="BO99" s="9">
        <v>2691.6909999999998</v>
      </c>
      <c r="BP99" s="9">
        <v>1375.7919999999999</v>
      </c>
      <c r="BQ99" s="9">
        <v>1315.8989999999999</v>
      </c>
      <c r="BR99" s="9">
        <v>2054.4450000000002</v>
      </c>
      <c r="BS99" s="9">
        <v>1241</v>
      </c>
      <c r="BT99" s="9">
        <v>813.44500000000005</v>
      </c>
      <c r="BU99" s="9">
        <v>637.24599999999998</v>
      </c>
      <c r="BV99" s="9">
        <v>134.792</v>
      </c>
      <c r="BW99" s="9">
        <v>502.45400000000001</v>
      </c>
      <c r="BX99" s="9">
        <v>291.27300000000002</v>
      </c>
      <c r="BY99" s="9">
        <v>148.76599999999999</v>
      </c>
      <c r="BZ99" s="9">
        <v>142.50700000000001</v>
      </c>
      <c r="CA99" s="9">
        <v>78.584000000000003</v>
      </c>
      <c r="CB99" s="9">
        <v>47.344000000000001</v>
      </c>
      <c r="CC99" s="9">
        <v>31.241</v>
      </c>
      <c r="CD99" s="9">
        <v>42.741999999999997</v>
      </c>
      <c r="CE99" s="9">
        <v>32.514000000000003</v>
      </c>
      <c r="CF99" s="9">
        <v>10.228</v>
      </c>
      <c r="CG99" s="9">
        <v>30.853999999999999</v>
      </c>
      <c r="CH99" s="9">
        <v>23.972999999999999</v>
      </c>
      <c r="CI99" s="9">
        <v>6.8810000000000002</v>
      </c>
      <c r="CJ99" s="9">
        <v>11.888999999999999</v>
      </c>
      <c r="CK99" s="9">
        <v>8.5419999999999998</v>
      </c>
      <c r="CL99" s="9">
        <v>3.347</v>
      </c>
      <c r="CM99" s="9">
        <v>35.841999999999999</v>
      </c>
      <c r="CN99" s="9">
        <v>14.829000000000001</v>
      </c>
      <c r="CO99" s="9">
        <v>21.013000000000002</v>
      </c>
      <c r="CP99" s="9">
        <v>240.22800000000001</v>
      </c>
      <c r="CQ99" s="9">
        <v>117.32299999999999</v>
      </c>
      <c r="CR99" s="9">
        <v>122.90600000000001</v>
      </c>
      <c r="CS99" s="9">
        <v>105.66500000000001</v>
      </c>
      <c r="CT99" s="9">
        <v>78.866</v>
      </c>
      <c r="CU99" s="9">
        <v>26.798999999999999</v>
      </c>
      <c r="CV99" s="9">
        <v>134.56299999999999</v>
      </c>
      <c r="CW99" s="9">
        <v>38.457000000000001</v>
      </c>
      <c r="CX99" s="9">
        <v>96.106999999999999</v>
      </c>
      <c r="CY99" s="9">
        <v>140.15799999999999</v>
      </c>
      <c r="CZ99" s="9">
        <v>104.27200000000001</v>
      </c>
      <c r="DA99" s="9">
        <v>35.886000000000003</v>
      </c>
      <c r="DB99" s="9">
        <v>151.11500000000001</v>
      </c>
      <c r="DC99" s="9">
        <v>44.494</v>
      </c>
      <c r="DD99" s="9">
        <v>106.621</v>
      </c>
      <c r="DE99" s="9">
        <v>165.417</v>
      </c>
      <c r="DF99" s="9">
        <v>62.429000000000002</v>
      </c>
      <c r="DG99" s="9">
        <v>102.98699999999999</v>
      </c>
      <c r="DH99" s="9">
        <v>2662.1559999999999</v>
      </c>
      <c r="DI99" s="9">
        <v>1451.6110000000001</v>
      </c>
      <c r="DJ99" s="9">
        <v>1210.5440000000001</v>
      </c>
      <c r="DK99" s="9">
        <v>1672.4970000000001</v>
      </c>
      <c r="DL99" s="9">
        <v>1088.4459999999999</v>
      </c>
      <c r="DM99" s="9">
        <v>584.05100000000004</v>
      </c>
      <c r="DN99" s="9">
        <v>989.65899999999999</v>
      </c>
      <c r="DO99" s="9">
        <v>363.166</v>
      </c>
      <c r="DP99" s="9">
        <v>626.49400000000003</v>
      </c>
      <c r="DQ99" s="9">
        <v>263.29599999999999</v>
      </c>
      <c r="DR99" s="9">
        <v>143.37700000000001</v>
      </c>
      <c r="DS99" s="9">
        <v>119.919</v>
      </c>
      <c r="DT99" s="9">
        <v>104.01</v>
      </c>
      <c r="DU99" s="9">
        <v>63.235999999999997</v>
      </c>
      <c r="DV99" s="9">
        <v>40.773000000000003</v>
      </c>
      <c r="DW99" s="9">
        <v>39.767000000000003</v>
      </c>
      <c r="DX99" s="9">
        <v>31.541</v>
      </c>
      <c r="DY99" s="9">
        <v>8.2270000000000003</v>
      </c>
      <c r="DZ99" s="9">
        <v>27.416</v>
      </c>
      <c r="EA99" s="9">
        <v>20.402000000000001</v>
      </c>
      <c r="EB99" s="9">
        <v>7.0149999999999997</v>
      </c>
      <c r="EC99" s="9">
        <v>12.351000000000001</v>
      </c>
      <c r="ED99" s="9">
        <v>11.138999999999999</v>
      </c>
      <c r="EE99" s="9">
        <v>1.212</v>
      </c>
      <c r="EF99" s="9">
        <v>64.242999999999995</v>
      </c>
      <c r="EG99" s="9">
        <v>31.696000000000002</v>
      </c>
      <c r="EH99" s="9">
        <v>32.546999999999997</v>
      </c>
      <c r="EI99" s="9">
        <v>186.047</v>
      </c>
      <c r="EJ99" s="9">
        <v>96.367000000000004</v>
      </c>
      <c r="EK99" s="9">
        <v>89.68</v>
      </c>
      <c r="EL99" s="9">
        <v>67.546000000000006</v>
      </c>
      <c r="EM99" s="9">
        <v>47.662999999999997</v>
      </c>
      <c r="EN99" s="9">
        <v>19.884</v>
      </c>
      <c r="EO99" s="9">
        <v>118.501</v>
      </c>
      <c r="EP99" s="9">
        <v>48.704000000000001</v>
      </c>
      <c r="EQ99" s="9">
        <v>69.796999999999997</v>
      </c>
      <c r="ER99" s="9">
        <v>99.769000000000005</v>
      </c>
      <c r="ES99" s="9">
        <v>72.680999999999997</v>
      </c>
      <c r="ET99" s="9">
        <v>27.088000000000001</v>
      </c>
      <c r="EU99" s="9">
        <v>163.52699999999999</v>
      </c>
      <c r="EV99" s="9">
        <v>70.695999999999998</v>
      </c>
      <c r="EW99" s="9">
        <v>92.831000000000003</v>
      </c>
      <c r="EX99" s="9">
        <v>145.917</v>
      </c>
      <c r="EY99" s="9">
        <v>69.105999999999995</v>
      </c>
      <c r="EZ99" s="9">
        <v>76.811000000000007</v>
      </c>
      <c r="FA99" s="9">
        <v>2011.5740000000001</v>
      </c>
      <c r="FB99" s="9">
        <v>1058.3489999999999</v>
      </c>
      <c r="FC99" s="9">
        <v>953.22500000000002</v>
      </c>
      <c r="FD99" s="9">
        <v>1375.722</v>
      </c>
      <c r="FE99" s="9">
        <v>876.46900000000005</v>
      </c>
      <c r="FF99" s="9">
        <v>499.25299999999999</v>
      </c>
      <c r="FG99" s="9">
        <v>635.851</v>
      </c>
      <c r="FH99" s="9">
        <v>181.87899999999999</v>
      </c>
      <c r="FI99" s="9">
        <v>453.97199999999998</v>
      </c>
      <c r="FJ99" s="9">
        <v>195.59</v>
      </c>
      <c r="FK99" s="9">
        <v>100.92400000000001</v>
      </c>
      <c r="FL99" s="9">
        <v>94.665999999999997</v>
      </c>
      <c r="FM99" s="9">
        <v>65.820999999999998</v>
      </c>
      <c r="FN99" s="9">
        <v>38.180999999999997</v>
      </c>
      <c r="FO99" s="9">
        <v>27.64</v>
      </c>
      <c r="FP99" s="9">
        <v>28.419</v>
      </c>
      <c r="FQ99" s="9">
        <v>22.13</v>
      </c>
      <c r="FR99" s="9">
        <v>6.2889999999999997</v>
      </c>
      <c r="FS99" s="9">
        <v>18.079999999999998</v>
      </c>
      <c r="FT99" s="9">
        <v>12.977</v>
      </c>
      <c r="FU99" s="9">
        <v>5.1029999999999998</v>
      </c>
      <c r="FV99" s="9">
        <v>10.339</v>
      </c>
      <c r="FW99" s="9">
        <v>9.1539999999999999</v>
      </c>
      <c r="FX99" s="9">
        <v>1.1850000000000001</v>
      </c>
      <c r="FY99" s="9">
        <v>37.402000000000001</v>
      </c>
      <c r="FZ99" s="9">
        <v>16.050999999999998</v>
      </c>
      <c r="GA99" s="9">
        <v>21.350999999999999</v>
      </c>
      <c r="GB99" s="9">
        <v>149.81399999999999</v>
      </c>
      <c r="GC99" s="9">
        <v>75.227999999999994</v>
      </c>
      <c r="GD99" s="9">
        <v>74.585999999999999</v>
      </c>
      <c r="GE99" s="9">
        <v>57.491999999999997</v>
      </c>
      <c r="GF99" s="9">
        <v>38.593000000000004</v>
      </c>
      <c r="GG99" s="9">
        <v>18.899999999999999</v>
      </c>
      <c r="GH99" s="9">
        <v>92.322000000000003</v>
      </c>
      <c r="GI99" s="9">
        <v>36.634999999999998</v>
      </c>
      <c r="GJ99" s="9">
        <v>55.686999999999998</v>
      </c>
      <c r="GK99" s="9">
        <v>80.234999999999999</v>
      </c>
      <c r="GL99" s="9">
        <v>55.594999999999999</v>
      </c>
      <c r="GM99" s="9">
        <v>24.638999999999999</v>
      </c>
      <c r="GN99" s="9">
        <v>115.355</v>
      </c>
      <c r="GO99" s="9">
        <v>45.328000000000003</v>
      </c>
      <c r="GP99" s="9">
        <v>70.027000000000001</v>
      </c>
      <c r="GQ99" s="9">
        <v>110.401</v>
      </c>
      <c r="GR99" s="9">
        <v>49.612000000000002</v>
      </c>
      <c r="GS99" s="9">
        <v>60.79</v>
      </c>
      <c r="GT99" s="9">
        <v>650.58199999999999</v>
      </c>
      <c r="GU99" s="9">
        <v>393.26299999999998</v>
      </c>
      <c r="GV99" s="9">
        <v>257.31900000000002</v>
      </c>
      <c r="GW99" s="9">
        <v>296.774</v>
      </c>
      <c r="GX99" s="9">
        <v>211.977</v>
      </c>
      <c r="GY99" s="9">
        <v>84.798000000000002</v>
      </c>
      <c r="GZ99" s="9">
        <v>353.80799999999999</v>
      </c>
      <c r="HA99" s="9">
        <v>181.286</v>
      </c>
      <c r="HB99" s="9">
        <v>172.52199999999999</v>
      </c>
      <c r="HC99" s="9">
        <v>67.706000000000003</v>
      </c>
      <c r="HD99" s="9">
        <v>42.453000000000003</v>
      </c>
      <c r="HE99" s="9">
        <v>25.251999999999999</v>
      </c>
      <c r="HF99" s="9">
        <v>38.189</v>
      </c>
      <c r="HG99" s="9">
        <v>25.055</v>
      </c>
      <c r="HH99" s="9">
        <v>13.132999999999999</v>
      </c>
      <c r="HI99" s="9">
        <v>11.348000000000001</v>
      </c>
      <c r="HJ99" s="9">
        <v>9.41</v>
      </c>
      <c r="HK99" s="9">
        <v>1.9379999999999999</v>
      </c>
      <c r="HL99" s="9">
        <v>9.3360000000000003</v>
      </c>
      <c r="HM99" s="9">
        <v>7.4249999999999998</v>
      </c>
      <c r="HN99" s="9">
        <v>1.911</v>
      </c>
      <c r="HO99" s="9">
        <v>2.012</v>
      </c>
      <c r="HP99" s="9">
        <v>1.9850000000000001</v>
      </c>
      <c r="HQ99" s="9">
        <v>2.7E-2</v>
      </c>
      <c r="HR99" s="9">
        <v>26.841000000000001</v>
      </c>
      <c r="HS99" s="9">
        <v>15.645</v>
      </c>
      <c r="HT99" s="9">
        <v>11.195</v>
      </c>
      <c r="HU99" s="9">
        <v>36.232999999999997</v>
      </c>
      <c r="HV99" s="9">
        <v>21.138999999999999</v>
      </c>
      <c r="HW99" s="9">
        <v>15.093999999999999</v>
      </c>
      <c r="HX99" s="9">
        <v>10.054</v>
      </c>
      <c r="HY99" s="9">
        <v>9.07</v>
      </c>
      <c r="HZ99" s="9">
        <v>0.98399999999999999</v>
      </c>
      <c r="IA99" s="9">
        <v>26.178999999999998</v>
      </c>
      <c r="IB99" s="9">
        <v>12.069000000000001</v>
      </c>
      <c r="IC99" s="9">
        <v>14.11</v>
      </c>
      <c r="ID99" s="9">
        <v>19.533999999999999</v>
      </c>
      <c r="IE99" s="9">
        <v>17.085999999999999</v>
      </c>
      <c r="IF99" s="9">
        <v>2.4489999999999998</v>
      </c>
      <c r="IG99" s="9">
        <v>48.170999999999999</v>
      </c>
      <c r="IH99" s="9">
        <v>25.367999999999999</v>
      </c>
      <c r="II99" s="9">
        <v>22.803999999999998</v>
      </c>
      <c r="IJ99" s="9">
        <v>35.515999999999998</v>
      </c>
      <c r="IK99" s="9">
        <v>19.494</v>
      </c>
      <c r="IL99" s="9">
        <v>16.021999999999998</v>
      </c>
      <c r="IM99" s="9">
        <v>4059.6</v>
      </c>
      <c r="IN99" s="9">
        <v>2129.6089999999999</v>
      </c>
      <c r="IO99" s="9">
        <v>1929.991</v>
      </c>
      <c r="IP99" s="9">
        <v>2859.4940000000001</v>
      </c>
      <c r="IQ99" s="9">
        <v>1726.2449999999999</v>
      </c>
    </row>
    <row r="100" spans="1:251">
      <c r="A100" s="10">
        <v>44531</v>
      </c>
      <c r="B100" s="9">
        <v>11.911</v>
      </c>
      <c r="C100" s="9">
        <v>17.844000000000001</v>
      </c>
      <c r="D100" s="9">
        <v>295.95800000000003</v>
      </c>
      <c r="E100" s="9">
        <v>169.72200000000001</v>
      </c>
      <c r="F100" s="9">
        <v>126.236</v>
      </c>
      <c r="G100" s="9">
        <v>131.45400000000001</v>
      </c>
      <c r="H100" s="9">
        <v>95.084999999999994</v>
      </c>
      <c r="I100" s="9">
        <v>36.369999999999997</v>
      </c>
      <c r="J100" s="9">
        <v>164.50399999999999</v>
      </c>
      <c r="K100" s="9">
        <v>74.637</v>
      </c>
      <c r="L100" s="9">
        <v>89.866</v>
      </c>
      <c r="M100" s="9">
        <v>166.483</v>
      </c>
      <c r="N100" s="9">
        <v>117.995</v>
      </c>
      <c r="O100" s="9">
        <v>48.488</v>
      </c>
      <c r="P100" s="9">
        <v>181.21700000000001</v>
      </c>
      <c r="Q100" s="9">
        <v>79.364999999999995</v>
      </c>
      <c r="R100" s="9">
        <v>101.852</v>
      </c>
      <c r="S100" s="9">
        <v>187.524</v>
      </c>
      <c r="T100" s="9">
        <v>89.415000000000006</v>
      </c>
      <c r="U100" s="9">
        <v>98.108000000000004</v>
      </c>
      <c r="V100" s="9">
        <v>2963.3609999999999</v>
      </c>
      <c r="W100" s="9">
        <v>1567.9359999999999</v>
      </c>
      <c r="X100" s="9">
        <v>1395.425</v>
      </c>
      <c r="Y100" s="9">
        <v>2220.1219999999998</v>
      </c>
      <c r="Z100" s="9">
        <v>1424.2929999999999</v>
      </c>
      <c r="AA100" s="9">
        <v>795.82899999999995</v>
      </c>
      <c r="AB100" s="9">
        <v>743.23900000000003</v>
      </c>
      <c r="AC100" s="9">
        <v>143.643</v>
      </c>
      <c r="AD100" s="9">
        <v>599.596</v>
      </c>
      <c r="AE100" s="9">
        <v>282.33</v>
      </c>
      <c r="AF100" s="9">
        <v>146.74700000000001</v>
      </c>
      <c r="AG100" s="9">
        <v>135.583</v>
      </c>
      <c r="AH100" s="9">
        <v>66.334999999999994</v>
      </c>
      <c r="AI100" s="9">
        <v>34.613</v>
      </c>
      <c r="AJ100" s="9">
        <v>31.721</v>
      </c>
      <c r="AK100" s="9">
        <v>35.33</v>
      </c>
      <c r="AL100" s="9">
        <v>26.399000000000001</v>
      </c>
      <c r="AM100" s="9">
        <v>8.9309999999999992</v>
      </c>
      <c r="AN100" s="9">
        <v>15.904999999999999</v>
      </c>
      <c r="AO100" s="9">
        <v>12.771000000000001</v>
      </c>
      <c r="AP100" s="9">
        <v>3.1339999999999999</v>
      </c>
      <c r="AQ100" s="9">
        <v>19.425000000000001</v>
      </c>
      <c r="AR100" s="9">
        <v>13.628</v>
      </c>
      <c r="AS100" s="9">
        <v>5.7969999999999997</v>
      </c>
      <c r="AT100" s="9">
        <v>31.004999999999999</v>
      </c>
      <c r="AU100" s="9">
        <v>8.2140000000000004</v>
      </c>
      <c r="AV100" s="9">
        <v>22.791</v>
      </c>
      <c r="AW100" s="9">
        <v>239.048</v>
      </c>
      <c r="AX100" s="9">
        <v>123.229</v>
      </c>
      <c r="AY100" s="9">
        <v>115.818</v>
      </c>
      <c r="AZ100" s="9">
        <v>114.858</v>
      </c>
      <c r="BA100" s="9">
        <v>82.866</v>
      </c>
      <c r="BB100" s="9">
        <v>31.991</v>
      </c>
      <c r="BC100" s="9">
        <v>124.19</v>
      </c>
      <c r="BD100" s="9">
        <v>40.363</v>
      </c>
      <c r="BE100" s="9">
        <v>83.826999999999998</v>
      </c>
      <c r="BF100" s="9">
        <v>142.51499999999999</v>
      </c>
      <c r="BG100" s="9">
        <v>102.985</v>
      </c>
      <c r="BH100" s="9">
        <v>39.53</v>
      </c>
      <c r="BI100" s="9">
        <v>139.815</v>
      </c>
      <c r="BJ100" s="9">
        <v>43.762</v>
      </c>
      <c r="BK100" s="9">
        <v>96.054000000000002</v>
      </c>
      <c r="BL100" s="9">
        <v>140.096</v>
      </c>
      <c r="BM100" s="9">
        <v>53.134999999999998</v>
      </c>
      <c r="BN100" s="9">
        <v>86.960999999999999</v>
      </c>
      <c r="BO100" s="9">
        <v>2690.0830000000001</v>
      </c>
      <c r="BP100" s="9">
        <v>1378.604</v>
      </c>
      <c r="BQ100" s="9">
        <v>1311.479</v>
      </c>
      <c r="BR100" s="9">
        <v>2063.8960000000002</v>
      </c>
      <c r="BS100" s="9">
        <v>1240.8599999999999</v>
      </c>
      <c r="BT100" s="9">
        <v>823.03499999999997</v>
      </c>
      <c r="BU100" s="9">
        <v>626.18700000000001</v>
      </c>
      <c r="BV100" s="9">
        <v>137.744</v>
      </c>
      <c r="BW100" s="9">
        <v>488.44299999999998</v>
      </c>
      <c r="BX100" s="9">
        <v>251.06200000000001</v>
      </c>
      <c r="BY100" s="9">
        <v>122.428</v>
      </c>
      <c r="BZ100" s="9">
        <v>128.63499999999999</v>
      </c>
      <c r="CA100" s="9">
        <v>62.264000000000003</v>
      </c>
      <c r="CB100" s="9">
        <v>31.134</v>
      </c>
      <c r="CC100" s="9">
        <v>31.13</v>
      </c>
      <c r="CD100" s="9">
        <v>31.207000000000001</v>
      </c>
      <c r="CE100" s="9">
        <v>21.068000000000001</v>
      </c>
      <c r="CF100" s="9">
        <v>10.138999999999999</v>
      </c>
      <c r="CG100" s="9">
        <v>19.212</v>
      </c>
      <c r="CH100" s="9">
        <v>11.744</v>
      </c>
      <c r="CI100" s="9">
        <v>7.4690000000000003</v>
      </c>
      <c r="CJ100" s="9">
        <v>11.994999999999999</v>
      </c>
      <c r="CK100" s="9">
        <v>9.3249999999999993</v>
      </c>
      <c r="CL100" s="9">
        <v>2.6709999999999998</v>
      </c>
      <c r="CM100" s="9">
        <v>31.056999999999999</v>
      </c>
      <c r="CN100" s="9">
        <v>10.066000000000001</v>
      </c>
      <c r="CO100" s="9">
        <v>20.99</v>
      </c>
      <c r="CP100" s="9">
        <v>212.36500000000001</v>
      </c>
      <c r="CQ100" s="9">
        <v>101.18899999999999</v>
      </c>
      <c r="CR100" s="9">
        <v>111.176</v>
      </c>
      <c r="CS100" s="9">
        <v>98.052999999999997</v>
      </c>
      <c r="CT100" s="9">
        <v>67.316999999999993</v>
      </c>
      <c r="CU100" s="9">
        <v>30.736000000000001</v>
      </c>
      <c r="CV100" s="9">
        <v>114.312</v>
      </c>
      <c r="CW100" s="9">
        <v>33.872</v>
      </c>
      <c r="CX100" s="9">
        <v>80.44</v>
      </c>
      <c r="CY100" s="9">
        <v>120.42</v>
      </c>
      <c r="CZ100" s="9">
        <v>83.39</v>
      </c>
      <c r="DA100" s="9">
        <v>37.03</v>
      </c>
      <c r="DB100" s="9">
        <v>130.642</v>
      </c>
      <c r="DC100" s="9">
        <v>39.037999999999997</v>
      </c>
      <c r="DD100" s="9">
        <v>91.605000000000004</v>
      </c>
      <c r="DE100" s="9">
        <v>133.524</v>
      </c>
      <c r="DF100" s="9">
        <v>45.615000000000002</v>
      </c>
      <c r="DG100" s="9">
        <v>87.909000000000006</v>
      </c>
      <c r="DH100" s="9">
        <v>2671.3539999999998</v>
      </c>
      <c r="DI100" s="9">
        <v>1463.1310000000001</v>
      </c>
      <c r="DJ100" s="9">
        <v>1208.222</v>
      </c>
      <c r="DK100" s="9">
        <v>1693.625</v>
      </c>
      <c r="DL100" s="9">
        <v>1108.673</v>
      </c>
      <c r="DM100" s="9">
        <v>584.952</v>
      </c>
      <c r="DN100" s="9">
        <v>977.72900000000004</v>
      </c>
      <c r="DO100" s="9">
        <v>354.459</v>
      </c>
      <c r="DP100" s="9">
        <v>623.27</v>
      </c>
      <c r="DQ100" s="9">
        <v>256.24200000000002</v>
      </c>
      <c r="DR100" s="9">
        <v>139.071</v>
      </c>
      <c r="DS100" s="9">
        <v>117.17</v>
      </c>
      <c r="DT100" s="9">
        <v>88.331999999999994</v>
      </c>
      <c r="DU100" s="9">
        <v>52.033999999999999</v>
      </c>
      <c r="DV100" s="9">
        <v>36.298000000000002</v>
      </c>
      <c r="DW100" s="9">
        <v>34.997</v>
      </c>
      <c r="DX100" s="9">
        <v>26.106999999999999</v>
      </c>
      <c r="DY100" s="9">
        <v>8.89</v>
      </c>
      <c r="DZ100" s="9">
        <v>22.786000000000001</v>
      </c>
      <c r="EA100" s="9">
        <v>18.058</v>
      </c>
      <c r="EB100" s="9">
        <v>4.7279999999999998</v>
      </c>
      <c r="EC100" s="9">
        <v>12.211</v>
      </c>
      <c r="ED100" s="9">
        <v>8.0489999999999995</v>
      </c>
      <c r="EE100" s="9">
        <v>4.1619999999999999</v>
      </c>
      <c r="EF100" s="9">
        <v>53.335000000000001</v>
      </c>
      <c r="EG100" s="9">
        <v>25.927</v>
      </c>
      <c r="EH100" s="9">
        <v>27.408000000000001</v>
      </c>
      <c r="EI100" s="9">
        <v>198.54400000000001</v>
      </c>
      <c r="EJ100" s="9">
        <v>104.729</v>
      </c>
      <c r="EK100" s="9">
        <v>93.814999999999998</v>
      </c>
      <c r="EL100" s="9">
        <v>75.805999999999997</v>
      </c>
      <c r="EM100" s="9">
        <v>51.146000000000001</v>
      </c>
      <c r="EN100" s="9">
        <v>24.66</v>
      </c>
      <c r="EO100" s="9">
        <v>122.738</v>
      </c>
      <c r="EP100" s="9">
        <v>53.582999999999998</v>
      </c>
      <c r="EQ100" s="9">
        <v>69.155000000000001</v>
      </c>
      <c r="ER100" s="9">
        <v>100.83199999999999</v>
      </c>
      <c r="ES100" s="9">
        <v>69.733000000000004</v>
      </c>
      <c r="ET100" s="9">
        <v>31.099</v>
      </c>
      <c r="EU100" s="9">
        <v>155.41</v>
      </c>
      <c r="EV100" s="9">
        <v>69.337999999999994</v>
      </c>
      <c r="EW100" s="9">
        <v>86.070999999999998</v>
      </c>
      <c r="EX100" s="9">
        <v>145.524</v>
      </c>
      <c r="EY100" s="9">
        <v>71.641000000000005</v>
      </c>
      <c r="EZ100" s="9">
        <v>73.882999999999996</v>
      </c>
      <c r="FA100" s="9">
        <v>2015.7629999999999</v>
      </c>
      <c r="FB100" s="9">
        <v>1061.991</v>
      </c>
      <c r="FC100" s="9">
        <v>953.77099999999996</v>
      </c>
      <c r="FD100" s="9">
        <v>1392.952</v>
      </c>
      <c r="FE100" s="9">
        <v>892.13300000000004</v>
      </c>
      <c r="FF100" s="9">
        <v>500.81900000000002</v>
      </c>
      <c r="FG100" s="9">
        <v>622.81100000000004</v>
      </c>
      <c r="FH100" s="9">
        <v>169.85900000000001</v>
      </c>
      <c r="FI100" s="9">
        <v>452.952</v>
      </c>
      <c r="FJ100" s="9">
        <v>193.98099999999999</v>
      </c>
      <c r="FK100" s="9">
        <v>100.867</v>
      </c>
      <c r="FL100" s="9">
        <v>93.114000000000004</v>
      </c>
      <c r="FM100" s="9">
        <v>59.463000000000001</v>
      </c>
      <c r="FN100" s="9">
        <v>32.805999999999997</v>
      </c>
      <c r="FO100" s="9">
        <v>26.657</v>
      </c>
      <c r="FP100" s="9">
        <v>24.347000000000001</v>
      </c>
      <c r="FQ100" s="9">
        <v>17.831</v>
      </c>
      <c r="FR100" s="9">
        <v>6.516</v>
      </c>
      <c r="FS100" s="9">
        <v>15.292999999999999</v>
      </c>
      <c r="FT100" s="9">
        <v>11.512</v>
      </c>
      <c r="FU100" s="9">
        <v>3.7810000000000001</v>
      </c>
      <c r="FV100" s="9">
        <v>9.0530000000000008</v>
      </c>
      <c r="FW100" s="9">
        <v>6.319</v>
      </c>
      <c r="FX100" s="9">
        <v>2.7349999999999999</v>
      </c>
      <c r="FY100" s="9">
        <v>35.116</v>
      </c>
      <c r="FZ100" s="9">
        <v>14.975</v>
      </c>
      <c r="GA100" s="9">
        <v>20.140999999999998</v>
      </c>
      <c r="GB100" s="9">
        <v>158.845</v>
      </c>
      <c r="GC100" s="9">
        <v>80.924999999999997</v>
      </c>
      <c r="GD100" s="9">
        <v>77.92</v>
      </c>
      <c r="GE100" s="9">
        <v>65.406000000000006</v>
      </c>
      <c r="GF100" s="9">
        <v>43.963999999999999</v>
      </c>
      <c r="GG100" s="9">
        <v>21.442</v>
      </c>
      <c r="GH100" s="9">
        <v>93.438999999999993</v>
      </c>
      <c r="GI100" s="9">
        <v>36.962000000000003</v>
      </c>
      <c r="GJ100" s="9">
        <v>56.476999999999997</v>
      </c>
      <c r="GK100" s="9">
        <v>81.626000000000005</v>
      </c>
      <c r="GL100" s="9">
        <v>55.807000000000002</v>
      </c>
      <c r="GM100" s="9">
        <v>25.818999999999999</v>
      </c>
      <c r="GN100" s="9">
        <v>112.354</v>
      </c>
      <c r="GO100" s="9">
        <v>45.06</v>
      </c>
      <c r="GP100" s="9">
        <v>67.293999999999997</v>
      </c>
      <c r="GQ100" s="9">
        <v>108.732</v>
      </c>
      <c r="GR100" s="9">
        <v>48.473999999999997</v>
      </c>
      <c r="GS100" s="9">
        <v>60.258000000000003</v>
      </c>
      <c r="GT100" s="9">
        <v>655.59100000000001</v>
      </c>
      <c r="GU100" s="9">
        <v>401.14</v>
      </c>
      <c r="GV100" s="9">
        <v>254.45099999999999</v>
      </c>
      <c r="GW100" s="9">
        <v>300.673</v>
      </c>
      <c r="GX100" s="9">
        <v>216.54</v>
      </c>
      <c r="GY100" s="9">
        <v>84.132999999999996</v>
      </c>
      <c r="GZ100" s="9">
        <v>354.91800000000001</v>
      </c>
      <c r="HA100" s="9">
        <v>184.6</v>
      </c>
      <c r="HB100" s="9">
        <v>170.31800000000001</v>
      </c>
      <c r="HC100" s="9">
        <v>62.261000000000003</v>
      </c>
      <c r="HD100" s="9">
        <v>38.204000000000001</v>
      </c>
      <c r="HE100" s="9">
        <v>24.056999999999999</v>
      </c>
      <c r="HF100" s="9">
        <v>28.869</v>
      </c>
      <c r="HG100" s="9">
        <v>19.228000000000002</v>
      </c>
      <c r="HH100" s="9">
        <v>9.641</v>
      </c>
      <c r="HI100" s="9">
        <v>10.651</v>
      </c>
      <c r="HJ100" s="9">
        <v>8.2759999999999998</v>
      </c>
      <c r="HK100" s="9">
        <v>2.3740000000000001</v>
      </c>
      <c r="HL100" s="9">
        <v>7.4930000000000003</v>
      </c>
      <c r="HM100" s="9">
        <v>6.5460000000000003</v>
      </c>
      <c r="HN100" s="9">
        <v>0.94699999999999995</v>
      </c>
      <c r="HO100" s="9">
        <v>3.1579999999999999</v>
      </c>
      <c r="HP100" s="9">
        <v>1.73</v>
      </c>
      <c r="HQ100" s="9">
        <v>1.4279999999999999</v>
      </c>
      <c r="HR100" s="9">
        <v>18.218</v>
      </c>
      <c r="HS100" s="9">
        <v>10.951000000000001</v>
      </c>
      <c r="HT100" s="9">
        <v>7.2670000000000003</v>
      </c>
      <c r="HU100" s="9">
        <v>39.698999999999998</v>
      </c>
      <c r="HV100" s="9">
        <v>23.803999999999998</v>
      </c>
      <c r="HW100" s="9">
        <v>15.896000000000001</v>
      </c>
      <c r="HX100" s="9">
        <v>10.4</v>
      </c>
      <c r="HY100" s="9">
        <v>7.1820000000000004</v>
      </c>
      <c r="HZ100" s="9">
        <v>3.218</v>
      </c>
      <c r="IA100" s="9">
        <v>29.298999999999999</v>
      </c>
      <c r="IB100" s="9">
        <v>16.620999999999999</v>
      </c>
      <c r="IC100" s="9">
        <v>12.678000000000001</v>
      </c>
      <c r="ID100" s="9">
        <v>19.204999999999998</v>
      </c>
      <c r="IE100" s="9">
        <v>13.926</v>
      </c>
      <c r="IF100" s="9">
        <v>5.28</v>
      </c>
      <c r="IG100" s="9">
        <v>43.055</v>
      </c>
      <c r="IH100" s="9">
        <v>24.277999999999999</v>
      </c>
      <c r="II100" s="9">
        <v>18.777000000000001</v>
      </c>
      <c r="IJ100" s="9">
        <v>36.792000000000002</v>
      </c>
      <c r="IK100" s="9">
        <v>23.167999999999999</v>
      </c>
      <c r="IL100" s="9">
        <v>13.624000000000001</v>
      </c>
      <c r="IM100" s="9">
        <v>4121.9459999999999</v>
      </c>
      <c r="IN100" s="9">
        <v>2158.0050000000001</v>
      </c>
      <c r="IO100" s="9">
        <v>1963.941</v>
      </c>
      <c r="IP100" s="9">
        <v>2906.1309999999999</v>
      </c>
      <c r="IQ100" s="9">
        <v>1738.73</v>
      </c>
    </row>
    <row r="101" spans="1:251">
      <c r="A101" s="10">
        <v>44562</v>
      </c>
      <c r="B101" s="9">
        <v>17.035</v>
      </c>
      <c r="C101" s="9">
        <v>25.512</v>
      </c>
      <c r="D101" s="9">
        <v>305.75299999999999</v>
      </c>
      <c r="E101" s="9">
        <v>172.06399999999999</v>
      </c>
      <c r="F101" s="9">
        <v>133.68899999999999</v>
      </c>
      <c r="G101" s="9">
        <v>141.61600000000001</v>
      </c>
      <c r="H101" s="9">
        <v>101.694</v>
      </c>
      <c r="I101" s="9">
        <v>39.921999999999997</v>
      </c>
      <c r="J101" s="9">
        <v>164.137</v>
      </c>
      <c r="K101" s="9">
        <v>70.37</v>
      </c>
      <c r="L101" s="9">
        <v>93.766999999999996</v>
      </c>
      <c r="M101" s="9">
        <v>172.55199999999999</v>
      </c>
      <c r="N101" s="9">
        <v>123.55500000000001</v>
      </c>
      <c r="O101" s="9">
        <v>48.997</v>
      </c>
      <c r="P101" s="9">
        <v>183.244</v>
      </c>
      <c r="Q101" s="9">
        <v>76.531000000000006</v>
      </c>
      <c r="R101" s="9">
        <v>106.71299999999999</v>
      </c>
      <c r="S101" s="9">
        <v>190.71799999999999</v>
      </c>
      <c r="T101" s="9">
        <v>90.027000000000001</v>
      </c>
      <c r="U101" s="9">
        <v>100.691</v>
      </c>
      <c r="V101" s="9">
        <v>2909.6950000000002</v>
      </c>
      <c r="W101" s="9">
        <v>1539.5029999999999</v>
      </c>
      <c r="X101" s="9">
        <v>1370.192</v>
      </c>
      <c r="Y101" s="9">
        <v>2189.0410000000002</v>
      </c>
      <c r="Z101" s="9">
        <v>1410.1659999999999</v>
      </c>
      <c r="AA101" s="9">
        <v>778.87599999999998</v>
      </c>
      <c r="AB101" s="9">
        <v>720.654</v>
      </c>
      <c r="AC101" s="9">
        <v>129.33699999999999</v>
      </c>
      <c r="AD101" s="9">
        <v>591.31700000000001</v>
      </c>
      <c r="AE101" s="9">
        <v>286.97800000000001</v>
      </c>
      <c r="AF101" s="9">
        <v>148.59899999999999</v>
      </c>
      <c r="AG101" s="9">
        <v>138.38</v>
      </c>
      <c r="AH101" s="9">
        <v>63.680999999999997</v>
      </c>
      <c r="AI101" s="9">
        <v>34.427999999999997</v>
      </c>
      <c r="AJ101" s="9">
        <v>29.253</v>
      </c>
      <c r="AK101" s="9">
        <v>33.642000000000003</v>
      </c>
      <c r="AL101" s="9">
        <v>26.039000000000001</v>
      </c>
      <c r="AM101" s="9">
        <v>7.6029999999999998</v>
      </c>
      <c r="AN101" s="9">
        <v>18.021000000000001</v>
      </c>
      <c r="AO101" s="9">
        <v>12.442</v>
      </c>
      <c r="AP101" s="9">
        <v>5.5789999999999997</v>
      </c>
      <c r="AQ101" s="9">
        <v>15.62</v>
      </c>
      <c r="AR101" s="9">
        <v>13.597</v>
      </c>
      <c r="AS101" s="9">
        <v>2.0230000000000001</v>
      </c>
      <c r="AT101" s="9">
        <v>30.039000000000001</v>
      </c>
      <c r="AU101" s="9">
        <v>8.3879999999999999</v>
      </c>
      <c r="AV101" s="9">
        <v>21.651</v>
      </c>
      <c r="AW101" s="9">
        <v>245.226</v>
      </c>
      <c r="AX101" s="9">
        <v>127.688</v>
      </c>
      <c r="AY101" s="9">
        <v>117.539</v>
      </c>
      <c r="AZ101" s="9">
        <v>121.95699999999999</v>
      </c>
      <c r="BA101" s="9">
        <v>89.022000000000006</v>
      </c>
      <c r="BB101" s="9">
        <v>32.933999999999997</v>
      </c>
      <c r="BC101" s="9">
        <v>123.26900000000001</v>
      </c>
      <c r="BD101" s="9">
        <v>38.664999999999999</v>
      </c>
      <c r="BE101" s="9">
        <v>84.603999999999999</v>
      </c>
      <c r="BF101" s="9">
        <v>147.65199999999999</v>
      </c>
      <c r="BG101" s="9">
        <v>108.203</v>
      </c>
      <c r="BH101" s="9">
        <v>39.448999999999998</v>
      </c>
      <c r="BI101" s="9">
        <v>139.327</v>
      </c>
      <c r="BJ101" s="9">
        <v>40.396000000000001</v>
      </c>
      <c r="BK101" s="9">
        <v>98.930999999999997</v>
      </c>
      <c r="BL101" s="9">
        <v>141.291</v>
      </c>
      <c r="BM101" s="9">
        <v>51.106999999999999</v>
      </c>
      <c r="BN101" s="9">
        <v>90.183999999999997</v>
      </c>
      <c r="BO101" s="9">
        <v>2634.6550000000002</v>
      </c>
      <c r="BP101" s="9">
        <v>1350.182</v>
      </c>
      <c r="BQ101" s="9">
        <v>1284.473</v>
      </c>
      <c r="BR101" s="9">
        <v>2018.702</v>
      </c>
      <c r="BS101" s="9">
        <v>1212.818</v>
      </c>
      <c r="BT101" s="9">
        <v>805.88300000000004</v>
      </c>
      <c r="BU101" s="9">
        <v>615.95399999999995</v>
      </c>
      <c r="BV101" s="9">
        <v>137.363</v>
      </c>
      <c r="BW101" s="9">
        <v>478.59</v>
      </c>
      <c r="BX101" s="9">
        <v>253.524</v>
      </c>
      <c r="BY101" s="9">
        <v>122.9</v>
      </c>
      <c r="BZ101" s="9">
        <v>130.624</v>
      </c>
      <c r="CA101" s="9">
        <v>71.096999999999994</v>
      </c>
      <c r="CB101" s="9">
        <v>41.377000000000002</v>
      </c>
      <c r="CC101" s="9">
        <v>29.72</v>
      </c>
      <c r="CD101" s="9">
        <v>37.164000000000001</v>
      </c>
      <c r="CE101" s="9">
        <v>27.251999999999999</v>
      </c>
      <c r="CF101" s="9">
        <v>9.9109999999999996</v>
      </c>
      <c r="CG101" s="9">
        <v>20.937000000000001</v>
      </c>
      <c r="CH101" s="9">
        <v>14.795999999999999</v>
      </c>
      <c r="CI101" s="9">
        <v>6.141</v>
      </c>
      <c r="CJ101" s="9">
        <v>16.227</v>
      </c>
      <c r="CK101" s="9">
        <v>12.456</v>
      </c>
      <c r="CL101" s="9">
        <v>3.77</v>
      </c>
      <c r="CM101" s="9">
        <v>33.933999999999997</v>
      </c>
      <c r="CN101" s="9">
        <v>14.125</v>
      </c>
      <c r="CO101" s="9">
        <v>19.809000000000001</v>
      </c>
      <c r="CP101" s="9">
        <v>202.066</v>
      </c>
      <c r="CQ101" s="9">
        <v>92.411000000000001</v>
      </c>
      <c r="CR101" s="9">
        <v>109.654</v>
      </c>
      <c r="CS101" s="9">
        <v>93.552000000000007</v>
      </c>
      <c r="CT101" s="9">
        <v>60.277000000000001</v>
      </c>
      <c r="CU101" s="9">
        <v>33.274999999999999</v>
      </c>
      <c r="CV101" s="9">
        <v>108.51300000000001</v>
      </c>
      <c r="CW101" s="9">
        <v>32.134</v>
      </c>
      <c r="CX101" s="9">
        <v>76.379000000000005</v>
      </c>
      <c r="CY101" s="9">
        <v>126.82599999999999</v>
      </c>
      <c r="CZ101" s="9">
        <v>84.484999999999999</v>
      </c>
      <c r="DA101" s="9">
        <v>42.341000000000001</v>
      </c>
      <c r="DB101" s="9">
        <v>126.69799999999999</v>
      </c>
      <c r="DC101" s="9">
        <v>38.415999999999997</v>
      </c>
      <c r="DD101" s="9">
        <v>88.281999999999996</v>
      </c>
      <c r="DE101" s="9">
        <v>129.44999999999999</v>
      </c>
      <c r="DF101" s="9">
        <v>46.930999999999997</v>
      </c>
      <c r="DG101" s="9">
        <v>82.52</v>
      </c>
      <c r="DH101" s="9">
        <v>2590.7530000000002</v>
      </c>
      <c r="DI101" s="9">
        <v>1423.932</v>
      </c>
      <c r="DJ101" s="9">
        <v>1166.8209999999999</v>
      </c>
      <c r="DK101" s="9">
        <v>1639.0239999999999</v>
      </c>
      <c r="DL101" s="9">
        <v>1073.6179999999999</v>
      </c>
      <c r="DM101" s="9">
        <v>565.40599999999995</v>
      </c>
      <c r="DN101" s="9">
        <v>951.72900000000004</v>
      </c>
      <c r="DO101" s="9">
        <v>350.31400000000002</v>
      </c>
      <c r="DP101" s="9">
        <v>601.41499999999996</v>
      </c>
      <c r="DQ101" s="9">
        <v>237.05099999999999</v>
      </c>
      <c r="DR101" s="9">
        <v>130.36699999999999</v>
      </c>
      <c r="DS101" s="9">
        <v>106.684</v>
      </c>
      <c r="DT101" s="9">
        <v>91.039000000000001</v>
      </c>
      <c r="DU101" s="9">
        <v>51.744</v>
      </c>
      <c r="DV101" s="9">
        <v>39.295000000000002</v>
      </c>
      <c r="DW101" s="9">
        <v>31.443000000000001</v>
      </c>
      <c r="DX101" s="9">
        <v>23.861999999999998</v>
      </c>
      <c r="DY101" s="9">
        <v>7.5810000000000004</v>
      </c>
      <c r="DZ101" s="9">
        <v>24.052</v>
      </c>
      <c r="EA101" s="9">
        <v>19.117999999999999</v>
      </c>
      <c r="EB101" s="9">
        <v>4.9349999999999996</v>
      </c>
      <c r="EC101" s="9">
        <v>7.391</v>
      </c>
      <c r="ED101" s="9">
        <v>4.7439999999999998</v>
      </c>
      <c r="EE101" s="9">
        <v>2.6469999999999998</v>
      </c>
      <c r="EF101" s="9">
        <v>59.595999999999997</v>
      </c>
      <c r="EG101" s="9">
        <v>27.882000000000001</v>
      </c>
      <c r="EH101" s="9">
        <v>31.713999999999999</v>
      </c>
      <c r="EI101" s="9">
        <v>164.98599999999999</v>
      </c>
      <c r="EJ101" s="9">
        <v>89.034999999999997</v>
      </c>
      <c r="EK101" s="9">
        <v>75.950999999999993</v>
      </c>
      <c r="EL101" s="9">
        <v>57.292000000000002</v>
      </c>
      <c r="EM101" s="9">
        <v>41.595999999999997</v>
      </c>
      <c r="EN101" s="9">
        <v>15.696</v>
      </c>
      <c r="EO101" s="9">
        <v>107.694</v>
      </c>
      <c r="EP101" s="9">
        <v>47.439</v>
      </c>
      <c r="EQ101" s="9">
        <v>60.255000000000003</v>
      </c>
      <c r="ER101" s="9">
        <v>86.27</v>
      </c>
      <c r="ES101" s="9">
        <v>63.158999999999999</v>
      </c>
      <c r="ET101" s="9">
        <v>23.111000000000001</v>
      </c>
      <c r="EU101" s="9">
        <v>150.78100000000001</v>
      </c>
      <c r="EV101" s="9">
        <v>67.207999999999998</v>
      </c>
      <c r="EW101" s="9">
        <v>83.572999999999993</v>
      </c>
      <c r="EX101" s="9">
        <v>131.74600000000001</v>
      </c>
      <c r="EY101" s="9">
        <v>66.557000000000002</v>
      </c>
      <c r="EZ101" s="9">
        <v>65.19</v>
      </c>
      <c r="FA101" s="9">
        <v>1983.8910000000001</v>
      </c>
      <c r="FB101" s="9">
        <v>1054.4880000000001</v>
      </c>
      <c r="FC101" s="9">
        <v>929.40300000000002</v>
      </c>
      <c r="FD101" s="9">
        <v>1364.914</v>
      </c>
      <c r="FE101" s="9">
        <v>877.93100000000004</v>
      </c>
      <c r="FF101" s="9">
        <v>486.98399999999998</v>
      </c>
      <c r="FG101" s="9">
        <v>618.97699999999998</v>
      </c>
      <c r="FH101" s="9">
        <v>176.55799999999999</v>
      </c>
      <c r="FI101" s="9">
        <v>442.41899999999998</v>
      </c>
      <c r="FJ101" s="9">
        <v>180.50299999999999</v>
      </c>
      <c r="FK101" s="9">
        <v>96.947000000000003</v>
      </c>
      <c r="FL101" s="9">
        <v>83.557000000000002</v>
      </c>
      <c r="FM101" s="9">
        <v>61.345999999999997</v>
      </c>
      <c r="FN101" s="9">
        <v>33.802999999999997</v>
      </c>
      <c r="FO101" s="9">
        <v>27.542999999999999</v>
      </c>
      <c r="FP101" s="9">
        <v>23.692</v>
      </c>
      <c r="FQ101" s="9">
        <v>16.802</v>
      </c>
      <c r="FR101" s="9">
        <v>6.89</v>
      </c>
      <c r="FS101" s="9">
        <v>16.853999999999999</v>
      </c>
      <c r="FT101" s="9">
        <v>12.238</v>
      </c>
      <c r="FU101" s="9">
        <v>4.6159999999999997</v>
      </c>
      <c r="FV101" s="9">
        <v>6.8380000000000001</v>
      </c>
      <c r="FW101" s="9">
        <v>4.5640000000000001</v>
      </c>
      <c r="FX101" s="9">
        <v>2.274</v>
      </c>
      <c r="FY101" s="9">
        <v>37.654000000000003</v>
      </c>
      <c r="FZ101" s="9">
        <v>17.001000000000001</v>
      </c>
      <c r="GA101" s="9">
        <v>20.652999999999999</v>
      </c>
      <c r="GB101" s="9">
        <v>134.667</v>
      </c>
      <c r="GC101" s="9">
        <v>71.248000000000005</v>
      </c>
      <c r="GD101" s="9">
        <v>63.418999999999997</v>
      </c>
      <c r="GE101" s="9">
        <v>51.896000000000001</v>
      </c>
      <c r="GF101" s="9">
        <v>37.680999999999997</v>
      </c>
      <c r="GG101" s="9">
        <v>14.215</v>
      </c>
      <c r="GH101" s="9">
        <v>82.771000000000001</v>
      </c>
      <c r="GI101" s="9">
        <v>33.567</v>
      </c>
      <c r="GJ101" s="9">
        <v>49.204000000000001</v>
      </c>
      <c r="GK101" s="9">
        <v>73.230999999999995</v>
      </c>
      <c r="GL101" s="9">
        <v>52.289000000000001</v>
      </c>
      <c r="GM101" s="9">
        <v>20.940999999999999</v>
      </c>
      <c r="GN101" s="9">
        <v>107.273</v>
      </c>
      <c r="GO101" s="9">
        <v>44.656999999999996</v>
      </c>
      <c r="GP101" s="9">
        <v>62.616</v>
      </c>
      <c r="GQ101" s="9">
        <v>99.625</v>
      </c>
      <c r="GR101" s="9">
        <v>45.805</v>
      </c>
      <c r="GS101" s="9">
        <v>53.82</v>
      </c>
      <c r="GT101" s="9">
        <v>606.86199999999997</v>
      </c>
      <c r="GU101" s="9">
        <v>369.44400000000002</v>
      </c>
      <c r="GV101" s="9">
        <v>237.41800000000001</v>
      </c>
      <c r="GW101" s="9">
        <v>274.10899999999998</v>
      </c>
      <c r="GX101" s="9">
        <v>195.68799999999999</v>
      </c>
      <c r="GY101" s="9">
        <v>78.421999999999997</v>
      </c>
      <c r="GZ101" s="9">
        <v>332.75200000000001</v>
      </c>
      <c r="HA101" s="9">
        <v>173.756</v>
      </c>
      <c r="HB101" s="9">
        <v>158.99600000000001</v>
      </c>
      <c r="HC101" s="9">
        <v>56.546999999999997</v>
      </c>
      <c r="HD101" s="9">
        <v>33.420999999999999</v>
      </c>
      <c r="HE101" s="9">
        <v>23.126999999999999</v>
      </c>
      <c r="HF101" s="9">
        <v>29.693000000000001</v>
      </c>
      <c r="HG101" s="9">
        <v>17.940999999999999</v>
      </c>
      <c r="HH101" s="9">
        <v>11.753</v>
      </c>
      <c r="HI101" s="9">
        <v>7.7519999999999998</v>
      </c>
      <c r="HJ101" s="9">
        <v>7.06</v>
      </c>
      <c r="HK101" s="9">
        <v>0.69199999999999995</v>
      </c>
      <c r="HL101" s="9">
        <v>7.1980000000000004</v>
      </c>
      <c r="HM101" s="9">
        <v>6.88</v>
      </c>
      <c r="HN101" s="9">
        <v>0.31900000000000001</v>
      </c>
      <c r="HO101" s="9">
        <v>0.55300000000000005</v>
      </c>
      <c r="HP101" s="9">
        <v>0.18</v>
      </c>
      <c r="HQ101" s="9">
        <v>0.373</v>
      </c>
      <c r="HR101" s="9">
        <v>21.942</v>
      </c>
      <c r="HS101" s="9">
        <v>10.881</v>
      </c>
      <c r="HT101" s="9">
        <v>11.061</v>
      </c>
      <c r="HU101" s="9">
        <v>30.318999999999999</v>
      </c>
      <c r="HV101" s="9">
        <v>17.786000000000001</v>
      </c>
      <c r="HW101" s="9">
        <v>12.532</v>
      </c>
      <c r="HX101" s="9">
        <v>5.3949999999999996</v>
      </c>
      <c r="HY101" s="9">
        <v>3.9140000000000001</v>
      </c>
      <c r="HZ101" s="9">
        <v>1.4810000000000001</v>
      </c>
      <c r="IA101" s="9">
        <v>24.922999999999998</v>
      </c>
      <c r="IB101" s="9">
        <v>13.872</v>
      </c>
      <c r="IC101" s="9">
        <v>11.051</v>
      </c>
      <c r="ID101" s="9">
        <v>13.039</v>
      </c>
      <c r="IE101" s="9">
        <v>10.869</v>
      </c>
      <c r="IF101" s="9">
        <v>2.17</v>
      </c>
      <c r="IG101" s="9">
        <v>43.508000000000003</v>
      </c>
      <c r="IH101" s="9">
        <v>22.550999999999998</v>
      </c>
      <c r="II101" s="9">
        <v>20.957000000000001</v>
      </c>
      <c r="IJ101" s="9">
        <v>32.122</v>
      </c>
      <c r="IK101" s="9">
        <v>20.751000000000001</v>
      </c>
      <c r="IL101" s="9">
        <v>11.37</v>
      </c>
      <c r="IM101" s="9">
        <v>4021.3389999999999</v>
      </c>
      <c r="IN101" s="9">
        <v>2107.7190000000001</v>
      </c>
      <c r="IO101" s="9">
        <v>1913.6189999999999</v>
      </c>
      <c r="IP101" s="9">
        <v>2842.74</v>
      </c>
      <c r="IQ101" s="9">
        <v>1718.8869999999999</v>
      </c>
    </row>
    <row r="102" spans="1:251">
      <c r="A102" s="10">
        <v>44593</v>
      </c>
      <c r="B102" s="9">
        <v>14.496</v>
      </c>
      <c r="C102" s="9">
        <v>25.143999999999998</v>
      </c>
      <c r="D102" s="9">
        <v>321.26400000000001</v>
      </c>
      <c r="E102" s="9">
        <v>184.37700000000001</v>
      </c>
      <c r="F102" s="9">
        <v>136.887</v>
      </c>
      <c r="G102" s="9">
        <v>156.73699999999999</v>
      </c>
      <c r="H102" s="9">
        <v>114.04300000000001</v>
      </c>
      <c r="I102" s="9">
        <v>42.694000000000003</v>
      </c>
      <c r="J102" s="9">
        <v>164.52600000000001</v>
      </c>
      <c r="K102" s="9">
        <v>70.334000000000003</v>
      </c>
      <c r="L102" s="9">
        <v>94.191999999999993</v>
      </c>
      <c r="M102" s="9">
        <v>182.304</v>
      </c>
      <c r="N102" s="9">
        <v>133.4</v>
      </c>
      <c r="O102" s="9">
        <v>48.904000000000003</v>
      </c>
      <c r="P102" s="9">
        <v>181.14699999999999</v>
      </c>
      <c r="Q102" s="9">
        <v>75.981999999999999</v>
      </c>
      <c r="R102" s="9">
        <v>105.16500000000001</v>
      </c>
      <c r="S102" s="9">
        <v>183.202</v>
      </c>
      <c r="T102" s="9">
        <v>82.319000000000003</v>
      </c>
      <c r="U102" s="9">
        <v>100.883</v>
      </c>
      <c r="V102" s="9">
        <v>2989.328</v>
      </c>
      <c r="W102" s="9">
        <v>1565.3109999999999</v>
      </c>
      <c r="X102" s="9">
        <v>1424.0170000000001</v>
      </c>
      <c r="Y102" s="9">
        <v>2247.732</v>
      </c>
      <c r="Z102" s="9">
        <v>1430.2550000000001</v>
      </c>
      <c r="AA102" s="9">
        <v>817.476</v>
      </c>
      <c r="AB102" s="9">
        <v>741.596</v>
      </c>
      <c r="AC102" s="9">
        <v>135.05600000000001</v>
      </c>
      <c r="AD102" s="9">
        <v>606.54</v>
      </c>
      <c r="AE102" s="9">
        <v>291.86399999999998</v>
      </c>
      <c r="AF102" s="9">
        <v>153.334</v>
      </c>
      <c r="AG102" s="9">
        <v>138.53100000000001</v>
      </c>
      <c r="AH102" s="9">
        <v>70.063999999999993</v>
      </c>
      <c r="AI102" s="9">
        <v>38.420999999999999</v>
      </c>
      <c r="AJ102" s="9">
        <v>31.643000000000001</v>
      </c>
      <c r="AK102" s="9">
        <v>34.329000000000001</v>
      </c>
      <c r="AL102" s="9">
        <v>27.462</v>
      </c>
      <c r="AM102" s="9">
        <v>6.867</v>
      </c>
      <c r="AN102" s="9">
        <v>18.97</v>
      </c>
      <c r="AO102" s="9">
        <v>15.303000000000001</v>
      </c>
      <c r="AP102" s="9">
        <v>3.6669999999999998</v>
      </c>
      <c r="AQ102" s="9">
        <v>15.36</v>
      </c>
      <c r="AR102" s="9">
        <v>12.159000000000001</v>
      </c>
      <c r="AS102" s="9">
        <v>3.2</v>
      </c>
      <c r="AT102" s="9">
        <v>35.734999999999999</v>
      </c>
      <c r="AU102" s="9">
        <v>10.959</v>
      </c>
      <c r="AV102" s="9">
        <v>24.776</v>
      </c>
      <c r="AW102" s="9">
        <v>250.29</v>
      </c>
      <c r="AX102" s="9">
        <v>128.869</v>
      </c>
      <c r="AY102" s="9">
        <v>121.42100000000001</v>
      </c>
      <c r="AZ102" s="9">
        <v>119.577</v>
      </c>
      <c r="BA102" s="9">
        <v>88.179000000000002</v>
      </c>
      <c r="BB102" s="9">
        <v>31.398</v>
      </c>
      <c r="BC102" s="9">
        <v>130.71299999999999</v>
      </c>
      <c r="BD102" s="9">
        <v>40.69</v>
      </c>
      <c r="BE102" s="9">
        <v>90.022999999999996</v>
      </c>
      <c r="BF102" s="9">
        <v>143.90799999999999</v>
      </c>
      <c r="BG102" s="9">
        <v>107.84</v>
      </c>
      <c r="BH102" s="9">
        <v>36.067999999999998</v>
      </c>
      <c r="BI102" s="9">
        <v>147.95699999999999</v>
      </c>
      <c r="BJ102" s="9">
        <v>45.494</v>
      </c>
      <c r="BK102" s="9">
        <v>102.46299999999999</v>
      </c>
      <c r="BL102" s="9">
        <v>149.68299999999999</v>
      </c>
      <c r="BM102" s="9">
        <v>55.993000000000002</v>
      </c>
      <c r="BN102" s="9">
        <v>93.69</v>
      </c>
      <c r="BO102" s="9">
        <v>2704.9110000000001</v>
      </c>
      <c r="BP102" s="9">
        <v>1389.9549999999999</v>
      </c>
      <c r="BQ102" s="9">
        <v>1314.9559999999999</v>
      </c>
      <c r="BR102" s="9">
        <v>2073.174</v>
      </c>
      <c r="BS102" s="9">
        <v>1255.587</v>
      </c>
      <c r="BT102" s="9">
        <v>817.58699999999999</v>
      </c>
      <c r="BU102" s="9">
        <v>631.73699999999997</v>
      </c>
      <c r="BV102" s="9">
        <v>134.36799999999999</v>
      </c>
      <c r="BW102" s="9">
        <v>497.36900000000003</v>
      </c>
      <c r="BX102" s="9">
        <v>263.82299999999998</v>
      </c>
      <c r="BY102" s="9">
        <v>131.523</v>
      </c>
      <c r="BZ102" s="9">
        <v>132.30000000000001</v>
      </c>
      <c r="CA102" s="9">
        <v>82.825999999999993</v>
      </c>
      <c r="CB102" s="9">
        <v>52.170999999999999</v>
      </c>
      <c r="CC102" s="9">
        <v>30.655000000000001</v>
      </c>
      <c r="CD102" s="9">
        <v>47.627000000000002</v>
      </c>
      <c r="CE102" s="9">
        <v>35.881</v>
      </c>
      <c r="CF102" s="9">
        <v>11.746</v>
      </c>
      <c r="CG102" s="9">
        <v>27.654</v>
      </c>
      <c r="CH102" s="9">
        <v>19.032</v>
      </c>
      <c r="CI102" s="9">
        <v>8.6219999999999999</v>
      </c>
      <c r="CJ102" s="9">
        <v>19.972999999999999</v>
      </c>
      <c r="CK102" s="9">
        <v>16.849</v>
      </c>
      <c r="CL102" s="9">
        <v>3.1240000000000001</v>
      </c>
      <c r="CM102" s="9">
        <v>35.198999999999998</v>
      </c>
      <c r="CN102" s="9">
        <v>16.29</v>
      </c>
      <c r="CO102" s="9">
        <v>18.908999999999999</v>
      </c>
      <c r="CP102" s="9">
        <v>207.155</v>
      </c>
      <c r="CQ102" s="9">
        <v>95.438000000000002</v>
      </c>
      <c r="CR102" s="9">
        <v>111.717</v>
      </c>
      <c r="CS102" s="9">
        <v>92.417000000000002</v>
      </c>
      <c r="CT102" s="9">
        <v>60.473999999999997</v>
      </c>
      <c r="CU102" s="9">
        <v>31.942</v>
      </c>
      <c r="CV102" s="9">
        <v>114.738</v>
      </c>
      <c r="CW102" s="9">
        <v>34.963999999999999</v>
      </c>
      <c r="CX102" s="9">
        <v>79.774000000000001</v>
      </c>
      <c r="CY102" s="9">
        <v>133.40799999999999</v>
      </c>
      <c r="CZ102" s="9">
        <v>91.126000000000005</v>
      </c>
      <c r="DA102" s="9">
        <v>42.281999999999996</v>
      </c>
      <c r="DB102" s="9">
        <v>130.41499999999999</v>
      </c>
      <c r="DC102" s="9">
        <v>40.396999999999998</v>
      </c>
      <c r="DD102" s="9">
        <v>90.016999999999996</v>
      </c>
      <c r="DE102" s="9">
        <v>142.392</v>
      </c>
      <c r="DF102" s="9">
        <v>53.996000000000002</v>
      </c>
      <c r="DG102" s="9">
        <v>88.396000000000001</v>
      </c>
      <c r="DH102" s="9">
        <v>2697.3969999999999</v>
      </c>
      <c r="DI102" s="9">
        <v>1471.836</v>
      </c>
      <c r="DJ102" s="9">
        <v>1225.5609999999999</v>
      </c>
      <c r="DK102" s="9">
        <v>1690.461</v>
      </c>
      <c r="DL102" s="9">
        <v>1103.258</v>
      </c>
      <c r="DM102" s="9">
        <v>587.20299999999997</v>
      </c>
      <c r="DN102" s="9">
        <v>1006.9349999999999</v>
      </c>
      <c r="DO102" s="9">
        <v>368.57799999999997</v>
      </c>
      <c r="DP102" s="9">
        <v>638.35799999999995</v>
      </c>
      <c r="DQ102" s="9">
        <v>239.465</v>
      </c>
      <c r="DR102" s="9">
        <v>133.041</v>
      </c>
      <c r="DS102" s="9">
        <v>106.42400000000001</v>
      </c>
      <c r="DT102" s="9">
        <v>97.04</v>
      </c>
      <c r="DU102" s="9">
        <v>55.216000000000001</v>
      </c>
      <c r="DV102" s="9">
        <v>41.823999999999998</v>
      </c>
      <c r="DW102" s="9">
        <v>35.383000000000003</v>
      </c>
      <c r="DX102" s="9">
        <v>25.975000000000001</v>
      </c>
      <c r="DY102" s="9">
        <v>9.4079999999999995</v>
      </c>
      <c r="DZ102" s="9">
        <v>22.925000000000001</v>
      </c>
      <c r="EA102" s="9">
        <v>15.465</v>
      </c>
      <c r="EB102" s="9">
        <v>7.4610000000000003</v>
      </c>
      <c r="EC102" s="9">
        <v>12.457000000000001</v>
      </c>
      <c r="ED102" s="9">
        <v>10.51</v>
      </c>
      <c r="EE102" s="9">
        <v>1.9470000000000001</v>
      </c>
      <c r="EF102" s="9">
        <v>61.656999999999996</v>
      </c>
      <c r="EG102" s="9">
        <v>29.241</v>
      </c>
      <c r="EH102" s="9">
        <v>32.415999999999997</v>
      </c>
      <c r="EI102" s="9">
        <v>174.37799999999999</v>
      </c>
      <c r="EJ102" s="9">
        <v>97.828000000000003</v>
      </c>
      <c r="EK102" s="9">
        <v>76.551000000000002</v>
      </c>
      <c r="EL102" s="9">
        <v>68.426000000000002</v>
      </c>
      <c r="EM102" s="9">
        <v>52.018999999999998</v>
      </c>
      <c r="EN102" s="9">
        <v>16.405999999999999</v>
      </c>
      <c r="EO102" s="9">
        <v>105.953</v>
      </c>
      <c r="EP102" s="9">
        <v>45.808999999999997</v>
      </c>
      <c r="EQ102" s="9">
        <v>60.143999999999998</v>
      </c>
      <c r="ER102" s="9">
        <v>95.227000000000004</v>
      </c>
      <c r="ES102" s="9">
        <v>70.977000000000004</v>
      </c>
      <c r="ET102" s="9">
        <v>24.25</v>
      </c>
      <c r="EU102" s="9">
        <v>144.238</v>
      </c>
      <c r="EV102" s="9">
        <v>62.064</v>
      </c>
      <c r="EW102" s="9">
        <v>82.174000000000007</v>
      </c>
      <c r="EX102" s="9">
        <v>128.87799999999999</v>
      </c>
      <c r="EY102" s="9">
        <v>61.273000000000003</v>
      </c>
      <c r="EZ102" s="9">
        <v>67.605000000000004</v>
      </c>
      <c r="FA102" s="9">
        <v>2052.8069999999998</v>
      </c>
      <c r="FB102" s="9">
        <v>1082.3869999999999</v>
      </c>
      <c r="FC102" s="9">
        <v>970.42</v>
      </c>
      <c r="FD102" s="9">
        <v>1403.1479999999999</v>
      </c>
      <c r="FE102" s="9">
        <v>900.38699999999994</v>
      </c>
      <c r="FF102" s="9">
        <v>502.76100000000002</v>
      </c>
      <c r="FG102" s="9">
        <v>649.65899999999999</v>
      </c>
      <c r="FH102" s="9">
        <v>182</v>
      </c>
      <c r="FI102" s="9">
        <v>467.65899999999999</v>
      </c>
      <c r="FJ102" s="9">
        <v>189.91200000000001</v>
      </c>
      <c r="FK102" s="9">
        <v>104.05</v>
      </c>
      <c r="FL102" s="9">
        <v>85.861999999999995</v>
      </c>
      <c r="FM102" s="9">
        <v>65.051000000000002</v>
      </c>
      <c r="FN102" s="9">
        <v>38.64</v>
      </c>
      <c r="FO102" s="9">
        <v>26.411999999999999</v>
      </c>
      <c r="FP102" s="9">
        <v>28.748999999999999</v>
      </c>
      <c r="FQ102" s="9">
        <v>21.274000000000001</v>
      </c>
      <c r="FR102" s="9">
        <v>7.4749999999999996</v>
      </c>
      <c r="FS102" s="9">
        <v>16.693999999999999</v>
      </c>
      <c r="FT102" s="9">
        <v>11.026</v>
      </c>
      <c r="FU102" s="9">
        <v>5.6680000000000001</v>
      </c>
      <c r="FV102" s="9">
        <v>12.055999999999999</v>
      </c>
      <c r="FW102" s="9">
        <v>10.249000000000001</v>
      </c>
      <c r="FX102" s="9">
        <v>1.8069999999999999</v>
      </c>
      <c r="FY102" s="9">
        <v>36.302</v>
      </c>
      <c r="FZ102" s="9">
        <v>17.364999999999998</v>
      </c>
      <c r="GA102" s="9">
        <v>18.937000000000001</v>
      </c>
      <c r="GB102" s="9">
        <v>149.05099999999999</v>
      </c>
      <c r="GC102" s="9">
        <v>80.424999999999997</v>
      </c>
      <c r="GD102" s="9">
        <v>68.626000000000005</v>
      </c>
      <c r="GE102" s="9">
        <v>59.811</v>
      </c>
      <c r="GF102" s="9">
        <v>44.744</v>
      </c>
      <c r="GG102" s="9">
        <v>15.067</v>
      </c>
      <c r="GH102" s="9">
        <v>89.24</v>
      </c>
      <c r="GI102" s="9">
        <v>35.680999999999997</v>
      </c>
      <c r="GJ102" s="9">
        <v>53.558999999999997</v>
      </c>
      <c r="GK102" s="9">
        <v>82.406999999999996</v>
      </c>
      <c r="GL102" s="9">
        <v>60.575000000000003</v>
      </c>
      <c r="GM102" s="9">
        <v>21.832000000000001</v>
      </c>
      <c r="GN102" s="9">
        <v>107.505</v>
      </c>
      <c r="GO102" s="9">
        <v>43.475999999999999</v>
      </c>
      <c r="GP102" s="9">
        <v>64.028999999999996</v>
      </c>
      <c r="GQ102" s="9">
        <v>105.934</v>
      </c>
      <c r="GR102" s="9">
        <v>46.707000000000001</v>
      </c>
      <c r="GS102" s="9">
        <v>59.226999999999997</v>
      </c>
      <c r="GT102" s="9">
        <v>644.58900000000006</v>
      </c>
      <c r="GU102" s="9">
        <v>389.44900000000001</v>
      </c>
      <c r="GV102" s="9">
        <v>255.14099999999999</v>
      </c>
      <c r="GW102" s="9">
        <v>287.31299999999999</v>
      </c>
      <c r="GX102" s="9">
        <v>202.87100000000001</v>
      </c>
      <c r="GY102" s="9">
        <v>84.441999999999993</v>
      </c>
      <c r="GZ102" s="9">
        <v>357.27600000000001</v>
      </c>
      <c r="HA102" s="9">
        <v>186.577</v>
      </c>
      <c r="HB102" s="9">
        <v>170.69900000000001</v>
      </c>
      <c r="HC102" s="9">
        <v>49.554000000000002</v>
      </c>
      <c r="HD102" s="9">
        <v>28.991</v>
      </c>
      <c r="HE102" s="9">
        <v>20.562999999999999</v>
      </c>
      <c r="HF102" s="9">
        <v>31.988</v>
      </c>
      <c r="HG102" s="9">
        <v>16.576000000000001</v>
      </c>
      <c r="HH102" s="9">
        <v>15.412000000000001</v>
      </c>
      <c r="HI102" s="9">
        <v>6.633</v>
      </c>
      <c r="HJ102" s="9">
        <v>4.7</v>
      </c>
      <c r="HK102" s="9">
        <v>1.9330000000000001</v>
      </c>
      <c r="HL102" s="9">
        <v>6.2320000000000002</v>
      </c>
      <c r="HM102" s="9">
        <v>4.4390000000000001</v>
      </c>
      <c r="HN102" s="9">
        <v>1.7929999999999999</v>
      </c>
      <c r="HO102" s="9">
        <v>0.40200000000000002</v>
      </c>
      <c r="HP102" s="9">
        <v>0.26200000000000001</v>
      </c>
      <c r="HQ102" s="9">
        <v>0.14000000000000001</v>
      </c>
      <c r="HR102" s="9">
        <v>25.355</v>
      </c>
      <c r="HS102" s="9">
        <v>11.875999999999999</v>
      </c>
      <c r="HT102" s="9">
        <v>13.478999999999999</v>
      </c>
      <c r="HU102" s="9">
        <v>25.327000000000002</v>
      </c>
      <c r="HV102" s="9">
        <v>17.402999999999999</v>
      </c>
      <c r="HW102" s="9">
        <v>7.9249999999999998</v>
      </c>
      <c r="HX102" s="9">
        <v>8.6150000000000002</v>
      </c>
      <c r="HY102" s="9">
        <v>7.2750000000000004</v>
      </c>
      <c r="HZ102" s="9">
        <v>1.339</v>
      </c>
      <c r="IA102" s="9">
        <v>16.713000000000001</v>
      </c>
      <c r="IB102" s="9">
        <v>10.127000000000001</v>
      </c>
      <c r="IC102" s="9">
        <v>6.585</v>
      </c>
      <c r="ID102" s="9">
        <v>12.821</v>
      </c>
      <c r="IE102" s="9">
        <v>10.403</v>
      </c>
      <c r="IF102" s="9">
        <v>2.4180000000000001</v>
      </c>
      <c r="IG102" s="9">
        <v>36.732999999999997</v>
      </c>
      <c r="IH102" s="9">
        <v>18.588000000000001</v>
      </c>
      <c r="II102" s="9">
        <v>18.145</v>
      </c>
      <c r="IJ102" s="9">
        <v>22.943999999999999</v>
      </c>
      <c r="IK102" s="9">
        <v>14.566000000000001</v>
      </c>
      <c r="IL102" s="9">
        <v>8.3780000000000001</v>
      </c>
      <c r="IM102" s="9">
        <v>4146.9120000000003</v>
      </c>
      <c r="IN102" s="9">
        <v>2168.857</v>
      </c>
      <c r="IO102" s="9">
        <v>1978.0550000000001</v>
      </c>
      <c r="IP102" s="9">
        <v>2922.2750000000001</v>
      </c>
      <c r="IQ102" s="9">
        <v>1766.5229999999999</v>
      </c>
    </row>
    <row r="103" spans="1:251">
      <c r="A103" s="10">
        <v>44621</v>
      </c>
      <c r="B103" s="9">
        <v>9.5709999999999997</v>
      </c>
      <c r="C103" s="9">
        <v>14.039</v>
      </c>
      <c r="D103" s="9">
        <v>324.00700000000001</v>
      </c>
      <c r="E103" s="9">
        <v>185.04499999999999</v>
      </c>
      <c r="F103" s="9">
        <v>138.96100000000001</v>
      </c>
      <c r="G103" s="9">
        <v>167.499</v>
      </c>
      <c r="H103" s="9">
        <v>117.92</v>
      </c>
      <c r="I103" s="9">
        <v>49.579000000000001</v>
      </c>
      <c r="J103" s="9">
        <v>156.50800000000001</v>
      </c>
      <c r="K103" s="9">
        <v>67.125</v>
      </c>
      <c r="L103" s="9">
        <v>89.382000000000005</v>
      </c>
      <c r="M103" s="9">
        <v>187.79900000000001</v>
      </c>
      <c r="N103" s="9">
        <v>130.93700000000001</v>
      </c>
      <c r="O103" s="9">
        <v>56.862000000000002</v>
      </c>
      <c r="P103" s="9">
        <v>164.09299999999999</v>
      </c>
      <c r="Q103" s="9">
        <v>69.528999999999996</v>
      </c>
      <c r="R103" s="9">
        <v>94.564999999999998</v>
      </c>
      <c r="S103" s="9">
        <v>173.59100000000001</v>
      </c>
      <c r="T103" s="9">
        <v>77.147999999999996</v>
      </c>
      <c r="U103" s="9">
        <v>96.442999999999998</v>
      </c>
      <c r="V103" s="9">
        <v>2979.0219999999999</v>
      </c>
      <c r="W103" s="9">
        <v>1551.89</v>
      </c>
      <c r="X103" s="9">
        <v>1427.1320000000001</v>
      </c>
      <c r="Y103" s="9">
        <v>2233.422</v>
      </c>
      <c r="Z103" s="9">
        <v>1410.5229999999999</v>
      </c>
      <c r="AA103" s="9">
        <v>822.899</v>
      </c>
      <c r="AB103" s="9">
        <v>745.6</v>
      </c>
      <c r="AC103" s="9">
        <v>141.36699999999999</v>
      </c>
      <c r="AD103" s="9">
        <v>604.23299999999995</v>
      </c>
      <c r="AE103" s="9">
        <v>303.32400000000001</v>
      </c>
      <c r="AF103" s="9">
        <v>147.76900000000001</v>
      </c>
      <c r="AG103" s="9">
        <v>155.55600000000001</v>
      </c>
      <c r="AH103" s="9">
        <v>55.432000000000002</v>
      </c>
      <c r="AI103" s="9">
        <v>25.306999999999999</v>
      </c>
      <c r="AJ103" s="9">
        <v>30.126000000000001</v>
      </c>
      <c r="AK103" s="9">
        <v>25.696999999999999</v>
      </c>
      <c r="AL103" s="9">
        <v>17</v>
      </c>
      <c r="AM103" s="9">
        <v>8.6959999999999997</v>
      </c>
      <c r="AN103" s="9">
        <v>14.172000000000001</v>
      </c>
      <c r="AO103" s="9">
        <v>8.0820000000000007</v>
      </c>
      <c r="AP103" s="9">
        <v>6.09</v>
      </c>
      <c r="AQ103" s="9">
        <v>11.525</v>
      </c>
      <c r="AR103" s="9">
        <v>8.9179999999999993</v>
      </c>
      <c r="AS103" s="9">
        <v>2.6059999999999999</v>
      </c>
      <c r="AT103" s="9">
        <v>29.734999999999999</v>
      </c>
      <c r="AU103" s="9">
        <v>8.3059999999999992</v>
      </c>
      <c r="AV103" s="9">
        <v>21.428999999999998</v>
      </c>
      <c r="AW103" s="9">
        <v>269.94499999999999</v>
      </c>
      <c r="AX103" s="9">
        <v>132.80000000000001</v>
      </c>
      <c r="AY103" s="9">
        <v>137.14500000000001</v>
      </c>
      <c r="AZ103" s="9">
        <v>128.23500000000001</v>
      </c>
      <c r="BA103" s="9">
        <v>89.972999999999999</v>
      </c>
      <c r="BB103" s="9">
        <v>38.262</v>
      </c>
      <c r="BC103" s="9">
        <v>141.71</v>
      </c>
      <c r="BD103" s="9">
        <v>42.826999999999998</v>
      </c>
      <c r="BE103" s="9">
        <v>98.882999999999996</v>
      </c>
      <c r="BF103" s="9">
        <v>146.07300000000001</v>
      </c>
      <c r="BG103" s="9">
        <v>102.11799999999999</v>
      </c>
      <c r="BH103" s="9">
        <v>43.954999999999998</v>
      </c>
      <c r="BI103" s="9">
        <v>157.251</v>
      </c>
      <c r="BJ103" s="9">
        <v>45.651000000000003</v>
      </c>
      <c r="BK103" s="9">
        <v>111.6</v>
      </c>
      <c r="BL103" s="9">
        <v>155.88200000000001</v>
      </c>
      <c r="BM103" s="9">
        <v>50.908999999999999</v>
      </c>
      <c r="BN103" s="9">
        <v>104.973</v>
      </c>
      <c r="BO103" s="9">
        <v>2686.6779999999999</v>
      </c>
      <c r="BP103" s="9">
        <v>1382.21</v>
      </c>
      <c r="BQ103" s="9">
        <v>1304.4690000000001</v>
      </c>
      <c r="BR103" s="9">
        <v>2049.1860000000001</v>
      </c>
      <c r="BS103" s="9">
        <v>1239.7670000000001</v>
      </c>
      <c r="BT103" s="9">
        <v>809.41899999999998</v>
      </c>
      <c r="BU103" s="9">
        <v>637.49199999999996</v>
      </c>
      <c r="BV103" s="9">
        <v>142.44300000000001</v>
      </c>
      <c r="BW103" s="9">
        <v>495.04899999999998</v>
      </c>
      <c r="BX103" s="9">
        <v>230.685</v>
      </c>
      <c r="BY103" s="9">
        <v>116.39700000000001</v>
      </c>
      <c r="BZ103" s="9">
        <v>114.288</v>
      </c>
      <c r="CA103" s="9">
        <v>54.283000000000001</v>
      </c>
      <c r="CB103" s="9">
        <v>31.937000000000001</v>
      </c>
      <c r="CC103" s="9">
        <v>22.346</v>
      </c>
      <c r="CD103" s="9">
        <v>22.49</v>
      </c>
      <c r="CE103" s="9">
        <v>15.538</v>
      </c>
      <c r="CF103" s="9">
        <v>6.952</v>
      </c>
      <c r="CG103" s="9">
        <v>11.298</v>
      </c>
      <c r="CH103" s="9">
        <v>6.5</v>
      </c>
      <c r="CI103" s="9">
        <v>4.7990000000000004</v>
      </c>
      <c r="CJ103" s="9">
        <v>11.192</v>
      </c>
      <c r="CK103" s="9">
        <v>9.0380000000000003</v>
      </c>
      <c r="CL103" s="9">
        <v>2.153</v>
      </c>
      <c r="CM103" s="9">
        <v>31.792999999999999</v>
      </c>
      <c r="CN103" s="9">
        <v>16.399999999999999</v>
      </c>
      <c r="CO103" s="9">
        <v>15.394</v>
      </c>
      <c r="CP103" s="9">
        <v>202.69499999999999</v>
      </c>
      <c r="CQ103" s="9">
        <v>102.26</v>
      </c>
      <c r="CR103" s="9">
        <v>100.435</v>
      </c>
      <c r="CS103" s="9">
        <v>92.98</v>
      </c>
      <c r="CT103" s="9">
        <v>65.102999999999994</v>
      </c>
      <c r="CU103" s="9">
        <v>27.876000000000001</v>
      </c>
      <c r="CV103" s="9">
        <v>109.71599999999999</v>
      </c>
      <c r="CW103" s="9">
        <v>37.156999999999996</v>
      </c>
      <c r="CX103" s="9">
        <v>72.558999999999997</v>
      </c>
      <c r="CY103" s="9">
        <v>107.01</v>
      </c>
      <c r="CZ103" s="9">
        <v>74.679000000000002</v>
      </c>
      <c r="DA103" s="9">
        <v>32.331000000000003</v>
      </c>
      <c r="DB103" s="9">
        <v>123.675</v>
      </c>
      <c r="DC103" s="9">
        <v>41.718000000000004</v>
      </c>
      <c r="DD103" s="9">
        <v>81.956999999999994</v>
      </c>
      <c r="DE103" s="9">
        <v>121.014</v>
      </c>
      <c r="DF103" s="9">
        <v>43.655999999999999</v>
      </c>
      <c r="DG103" s="9">
        <v>77.358000000000004</v>
      </c>
      <c r="DH103" s="9">
        <v>2681.7040000000002</v>
      </c>
      <c r="DI103" s="9">
        <v>1465.85</v>
      </c>
      <c r="DJ103" s="9">
        <v>1215.854</v>
      </c>
      <c r="DK103" s="9">
        <v>1693.248</v>
      </c>
      <c r="DL103" s="9">
        <v>1100.154</v>
      </c>
      <c r="DM103" s="9">
        <v>593.09400000000005</v>
      </c>
      <c r="DN103" s="9">
        <v>988.45600000000002</v>
      </c>
      <c r="DO103" s="9">
        <v>365.69600000000003</v>
      </c>
      <c r="DP103" s="9">
        <v>622.76</v>
      </c>
      <c r="DQ103" s="9">
        <v>231.191</v>
      </c>
      <c r="DR103" s="9">
        <v>128.75700000000001</v>
      </c>
      <c r="DS103" s="9">
        <v>102.434</v>
      </c>
      <c r="DT103" s="9">
        <v>85.03</v>
      </c>
      <c r="DU103" s="9">
        <v>48.643000000000001</v>
      </c>
      <c r="DV103" s="9">
        <v>36.387</v>
      </c>
      <c r="DW103" s="9">
        <v>30.757000000000001</v>
      </c>
      <c r="DX103" s="9">
        <v>20.571999999999999</v>
      </c>
      <c r="DY103" s="9">
        <v>10.185</v>
      </c>
      <c r="DZ103" s="9">
        <v>20.11</v>
      </c>
      <c r="EA103" s="9">
        <v>13.048999999999999</v>
      </c>
      <c r="EB103" s="9">
        <v>7.0609999999999999</v>
      </c>
      <c r="EC103" s="9">
        <v>10.647</v>
      </c>
      <c r="ED103" s="9">
        <v>7.5229999999999997</v>
      </c>
      <c r="EE103" s="9">
        <v>3.1240000000000001</v>
      </c>
      <c r="EF103" s="9">
        <v>54.273000000000003</v>
      </c>
      <c r="EG103" s="9">
        <v>28.071000000000002</v>
      </c>
      <c r="EH103" s="9">
        <v>26.202999999999999</v>
      </c>
      <c r="EI103" s="9">
        <v>171.33699999999999</v>
      </c>
      <c r="EJ103" s="9">
        <v>95.245000000000005</v>
      </c>
      <c r="EK103" s="9">
        <v>76.091999999999999</v>
      </c>
      <c r="EL103" s="9">
        <v>61.94</v>
      </c>
      <c r="EM103" s="9">
        <v>44.723999999999997</v>
      </c>
      <c r="EN103" s="9">
        <v>17.216999999999999</v>
      </c>
      <c r="EO103" s="9">
        <v>109.396</v>
      </c>
      <c r="EP103" s="9">
        <v>50.521000000000001</v>
      </c>
      <c r="EQ103" s="9">
        <v>58.875</v>
      </c>
      <c r="ER103" s="9">
        <v>87.381</v>
      </c>
      <c r="ES103" s="9">
        <v>61.844999999999999</v>
      </c>
      <c r="ET103" s="9">
        <v>25.536000000000001</v>
      </c>
      <c r="EU103" s="9">
        <v>143.81</v>
      </c>
      <c r="EV103" s="9">
        <v>66.912000000000006</v>
      </c>
      <c r="EW103" s="9">
        <v>76.897999999999996</v>
      </c>
      <c r="EX103" s="9">
        <v>129.506</v>
      </c>
      <c r="EY103" s="9">
        <v>63.57</v>
      </c>
      <c r="EZ103" s="9">
        <v>65.936000000000007</v>
      </c>
      <c r="FA103" s="9">
        <v>2042.127</v>
      </c>
      <c r="FB103" s="9">
        <v>1073.3</v>
      </c>
      <c r="FC103" s="9">
        <v>968.82799999999997</v>
      </c>
      <c r="FD103" s="9">
        <v>1404.9680000000001</v>
      </c>
      <c r="FE103" s="9">
        <v>895.74300000000005</v>
      </c>
      <c r="FF103" s="9">
        <v>509.22500000000002</v>
      </c>
      <c r="FG103" s="9">
        <v>637.15899999999999</v>
      </c>
      <c r="FH103" s="9">
        <v>177.55600000000001</v>
      </c>
      <c r="FI103" s="9">
        <v>459.60199999999998</v>
      </c>
      <c r="FJ103" s="9">
        <v>180.65100000000001</v>
      </c>
      <c r="FK103" s="9">
        <v>94.048000000000002</v>
      </c>
      <c r="FL103" s="9">
        <v>86.602999999999994</v>
      </c>
      <c r="FM103" s="9">
        <v>58.168999999999997</v>
      </c>
      <c r="FN103" s="9">
        <v>30.882000000000001</v>
      </c>
      <c r="FO103" s="9">
        <v>27.288</v>
      </c>
      <c r="FP103" s="9">
        <v>23.850999999999999</v>
      </c>
      <c r="FQ103" s="9">
        <v>15.074999999999999</v>
      </c>
      <c r="FR103" s="9">
        <v>8.7750000000000004</v>
      </c>
      <c r="FS103" s="9">
        <v>15.260999999999999</v>
      </c>
      <c r="FT103" s="9">
        <v>9.2560000000000002</v>
      </c>
      <c r="FU103" s="9">
        <v>6.0049999999999999</v>
      </c>
      <c r="FV103" s="9">
        <v>8.59</v>
      </c>
      <c r="FW103" s="9">
        <v>5.819</v>
      </c>
      <c r="FX103" s="9">
        <v>2.77</v>
      </c>
      <c r="FY103" s="9">
        <v>34.319000000000003</v>
      </c>
      <c r="FZ103" s="9">
        <v>15.805999999999999</v>
      </c>
      <c r="GA103" s="9">
        <v>18.512</v>
      </c>
      <c r="GB103" s="9">
        <v>140.33099999999999</v>
      </c>
      <c r="GC103" s="9">
        <v>74.016000000000005</v>
      </c>
      <c r="GD103" s="9">
        <v>66.314999999999998</v>
      </c>
      <c r="GE103" s="9">
        <v>53.634</v>
      </c>
      <c r="GF103" s="9">
        <v>39.188000000000002</v>
      </c>
      <c r="GG103" s="9">
        <v>14.446</v>
      </c>
      <c r="GH103" s="9">
        <v>86.697000000000003</v>
      </c>
      <c r="GI103" s="9">
        <v>34.828000000000003</v>
      </c>
      <c r="GJ103" s="9">
        <v>51.87</v>
      </c>
      <c r="GK103" s="9">
        <v>73.087000000000003</v>
      </c>
      <c r="GL103" s="9">
        <v>50.877000000000002</v>
      </c>
      <c r="GM103" s="9">
        <v>22.21</v>
      </c>
      <c r="GN103" s="9">
        <v>107.56399999999999</v>
      </c>
      <c r="GO103" s="9">
        <v>43.170999999999999</v>
      </c>
      <c r="GP103" s="9">
        <v>64.393000000000001</v>
      </c>
      <c r="GQ103" s="9">
        <v>101.958</v>
      </c>
      <c r="GR103" s="9">
        <v>44.082999999999998</v>
      </c>
      <c r="GS103" s="9">
        <v>57.874000000000002</v>
      </c>
      <c r="GT103" s="9">
        <v>639.577</v>
      </c>
      <c r="GU103" s="9">
        <v>392.55099999999999</v>
      </c>
      <c r="GV103" s="9">
        <v>247.02600000000001</v>
      </c>
      <c r="GW103" s="9">
        <v>288.27999999999997</v>
      </c>
      <c r="GX103" s="9">
        <v>204.411</v>
      </c>
      <c r="GY103" s="9">
        <v>83.869</v>
      </c>
      <c r="GZ103" s="9">
        <v>351.29700000000003</v>
      </c>
      <c r="HA103" s="9">
        <v>188.14</v>
      </c>
      <c r="HB103" s="9">
        <v>163.15700000000001</v>
      </c>
      <c r="HC103" s="9">
        <v>50.54</v>
      </c>
      <c r="HD103" s="9">
        <v>34.709000000000003</v>
      </c>
      <c r="HE103" s="9">
        <v>15.831</v>
      </c>
      <c r="HF103" s="9">
        <v>26.861000000000001</v>
      </c>
      <c r="HG103" s="9">
        <v>17.760999999999999</v>
      </c>
      <c r="HH103" s="9">
        <v>9.1</v>
      </c>
      <c r="HI103" s="9">
        <v>6.9059999999999997</v>
      </c>
      <c r="HJ103" s="9">
        <v>5.4969999999999999</v>
      </c>
      <c r="HK103" s="9">
        <v>1.409</v>
      </c>
      <c r="HL103" s="9">
        <v>4.8490000000000002</v>
      </c>
      <c r="HM103" s="9">
        <v>3.7930000000000001</v>
      </c>
      <c r="HN103" s="9">
        <v>1.056</v>
      </c>
      <c r="HO103" s="9">
        <v>2.0569999999999999</v>
      </c>
      <c r="HP103" s="9">
        <v>1.704</v>
      </c>
      <c r="HQ103" s="9">
        <v>0.35299999999999998</v>
      </c>
      <c r="HR103" s="9">
        <v>19.954999999999998</v>
      </c>
      <c r="HS103" s="9">
        <v>12.263999999999999</v>
      </c>
      <c r="HT103" s="9">
        <v>7.69</v>
      </c>
      <c r="HU103" s="9">
        <v>31.006</v>
      </c>
      <c r="HV103" s="9">
        <v>21.228999999999999</v>
      </c>
      <c r="HW103" s="9">
        <v>9.7759999999999998</v>
      </c>
      <c r="HX103" s="9">
        <v>8.3070000000000004</v>
      </c>
      <c r="HY103" s="9">
        <v>5.5359999999999996</v>
      </c>
      <c r="HZ103" s="9">
        <v>2.7709999999999999</v>
      </c>
      <c r="IA103" s="9">
        <v>22.699000000000002</v>
      </c>
      <c r="IB103" s="9">
        <v>15.694000000000001</v>
      </c>
      <c r="IC103" s="9">
        <v>7.0049999999999999</v>
      </c>
      <c r="ID103" s="9">
        <v>14.294</v>
      </c>
      <c r="IE103" s="9">
        <v>10.968</v>
      </c>
      <c r="IF103" s="9">
        <v>3.3260000000000001</v>
      </c>
      <c r="IG103" s="9">
        <v>36.246000000000002</v>
      </c>
      <c r="IH103" s="9">
        <v>23.741</v>
      </c>
      <c r="II103" s="9">
        <v>12.505000000000001</v>
      </c>
      <c r="IJ103" s="9">
        <v>27.547999999999998</v>
      </c>
      <c r="IK103" s="9">
        <v>19.486999999999998</v>
      </c>
      <c r="IL103" s="9">
        <v>8.0609999999999999</v>
      </c>
      <c r="IM103" s="9">
        <v>4137.9530000000004</v>
      </c>
      <c r="IN103" s="9">
        <v>2166.2429999999999</v>
      </c>
      <c r="IO103" s="9">
        <v>1971.71</v>
      </c>
      <c r="IP103" s="9">
        <v>2896.3180000000002</v>
      </c>
      <c r="IQ103" s="9">
        <v>1757.0830000000001</v>
      </c>
    </row>
    <row r="104" spans="1:251">
      <c r="A104" s="10">
        <v>44652</v>
      </c>
      <c r="B104" s="9">
        <v>13.738</v>
      </c>
      <c r="C104" s="9">
        <v>15.124000000000001</v>
      </c>
      <c r="D104" s="9">
        <v>327.44400000000002</v>
      </c>
      <c r="E104" s="9">
        <v>188.12200000000001</v>
      </c>
      <c r="F104" s="9">
        <v>139.322</v>
      </c>
      <c r="G104" s="9">
        <v>161.31899999999999</v>
      </c>
      <c r="H104" s="9">
        <v>116.17</v>
      </c>
      <c r="I104" s="9">
        <v>45.148000000000003</v>
      </c>
      <c r="J104" s="9">
        <v>166.126</v>
      </c>
      <c r="K104" s="9">
        <v>71.951999999999998</v>
      </c>
      <c r="L104" s="9">
        <v>94.174000000000007</v>
      </c>
      <c r="M104" s="9">
        <v>178.32599999999999</v>
      </c>
      <c r="N104" s="9">
        <v>124.252</v>
      </c>
      <c r="O104" s="9">
        <v>54.073999999999998</v>
      </c>
      <c r="P104" s="9">
        <v>179.23699999999999</v>
      </c>
      <c r="Q104" s="9">
        <v>76.176000000000002</v>
      </c>
      <c r="R104" s="9">
        <v>103.06100000000001</v>
      </c>
      <c r="S104" s="9">
        <v>176.327</v>
      </c>
      <c r="T104" s="9">
        <v>76.948999999999998</v>
      </c>
      <c r="U104" s="9">
        <v>99.378</v>
      </c>
      <c r="V104" s="9">
        <v>2996.0430000000001</v>
      </c>
      <c r="W104" s="9">
        <v>1564.0219999999999</v>
      </c>
      <c r="X104" s="9">
        <v>1432.021</v>
      </c>
      <c r="Y104" s="9">
        <v>2269.2750000000001</v>
      </c>
      <c r="Z104" s="9">
        <v>1433.14</v>
      </c>
      <c r="AA104" s="9">
        <v>836.13499999999999</v>
      </c>
      <c r="AB104" s="9">
        <v>726.76800000000003</v>
      </c>
      <c r="AC104" s="9">
        <v>130.88200000000001</v>
      </c>
      <c r="AD104" s="9">
        <v>595.88599999999997</v>
      </c>
      <c r="AE104" s="9">
        <v>275.79199999999997</v>
      </c>
      <c r="AF104" s="9">
        <v>149.536</v>
      </c>
      <c r="AG104" s="9">
        <v>126.256</v>
      </c>
      <c r="AH104" s="9">
        <v>43.552</v>
      </c>
      <c r="AI104" s="9">
        <v>25.407</v>
      </c>
      <c r="AJ104" s="9">
        <v>18.145</v>
      </c>
      <c r="AK104" s="9">
        <v>22.908999999999999</v>
      </c>
      <c r="AL104" s="9">
        <v>17.664999999999999</v>
      </c>
      <c r="AM104" s="9">
        <v>5.2439999999999998</v>
      </c>
      <c r="AN104" s="9">
        <v>12.587</v>
      </c>
      <c r="AO104" s="9">
        <v>8.2539999999999996</v>
      </c>
      <c r="AP104" s="9">
        <v>4.3330000000000002</v>
      </c>
      <c r="AQ104" s="9">
        <v>10.321999999999999</v>
      </c>
      <c r="AR104" s="9">
        <v>9.4109999999999996</v>
      </c>
      <c r="AS104" s="9">
        <v>0.91200000000000003</v>
      </c>
      <c r="AT104" s="9">
        <v>20.643000000000001</v>
      </c>
      <c r="AU104" s="9">
        <v>7.7430000000000003</v>
      </c>
      <c r="AV104" s="9">
        <v>12.9</v>
      </c>
      <c r="AW104" s="9">
        <v>247.828</v>
      </c>
      <c r="AX104" s="9">
        <v>133.935</v>
      </c>
      <c r="AY104" s="9">
        <v>113.89400000000001</v>
      </c>
      <c r="AZ104" s="9">
        <v>129.08799999999999</v>
      </c>
      <c r="BA104" s="9">
        <v>93.426000000000002</v>
      </c>
      <c r="BB104" s="9">
        <v>35.661999999999999</v>
      </c>
      <c r="BC104" s="9">
        <v>118.74</v>
      </c>
      <c r="BD104" s="9">
        <v>40.509</v>
      </c>
      <c r="BE104" s="9">
        <v>78.231999999999999</v>
      </c>
      <c r="BF104" s="9">
        <v>147.31</v>
      </c>
      <c r="BG104" s="9">
        <v>106.431</v>
      </c>
      <c r="BH104" s="9">
        <v>40.878999999999998</v>
      </c>
      <c r="BI104" s="9">
        <v>128.48099999999999</v>
      </c>
      <c r="BJ104" s="9">
        <v>43.104999999999997</v>
      </c>
      <c r="BK104" s="9">
        <v>85.376999999999995</v>
      </c>
      <c r="BL104" s="9">
        <v>131.327</v>
      </c>
      <c r="BM104" s="9">
        <v>48.762999999999998</v>
      </c>
      <c r="BN104" s="9">
        <v>82.563999999999993</v>
      </c>
      <c r="BO104" s="9">
        <v>2678.723</v>
      </c>
      <c r="BP104" s="9">
        <v>1377.634</v>
      </c>
      <c r="BQ104" s="9">
        <v>1301.088</v>
      </c>
      <c r="BR104" s="9">
        <v>2053.6010000000001</v>
      </c>
      <c r="BS104" s="9">
        <v>1245.846</v>
      </c>
      <c r="BT104" s="9">
        <v>807.755</v>
      </c>
      <c r="BU104" s="9">
        <v>625.12199999999996</v>
      </c>
      <c r="BV104" s="9">
        <v>131.78899999999999</v>
      </c>
      <c r="BW104" s="9">
        <v>493.33300000000003</v>
      </c>
      <c r="BX104" s="9">
        <v>234.416</v>
      </c>
      <c r="BY104" s="9">
        <v>118.44</v>
      </c>
      <c r="BZ104" s="9">
        <v>115.976</v>
      </c>
      <c r="CA104" s="9">
        <v>51.91</v>
      </c>
      <c r="CB104" s="9">
        <v>28.22</v>
      </c>
      <c r="CC104" s="9">
        <v>23.69</v>
      </c>
      <c r="CD104" s="9">
        <v>24.632999999999999</v>
      </c>
      <c r="CE104" s="9">
        <v>17.733000000000001</v>
      </c>
      <c r="CF104" s="9">
        <v>6.9</v>
      </c>
      <c r="CG104" s="9">
        <v>13.191000000000001</v>
      </c>
      <c r="CH104" s="9">
        <v>8.5150000000000006</v>
      </c>
      <c r="CI104" s="9">
        <v>4.6769999999999996</v>
      </c>
      <c r="CJ104" s="9">
        <v>11.442</v>
      </c>
      <c r="CK104" s="9">
        <v>9.218</v>
      </c>
      <c r="CL104" s="9">
        <v>2.2240000000000002</v>
      </c>
      <c r="CM104" s="9">
        <v>27.277000000000001</v>
      </c>
      <c r="CN104" s="9">
        <v>10.487</v>
      </c>
      <c r="CO104" s="9">
        <v>16.79</v>
      </c>
      <c r="CP104" s="9">
        <v>201.76499999999999</v>
      </c>
      <c r="CQ104" s="9">
        <v>100.245</v>
      </c>
      <c r="CR104" s="9">
        <v>101.52</v>
      </c>
      <c r="CS104" s="9">
        <v>94.135000000000005</v>
      </c>
      <c r="CT104" s="9">
        <v>65.667000000000002</v>
      </c>
      <c r="CU104" s="9">
        <v>28.468</v>
      </c>
      <c r="CV104" s="9">
        <v>107.629</v>
      </c>
      <c r="CW104" s="9">
        <v>34.576999999999998</v>
      </c>
      <c r="CX104" s="9">
        <v>73.052000000000007</v>
      </c>
      <c r="CY104" s="9">
        <v>115.767</v>
      </c>
      <c r="CZ104" s="9">
        <v>81.040999999999997</v>
      </c>
      <c r="DA104" s="9">
        <v>34.725999999999999</v>
      </c>
      <c r="DB104" s="9">
        <v>118.649</v>
      </c>
      <c r="DC104" s="9">
        <v>37.399000000000001</v>
      </c>
      <c r="DD104" s="9">
        <v>81.25</v>
      </c>
      <c r="DE104" s="9">
        <v>120.821</v>
      </c>
      <c r="DF104" s="9">
        <v>43.091999999999999</v>
      </c>
      <c r="DG104" s="9">
        <v>77.728999999999999</v>
      </c>
      <c r="DH104" s="9">
        <v>2677.5749999999998</v>
      </c>
      <c r="DI104" s="9">
        <v>1463.249</v>
      </c>
      <c r="DJ104" s="9">
        <v>1214.326</v>
      </c>
      <c r="DK104" s="9">
        <v>1686.549</v>
      </c>
      <c r="DL104" s="9">
        <v>1093.4169999999999</v>
      </c>
      <c r="DM104" s="9">
        <v>593.13199999999995</v>
      </c>
      <c r="DN104" s="9">
        <v>991.02499999999998</v>
      </c>
      <c r="DO104" s="9">
        <v>369.83100000000002</v>
      </c>
      <c r="DP104" s="9">
        <v>621.19399999999996</v>
      </c>
      <c r="DQ104" s="9">
        <v>217.16200000000001</v>
      </c>
      <c r="DR104" s="9">
        <v>129.233</v>
      </c>
      <c r="DS104" s="9">
        <v>87.929000000000002</v>
      </c>
      <c r="DT104" s="9">
        <v>75.427000000000007</v>
      </c>
      <c r="DU104" s="9">
        <v>49.445</v>
      </c>
      <c r="DV104" s="9">
        <v>25.981999999999999</v>
      </c>
      <c r="DW104" s="9">
        <v>29.818999999999999</v>
      </c>
      <c r="DX104" s="9">
        <v>22.832000000000001</v>
      </c>
      <c r="DY104" s="9">
        <v>6.9870000000000001</v>
      </c>
      <c r="DZ104" s="9">
        <v>17.513999999999999</v>
      </c>
      <c r="EA104" s="9">
        <v>13.324</v>
      </c>
      <c r="EB104" s="9">
        <v>4.1900000000000004</v>
      </c>
      <c r="EC104" s="9">
        <v>12.305999999999999</v>
      </c>
      <c r="ED104" s="9">
        <v>9.5090000000000003</v>
      </c>
      <c r="EE104" s="9">
        <v>2.7970000000000002</v>
      </c>
      <c r="EF104" s="9">
        <v>45.606999999999999</v>
      </c>
      <c r="EG104" s="9">
        <v>26.613</v>
      </c>
      <c r="EH104" s="9">
        <v>18.994</v>
      </c>
      <c r="EI104" s="9">
        <v>160.542</v>
      </c>
      <c r="EJ104" s="9">
        <v>91.64</v>
      </c>
      <c r="EK104" s="9">
        <v>68.902000000000001</v>
      </c>
      <c r="EL104" s="9">
        <v>60.432000000000002</v>
      </c>
      <c r="EM104" s="9">
        <v>44.17</v>
      </c>
      <c r="EN104" s="9">
        <v>16.262</v>
      </c>
      <c r="EO104" s="9">
        <v>100.111</v>
      </c>
      <c r="EP104" s="9">
        <v>47.47</v>
      </c>
      <c r="EQ104" s="9">
        <v>52.640999999999998</v>
      </c>
      <c r="ER104" s="9">
        <v>85.284999999999997</v>
      </c>
      <c r="ES104" s="9">
        <v>63.787999999999997</v>
      </c>
      <c r="ET104" s="9">
        <v>21.497</v>
      </c>
      <c r="EU104" s="9">
        <v>131.87700000000001</v>
      </c>
      <c r="EV104" s="9">
        <v>65.444999999999993</v>
      </c>
      <c r="EW104" s="9">
        <v>66.430999999999997</v>
      </c>
      <c r="EX104" s="9">
        <v>117.624</v>
      </c>
      <c r="EY104" s="9">
        <v>60.793999999999997</v>
      </c>
      <c r="EZ104" s="9">
        <v>56.831000000000003</v>
      </c>
      <c r="FA104" s="9">
        <v>2032.9780000000001</v>
      </c>
      <c r="FB104" s="9">
        <v>1070.779</v>
      </c>
      <c r="FC104" s="9">
        <v>962.19899999999996</v>
      </c>
      <c r="FD104" s="9">
        <v>1390.8040000000001</v>
      </c>
      <c r="FE104" s="9">
        <v>883.10299999999995</v>
      </c>
      <c r="FF104" s="9">
        <v>507.7</v>
      </c>
      <c r="FG104" s="9">
        <v>642.17399999999998</v>
      </c>
      <c r="FH104" s="9">
        <v>187.67599999999999</v>
      </c>
      <c r="FI104" s="9">
        <v>454.49900000000002</v>
      </c>
      <c r="FJ104" s="9">
        <v>168.58199999999999</v>
      </c>
      <c r="FK104" s="9">
        <v>94.341999999999999</v>
      </c>
      <c r="FL104" s="9">
        <v>74.239000000000004</v>
      </c>
      <c r="FM104" s="9">
        <v>52.091000000000001</v>
      </c>
      <c r="FN104" s="9">
        <v>31.988</v>
      </c>
      <c r="FO104" s="9">
        <v>20.103999999999999</v>
      </c>
      <c r="FP104" s="9">
        <v>21.574000000000002</v>
      </c>
      <c r="FQ104" s="9">
        <v>15.821999999999999</v>
      </c>
      <c r="FR104" s="9">
        <v>5.7519999999999998</v>
      </c>
      <c r="FS104" s="9">
        <v>12.108000000000001</v>
      </c>
      <c r="FT104" s="9">
        <v>8.89</v>
      </c>
      <c r="FU104" s="9">
        <v>3.218</v>
      </c>
      <c r="FV104" s="9">
        <v>9.4659999999999993</v>
      </c>
      <c r="FW104" s="9">
        <v>6.931</v>
      </c>
      <c r="FX104" s="9">
        <v>2.5339999999999998</v>
      </c>
      <c r="FY104" s="9">
        <v>30.516999999999999</v>
      </c>
      <c r="FZ104" s="9">
        <v>16.166</v>
      </c>
      <c r="GA104" s="9">
        <v>14.351000000000001</v>
      </c>
      <c r="GB104" s="9">
        <v>129.488</v>
      </c>
      <c r="GC104" s="9">
        <v>70.108000000000004</v>
      </c>
      <c r="GD104" s="9">
        <v>59.378999999999998</v>
      </c>
      <c r="GE104" s="9">
        <v>51.036999999999999</v>
      </c>
      <c r="GF104" s="9">
        <v>36.362000000000002</v>
      </c>
      <c r="GG104" s="9">
        <v>14.675000000000001</v>
      </c>
      <c r="GH104" s="9">
        <v>78.450999999999993</v>
      </c>
      <c r="GI104" s="9">
        <v>33.746000000000002</v>
      </c>
      <c r="GJ104" s="9">
        <v>44.704999999999998</v>
      </c>
      <c r="GK104" s="9">
        <v>68.804000000000002</v>
      </c>
      <c r="GL104" s="9">
        <v>50.125</v>
      </c>
      <c r="GM104" s="9">
        <v>18.678000000000001</v>
      </c>
      <c r="GN104" s="9">
        <v>99.778000000000006</v>
      </c>
      <c r="GO104" s="9">
        <v>44.216999999999999</v>
      </c>
      <c r="GP104" s="9">
        <v>55.561</v>
      </c>
      <c r="GQ104" s="9">
        <v>90.558999999999997</v>
      </c>
      <c r="GR104" s="9">
        <v>42.637</v>
      </c>
      <c r="GS104" s="9">
        <v>47.923000000000002</v>
      </c>
      <c r="GT104" s="9">
        <v>644.59699999999998</v>
      </c>
      <c r="GU104" s="9">
        <v>392.47</v>
      </c>
      <c r="GV104" s="9">
        <v>252.12700000000001</v>
      </c>
      <c r="GW104" s="9">
        <v>295.74599999999998</v>
      </c>
      <c r="GX104" s="9">
        <v>210.31399999999999</v>
      </c>
      <c r="GY104" s="9">
        <v>85.432000000000002</v>
      </c>
      <c r="GZ104" s="9">
        <v>348.851</v>
      </c>
      <c r="HA104" s="9">
        <v>182.15600000000001</v>
      </c>
      <c r="HB104" s="9">
        <v>166.69499999999999</v>
      </c>
      <c r="HC104" s="9">
        <v>48.58</v>
      </c>
      <c r="HD104" s="9">
        <v>34.890999999999998</v>
      </c>
      <c r="HE104" s="9">
        <v>13.69</v>
      </c>
      <c r="HF104" s="9">
        <v>23.335000000000001</v>
      </c>
      <c r="HG104" s="9">
        <v>17.457000000000001</v>
      </c>
      <c r="HH104" s="9">
        <v>5.8780000000000001</v>
      </c>
      <c r="HI104" s="9">
        <v>8.2449999999999992</v>
      </c>
      <c r="HJ104" s="9">
        <v>7.01</v>
      </c>
      <c r="HK104" s="9">
        <v>1.2350000000000001</v>
      </c>
      <c r="HL104" s="9">
        <v>5.4050000000000002</v>
      </c>
      <c r="HM104" s="9">
        <v>4.4329999999999998</v>
      </c>
      <c r="HN104" s="9">
        <v>0.97199999999999998</v>
      </c>
      <c r="HO104" s="9">
        <v>2.84</v>
      </c>
      <c r="HP104" s="9">
        <v>2.577</v>
      </c>
      <c r="HQ104" s="9">
        <v>0.26300000000000001</v>
      </c>
      <c r="HR104" s="9">
        <v>15.09</v>
      </c>
      <c r="HS104" s="9">
        <v>10.446999999999999</v>
      </c>
      <c r="HT104" s="9">
        <v>4.6429999999999998</v>
      </c>
      <c r="HU104" s="9">
        <v>31.055</v>
      </c>
      <c r="HV104" s="9">
        <v>21.532</v>
      </c>
      <c r="HW104" s="9">
        <v>9.5229999999999997</v>
      </c>
      <c r="HX104" s="9">
        <v>9.3949999999999996</v>
      </c>
      <c r="HY104" s="9">
        <v>7.8079999999999998</v>
      </c>
      <c r="HZ104" s="9">
        <v>1.587</v>
      </c>
      <c r="IA104" s="9">
        <v>21.66</v>
      </c>
      <c r="IB104" s="9">
        <v>13.724</v>
      </c>
      <c r="IC104" s="9">
        <v>7.9359999999999999</v>
      </c>
      <c r="ID104" s="9">
        <v>16.481999999999999</v>
      </c>
      <c r="IE104" s="9">
        <v>13.663</v>
      </c>
      <c r="IF104" s="9">
        <v>2.819</v>
      </c>
      <c r="IG104" s="9">
        <v>32.098999999999997</v>
      </c>
      <c r="IH104" s="9">
        <v>21.228000000000002</v>
      </c>
      <c r="II104" s="9">
        <v>10.871</v>
      </c>
      <c r="IJ104" s="9">
        <v>27.065000000000001</v>
      </c>
      <c r="IK104" s="9">
        <v>18.157</v>
      </c>
      <c r="IL104" s="9">
        <v>8.9079999999999995</v>
      </c>
      <c r="IM104" s="9">
        <v>4161.2960000000003</v>
      </c>
      <c r="IN104" s="9">
        <v>2174.056</v>
      </c>
      <c r="IO104" s="9">
        <v>1987.24</v>
      </c>
      <c r="IP104" s="9">
        <v>2915.8580000000002</v>
      </c>
      <c r="IQ104" s="9">
        <v>1759.1890000000001</v>
      </c>
    </row>
    <row r="105" spans="1:251">
      <c r="A105" s="10">
        <v>44682</v>
      </c>
      <c r="B105" s="9">
        <v>14.622999999999999</v>
      </c>
      <c r="C105" s="9">
        <v>14.555999999999999</v>
      </c>
      <c r="D105" s="9">
        <v>315.75400000000002</v>
      </c>
      <c r="E105" s="9">
        <v>183.239</v>
      </c>
      <c r="F105" s="9">
        <v>132.51499999999999</v>
      </c>
      <c r="G105" s="9">
        <v>165.34200000000001</v>
      </c>
      <c r="H105" s="9">
        <v>120.964</v>
      </c>
      <c r="I105" s="9">
        <v>44.378</v>
      </c>
      <c r="J105" s="9">
        <v>150.41200000000001</v>
      </c>
      <c r="K105" s="9">
        <v>62.274999999999999</v>
      </c>
      <c r="L105" s="9">
        <v>88.137</v>
      </c>
      <c r="M105" s="9">
        <v>181.83500000000001</v>
      </c>
      <c r="N105" s="9">
        <v>133.23599999999999</v>
      </c>
      <c r="O105" s="9">
        <v>48.6</v>
      </c>
      <c r="P105" s="9">
        <v>163.691</v>
      </c>
      <c r="Q105" s="9">
        <v>69.009</v>
      </c>
      <c r="R105" s="9">
        <v>94.682000000000002</v>
      </c>
      <c r="S105" s="9">
        <v>162.41999999999999</v>
      </c>
      <c r="T105" s="9">
        <v>71.049000000000007</v>
      </c>
      <c r="U105" s="9">
        <v>91.370999999999995</v>
      </c>
      <c r="V105" s="9">
        <v>3035.3780000000002</v>
      </c>
      <c r="W105" s="9">
        <v>1584.2260000000001</v>
      </c>
      <c r="X105" s="9">
        <v>1451.152</v>
      </c>
      <c r="Y105" s="9">
        <v>2311.0619999999999</v>
      </c>
      <c r="Z105" s="9">
        <v>1451.5940000000001</v>
      </c>
      <c r="AA105" s="9">
        <v>859.46799999999996</v>
      </c>
      <c r="AB105" s="9">
        <v>724.31600000000003</v>
      </c>
      <c r="AC105" s="9">
        <v>132.63200000000001</v>
      </c>
      <c r="AD105" s="9">
        <v>591.68399999999997</v>
      </c>
      <c r="AE105" s="9">
        <v>278.56400000000002</v>
      </c>
      <c r="AF105" s="9">
        <v>148.83600000000001</v>
      </c>
      <c r="AG105" s="9">
        <v>129.72800000000001</v>
      </c>
      <c r="AH105" s="9">
        <v>49.241999999999997</v>
      </c>
      <c r="AI105" s="9">
        <v>28.948</v>
      </c>
      <c r="AJ105" s="9">
        <v>20.292999999999999</v>
      </c>
      <c r="AK105" s="9">
        <v>23.852</v>
      </c>
      <c r="AL105" s="9">
        <v>19.995999999999999</v>
      </c>
      <c r="AM105" s="9">
        <v>3.8570000000000002</v>
      </c>
      <c r="AN105" s="9">
        <v>11.99</v>
      </c>
      <c r="AO105" s="9">
        <v>9.1999999999999993</v>
      </c>
      <c r="AP105" s="9">
        <v>2.79</v>
      </c>
      <c r="AQ105" s="9">
        <v>11.862</v>
      </c>
      <c r="AR105" s="9">
        <v>10.795</v>
      </c>
      <c r="AS105" s="9">
        <v>1.0660000000000001</v>
      </c>
      <c r="AT105" s="9">
        <v>25.39</v>
      </c>
      <c r="AU105" s="9">
        <v>8.9529999999999994</v>
      </c>
      <c r="AV105" s="9">
        <v>16.437000000000001</v>
      </c>
      <c r="AW105" s="9">
        <v>247.40600000000001</v>
      </c>
      <c r="AX105" s="9">
        <v>130.02799999999999</v>
      </c>
      <c r="AY105" s="9">
        <v>117.378</v>
      </c>
      <c r="AZ105" s="9">
        <v>131.07599999999999</v>
      </c>
      <c r="BA105" s="9">
        <v>92.992999999999995</v>
      </c>
      <c r="BB105" s="9">
        <v>38.082999999999998</v>
      </c>
      <c r="BC105" s="9">
        <v>116.33</v>
      </c>
      <c r="BD105" s="9">
        <v>37.033999999999999</v>
      </c>
      <c r="BE105" s="9">
        <v>79.296000000000006</v>
      </c>
      <c r="BF105" s="9">
        <v>150.41499999999999</v>
      </c>
      <c r="BG105" s="9">
        <v>108.968</v>
      </c>
      <c r="BH105" s="9">
        <v>41.447000000000003</v>
      </c>
      <c r="BI105" s="9">
        <v>128.149</v>
      </c>
      <c r="BJ105" s="9">
        <v>39.868000000000002</v>
      </c>
      <c r="BK105" s="9">
        <v>88.281000000000006</v>
      </c>
      <c r="BL105" s="9">
        <v>128.32</v>
      </c>
      <c r="BM105" s="9">
        <v>46.234999999999999</v>
      </c>
      <c r="BN105" s="9">
        <v>82.085999999999999</v>
      </c>
      <c r="BO105" s="9">
        <v>2710.1030000000001</v>
      </c>
      <c r="BP105" s="9">
        <v>1386.5519999999999</v>
      </c>
      <c r="BQ105" s="9">
        <v>1323.5509999999999</v>
      </c>
      <c r="BR105" s="9">
        <v>2087.277</v>
      </c>
      <c r="BS105" s="9">
        <v>1249.951</v>
      </c>
      <c r="BT105" s="9">
        <v>837.32600000000002</v>
      </c>
      <c r="BU105" s="9">
        <v>622.827</v>
      </c>
      <c r="BV105" s="9">
        <v>136.602</v>
      </c>
      <c r="BW105" s="9">
        <v>486.22500000000002</v>
      </c>
      <c r="BX105" s="9">
        <v>225.79400000000001</v>
      </c>
      <c r="BY105" s="9">
        <v>115.425</v>
      </c>
      <c r="BZ105" s="9">
        <v>110.369</v>
      </c>
      <c r="CA105" s="9">
        <v>54.746000000000002</v>
      </c>
      <c r="CB105" s="9">
        <v>29.47</v>
      </c>
      <c r="CC105" s="9">
        <v>25.276</v>
      </c>
      <c r="CD105" s="9">
        <v>27.39</v>
      </c>
      <c r="CE105" s="9">
        <v>17.074999999999999</v>
      </c>
      <c r="CF105" s="9">
        <v>10.315</v>
      </c>
      <c r="CG105" s="9">
        <v>16.295999999999999</v>
      </c>
      <c r="CH105" s="9">
        <v>9.343</v>
      </c>
      <c r="CI105" s="9">
        <v>6.952</v>
      </c>
      <c r="CJ105" s="9">
        <v>11.093999999999999</v>
      </c>
      <c r="CK105" s="9">
        <v>7.7320000000000002</v>
      </c>
      <c r="CL105" s="9">
        <v>3.3620000000000001</v>
      </c>
      <c r="CM105" s="9">
        <v>27.356000000000002</v>
      </c>
      <c r="CN105" s="9">
        <v>12.395</v>
      </c>
      <c r="CO105" s="9">
        <v>14.961</v>
      </c>
      <c r="CP105" s="9">
        <v>189.316</v>
      </c>
      <c r="CQ105" s="9">
        <v>96.834999999999994</v>
      </c>
      <c r="CR105" s="9">
        <v>92.481999999999999</v>
      </c>
      <c r="CS105" s="9">
        <v>91.957999999999998</v>
      </c>
      <c r="CT105" s="9">
        <v>63.164000000000001</v>
      </c>
      <c r="CU105" s="9">
        <v>28.794</v>
      </c>
      <c r="CV105" s="9">
        <v>97.358000000000004</v>
      </c>
      <c r="CW105" s="9">
        <v>33.670999999999999</v>
      </c>
      <c r="CX105" s="9">
        <v>63.686999999999998</v>
      </c>
      <c r="CY105" s="9">
        <v>112.98699999999999</v>
      </c>
      <c r="CZ105" s="9">
        <v>75.704999999999998</v>
      </c>
      <c r="DA105" s="9">
        <v>37.281999999999996</v>
      </c>
      <c r="DB105" s="9">
        <v>112.807</v>
      </c>
      <c r="DC105" s="9">
        <v>39.72</v>
      </c>
      <c r="DD105" s="9">
        <v>73.087000000000003</v>
      </c>
      <c r="DE105" s="9">
        <v>113.654</v>
      </c>
      <c r="DF105" s="9">
        <v>43.014000000000003</v>
      </c>
      <c r="DG105" s="9">
        <v>70.64</v>
      </c>
      <c r="DH105" s="9">
        <v>2687.779</v>
      </c>
      <c r="DI105" s="9">
        <v>1471.6110000000001</v>
      </c>
      <c r="DJ105" s="9">
        <v>1216.1679999999999</v>
      </c>
      <c r="DK105" s="9">
        <v>1701.9780000000001</v>
      </c>
      <c r="DL105" s="9">
        <v>1104.886</v>
      </c>
      <c r="DM105" s="9">
        <v>597.09199999999998</v>
      </c>
      <c r="DN105" s="9">
        <v>985.80100000000004</v>
      </c>
      <c r="DO105" s="9">
        <v>366.72500000000002</v>
      </c>
      <c r="DP105" s="9">
        <v>619.07600000000002</v>
      </c>
      <c r="DQ105" s="9">
        <v>233.80099999999999</v>
      </c>
      <c r="DR105" s="9">
        <v>137.19399999999999</v>
      </c>
      <c r="DS105" s="9">
        <v>96.606999999999999</v>
      </c>
      <c r="DT105" s="9">
        <v>83.144999999999996</v>
      </c>
      <c r="DU105" s="9">
        <v>52.037999999999997</v>
      </c>
      <c r="DV105" s="9">
        <v>31.106999999999999</v>
      </c>
      <c r="DW105" s="9">
        <v>29.419</v>
      </c>
      <c r="DX105" s="9">
        <v>21.962</v>
      </c>
      <c r="DY105" s="9">
        <v>7.4569999999999999</v>
      </c>
      <c r="DZ105" s="9">
        <v>18.03</v>
      </c>
      <c r="EA105" s="9">
        <v>12.365</v>
      </c>
      <c r="EB105" s="9">
        <v>5.665</v>
      </c>
      <c r="EC105" s="9">
        <v>11.388999999999999</v>
      </c>
      <c r="ED105" s="9">
        <v>9.5969999999999995</v>
      </c>
      <c r="EE105" s="9">
        <v>1.792</v>
      </c>
      <c r="EF105" s="9">
        <v>53.726999999999997</v>
      </c>
      <c r="EG105" s="9">
        <v>30.077000000000002</v>
      </c>
      <c r="EH105" s="9">
        <v>23.65</v>
      </c>
      <c r="EI105" s="9">
        <v>173.93299999999999</v>
      </c>
      <c r="EJ105" s="9">
        <v>99.084999999999994</v>
      </c>
      <c r="EK105" s="9">
        <v>74.849000000000004</v>
      </c>
      <c r="EL105" s="9">
        <v>64.486000000000004</v>
      </c>
      <c r="EM105" s="9">
        <v>47.61</v>
      </c>
      <c r="EN105" s="9">
        <v>16.876000000000001</v>
      </c>
      <c r="EO105" s="9">
        <v>109.447</v>
      </c>
      <c r="EP105" s="9">
        <v>51.475000000000001</v>
      </c>
      <c r="EQ105" s="9">
        <v>57.972000000000001</v>
      </c>
      <c r="ER105" s="9">
        <v>88.593000000000004</v>
      </c>
      <c r="ES105" s="9">
        <v>66.593000000000004</v>
      </c>
      <c r="ET105" s="9">
        <v>22</v>
      </c>
      <c r="EU105" s="9">
        <v>145.208</v>
      </c>
      <c r="EV105" s="9">
        <v>70.600999999999999</v>
      </c>
      <c r="EW105" s="9">
        <v>74.606999999999999</v>
      </c>
      <c r="EX105" s="9">
        <v>127.477</v>
      </c>
      <c r="EY105" s="9">
        <v>63.84</v>
      </c>
      <c r="EZ105" s="9">
        <v>63.637</v>
      </c>
      <c r="FA105" s="9">
        <v>2048.7840000000001</v>
      </c>
      <c r="FB105" s="9">
        <v>1079.1489999999999</v>
      </c>
      <c r="FC105" s="9">
        <v>969.63499999999999</v>
      </c>
      <c r="FD105" s="9">
        <v>1416.7560000000001</v>
      </c>
      <c r="FE105" s="9">
        <v>896.97699999999998</v>
      </c>
      <c r="FF105" s="9">
        <v>519.779</v>
      </c>
      <c r="FG105" s="9">
        <v>632.02800000000002</v>
      </c>
      <c r="FH105" s="9">
        <v>182.172</v>
      </c>
      <c r="FI105" s="9">
        <v>449.85599999999999</v>
      </c>
      <c r="FJ105" s="9">
        <v>178.97200000000001</v>
      </c>
      <c r="FK105" s="9">
        <v>101.251</v>
      </c>
      <c r="FL105" s="9">
        <v>77.721000000000004</v>
      </c>
      <c r="FM105" s="9">
        <v>57.731000000000002</v>
      </c>
      <c r="FN105" s="9">
        <v>34.975999999999999</v>
      </c>
      <c r="FO105" s="9">
        <v>22.756</v>
      </c>
      <c r="FP105" s="9">
        <v>23.576000000000001</v>
      </c>
      <c r="FQ105" s="9">
        <v>18.099</v>
      </c>
      <c r="FR105" s="9">
        <v>5.4770000000000003</v>
      </c>
      <c r="FS105" s="9">
        <v>14.503</v>
      </c>
      <c r="FT105" s="9">
        <v>10.571</v>
      </c>
      <c r="FU105" s="9">
        <v>3.9319999999999999</v>
      </c>
      <c r="FV105" s="9">
        <v>9.0730000000000004</v>
      </c>
      <c r="FW105" s="9">
        <v>7.5279999999999996</v>
      </c>
      <c r="FX105" s="9">
        <v>1.5449999999999999</v>
      </c>
      <c r="FY105" s="9">
        <v>34.155000000000001</v>
      </c>
      <c r="FZ105" s="9">
        <v>16.876999999999999</v>
      </c>
      <c r="GA105" s="9">
        <v>17.277999999999999</v>
      </c>
      <c r="GB105" s="9">
        <v>139.08600000000001</v>
      </c>
      <c r="GC105" s="9">
        <v>75.510999999999996</v>
      </c>
      <c r="GD105" s="9">
        <v>63.575000000000003</v>
      </c>
      <c r="GE105" s="9">
        <v>53.783000000000001</v>
      </c>
      <c r="GF105" s="9">
        <v>39.606000000000002</v>
      </c>
      <c r="GG105" s="9">
        <v>14.177</v>
      </c>
      <c r="GH105" s="9">
        <v>85.302000000000007</v>
      </c>
      <c r="GI105" s="9">
        <v>35.905000000000001</v>
      </c>
      <c r="GJ105" s="9">
        <v>49.396999999999998</v>
      </c>
      <c r="GK105" s="9">
        <v>73.069999999999993</v>
      </c>
      <c r="GL105" s="9">
        <v>55.335999999999999</v>
      </c>
      <c r="GM105" s="9">
        <v>17.734000000000002</v>
      </c>
      <c r="GN105" s="9">
        <v>105.90300000000001</v>
      </c>
      <c r="GO105" s="9">
        <v>45.914999999999999</v>
      </c>
      <c r="GP105" s="9">
        <v>59.988</v>
      </c>
      <c r="GQ105" s="9">
        <v>99.805999999999997</v>
      </c>
      <c r="GR105" s="9">
        <v>46.475999999999999</v>
      </c>
      <c r="GS105" s="9">
        <v>53.33</v>
      </c>
      <c r="GT105" s="9">
        <v>638.995</v>
      </c>
      <c r="GU105" s="9">
        <v>392.46199999999999</v>
      </c>
      <c r="GV105" s="9">
        <v>246.53299999999999</v>
      </c>
      <c r="GW105" s="9">
        <v>285.22199999999998</v>
      </c>
      <c r="GX105" s="9">
        <v>207.90899999999999</v>
      </c>
      <c r="GY105" s="9">
        <v>77.313000000000002</v>
      </c>
      <c r="GZ105" s="9">
        <v>353.77300000000002</v>
      </c>
      <c r="HA105" s="9">
        <v>184.553</v>
      </c>
      <c r="HB105" s="9">
        <v>169.22</v>
      </c>
      <c r="HC105" s="9">
        <v>54.828000000000003</v>
      </c>
      <c r="HD105" s="9">
        <v>35.942999999999998</v>
      </c>
      <c r="HE105" s="9">
        <v>18.885000000000002</v>
      </c>
      <c r="HF105" s="9">
        <v>25.414000000000001</v>
      </c>
      <c r="HG105" s="9">
        <v>17.062999999999999</v>
      </c>
      <c r="HH105" s="9">
        <v>8.3520000000000003</v>
      </c>
      <c r="HI105" s="9">
        <v>5.843</v>
      </c>
      <c r="HJ105" s="9">
        <v>3.863</v>
      </c>
      <c r="HK105" s="9">
        <v>1.98</v>
      </c>
      <c r="HL105" s="9">
        <v>3.5270000000000001</v>
      </c>
      <c r="HM105" s="9">
        <v>1.794</v>
      </c>
      <c r="HN105" s="9">
        <v>1.7330000000000001</v>
      </c>
      <c r="HO105" s="9">
        <v>2.3159999999999998</v>
      </c>
      <c r="HP105" s="9">
        <v>2.069</v>
      </c>
      <c r="HQ105" s="9">
        <v>0.247</v>
      </c>
      <c r="HR105" s="9">
        <v>19.571000000000002</v>
      </c>
      <c r="HS105" s="9">
        <v>13.2</v>
      </c>
      <c r="HT105" s="9">
        <v>6.3710000000000004</v>
      </c>
      <c r="HU105" s="9">
        <v>34.847999999999999</v>
      </c>
      <c r="HV105" s="9">
        <v>23.574000000000002</v>
      </c>
      <c r="HW105" s="9">
        <v>11.273999999999999</v>
      </c>
      <c r="HX105" s="9">
        <v>10.702999999999999</v>
      </c>
      <c r="HY105" s="9">
        <v>8.0039999999999996</v>
      </c>
      <c r="HZ105" s="9">
        <v>2.6989999999999998</v>
      </c>
      <c r="IA105" s="9">
        <v>24.145</v>
      </c>
      <c r="IB105" s="9">
        <v>15.57</v>
      </c>
      <c r="IC105" s="9">
        <v>8.5749999999999993</v>
      </c>
      <c r="ID105" s="9">
        <v>15.523</v>
      </c>
      <c r="IE105" s="9">
        <v>11.257</v>
      </c>
      <c r="IF105" s="9">
        <v>4.266</v>
      </c>
      <c r="IG105" s="9">
        <v>39.305</v>
      </c>
      <c r="IH105" s="9">
        <v>24.686</v>
      </c>
      <c r="II105" s="9">
        <v>14.619</v>
      </c>
      <c r="IJ105" s="9">
        <v>27.672000000000001</v>
      </c>
      <c r="IK105" s="9">
        <v>17.364000000000001</v>
      </c>
      <c r="IL105" s="9">
        <v>10.308</v>
      </c>
      <c r="IM105" s="9">
        <v>4216.9780000000001</v>
      </c>
      <c r="IN105" s="9">
        <v>2205.8609999999999</v>
      </c>
      <c r="IO105" s="9">
        <v>2011.117</v>
      </c>
      <c r="IP105" s="9">
        <v>2973.3820000000001</v>
      </c>
      <c r="IQ105" s="9">
        <v>1796.7049999999999</v>
      </c>
    </row>
    <row r="106" spans="1:251">
      <c r="A106" s="10">
        <v>44713</v>
      </c>
      <c r="B106" s="9">
        <v>12.509</v>
      </c>
      <c r="C106" s="9">
        <v>16.943000000000001</v>
      </c>
      <c r="D106" s="9">
        <v>306.52300000000002</v>
      </c>
      <c r="E106" s="9">
        <v>177.58600000000001</v>
      </c>
      <c r="F106" s="9">
        <v>128.93700000000001</v>
      </c>
      <c r="G106" s="9">
        <v>153.52600000000001</v>
      </c>
      <c r="H106" s="9">
        <v>114.56</v>
      </c>
      <c r="I106" s="9">
        <v>38.966000000000001</v>
      </c>
      <c r="J106" s="9">
        <v>152.99700000000001</v>
      </c>
      <c r="K106" s="9">
        <v>63.026000000000003</v>
      </c>
      <c r="L106" s="9">
        <v>89.971000000000004</v>
      </c>
      <c r="M106" s="9">
        <v>176.44200000000001</v>
      </c>
      <c r="N106" s="9">
        <v>128.24799999999999</v>
      </c>
      <c r="O106" s="9">
        <v>48.194000000000003</v>
      </c>
      <c r="P106" s="9">
        <v>169.321</v>
      </c>
      <c r="Q106" s="9">
        <v>70.356999999999999</v>
      </c>
      <c r="R106" s="9">
        <v>98.962999999999994</v>
      </c>
      <c r="S106" s="9">
        <v>172.26599999999999</v>
      </c>
      <c r="T106" s="9">
        <v>77.662999999999997</v>
      </c>
      <c r="U106" s="9">
        <v>94.602999999999994</v>
      </c>
      <c r="V106" s="9">
        <v>3031.8890000000001</v>
      </c>
      <c r="W106" s="9">
        <v>1577.268</v>
      </c>
      <c r="X106" s="9">
        <v>1454.6220000000001</v>
      </c>
      <c r="Y106" s="9">
        <v>2321.17</v>
      </c>
      <c r="Z106" s="9">
        <v>1453.414</v>
      </c>
      <c r="AA106" s="9">
        <v>867.75599999999997</v>
      </c>
      <c r="AB106" s="9">
        <v>710.72</v>
      </c>
      <c r="AC106" s="9">
        <v>123.854</v>
      </c>
      <c r="AD106" s="9">
        <v>586.86500000000001</v>
      </c>
      <c r="AE106" s="9">
        <v>287.7</v>
      </c>
      <c r="AF106" s="9">
        <v>147.339</v>
      </c>
      <c r="AG106" s="9">
        <v>140.36099999999999</v>
      </c>
      <c r="AH106" s="9">
        <v>62.62</v>
      </c>
      <c r="AI106" s="9">
        <v>35.735999999999997</v>
      </c>
      <c r="AJ106" s="9">
        <v>26.884</v>
      </c>
      <c r="AK106" s="9">
        <v>36.429000000000002</v>
      </c>
      <c r="AL106" s="9">
        <v>28.157</v>
      </c>
      <c r="AM106" s="9">
        <v>8.2710000000000008</v>
      </c>
      <c r="AN106" s="9">
        <v>16.263000000000002</v>
      </c>
      <c r="AO106" s="9">
        <v>11.518000000000001</v>
      </c>
      <c r="AP106" s="9">
        <v>4.7450000000000001</v>
      </c>
      <c r="AQ106" s="9">
        <v>20.166</v>
      </c>
      <c r="AR106" s="9">
        <v>16.64</v>
      </c>
      <c r="AS106" s="9">
        <v>3.5259999999999998</v>
      </c>
      <c r="AT106" s="9">
        <v>26.192</v>
      </c>
      <c r="AU106" s="9">
        <v>7.5789999999999997</v>
      </c>
      <c r="AV106" s="9">
        <v>18.613</v>
      </c>
      <c r="AW106" s="9">
        <v>245.11600000000001</v>
      </c>
      <c r="AX106" s="9">
        <v>123.8</v>
      </c>
      <c r="AY106" s="9">
        <v>121.316</v>
      </c>
      <c r="AZ106" s="9">
        <v>135.84100000000001</v>
      </c>
      <c r="BA106" s="9">
        <v>96.29</v>
      </c>
      <c r="BB106" s="9">
        <v>39.551000000000002</v>
      </c>
      <c r="BC106" s="9">
        <v>109.274</v>
      </c>
      <c r="BD106" s="9">
        <v>27.51</v>
      </c>
      <c r="BE106" s="9">
        <v>81.763999999999996</v>
      </c>
      <c r="BF106" s="9">
        <v>162.84399999999999</v>
      </c>
      <c r="BG106" s="9">
        <v>116.581</v>
      </c>
      <c r="BH106" s="9">
        <v>46.262</v>
      </c>
      <c r="BI106" s="9">
        <v>124.857</v>
      </c>
      <c r="BJ106" s="9">
        <v>30.757999999999999</v>
      </c>
      <c r="BK106" s="9">
        <v>94.099000000000004</v>
      </c>
      <c r="BL106" s="9">
        <v>125.53700000000001</v>
      </c>
      <c r="BM106" s="9">
        <v>39.027000000000001</v>
      </c>
      <c r="BN106" s="9">
        <v>86.509</v>
      </c>
      <c r="BO106" s="9">
        <v>2720.4520000000002</v>
      </c>
      <c r="BP106" s="9">
        <v>1392.2059999999999</v>
      </c>
      <c r="BQ106" s="9">
        <v>1328.2460000000001</v>
      </c>
      <c r="BR106" s="9">
        <v>2076.9079999999999</v>
      </c>
      <c r="BS106" s="9">
        <v>1257.519</v>
      </c>
      <c r="BT106" s="9">
        <v>819.38900000000001</v>
      </c>
      <c r="BU106" s="9">
        <v>643.54399999999998</v>
      </c>
      <c r="BV106" s="9">
        <v>134.68799999999999</v>
      </c>
      <c r="BW106" s="9">
        <v>508.85700000000003</v>
      </c>
      <c r="BX106" s="9">
        <v>256.464</v>
      </c>
      <c r="BY106" s="9">
        <v>124.956</v>
      </c>
      <c r="BZ106" s="9">
        <v>131.50800000000001</v>
      </c>
      <c r="CA106" s="9">
        <v>64.995000000000005</v>
      </c>
      <c r="CB106" s="9">
        <v>32.039000000000001</v>
      </c>
      <c r="CC106" s="9">
        <v>32.956000000000003</v>
      </c>
      <c r="CD106" s="9">
        <v>32.052999999999997</v>
      </c>
      <c r="CE106" s="9">
        <v>21.509</v>
      </c>
      <c r="CF106" s="9">
        <v>10.544</v>
      </c>
      <c r="CG106" s="9">
        <v>17.294</v>
      </c>
      <c r="CH106" s="9">
        <v>10.951000000000001</v>
      </c>
      <c r="CI106" s="9">
        <v>6.3440000000000003</v>
      </c>
      <c r="CJ106" s="9">
        <v>14.759</v>
      </c>
      <c r="CK106" s="9">
        <v>10.558999999999999</v>
      </c>
      <c r="CL106" s="9">
        <v>4.2</v>
      </c>
      <c r="CM106" s="9">
        <v>32.942</v>
      </c>
      <c r="CN106" s="9">
        <v>10.53</v>
      </c>
      <c r="CO106" s="9">
        <v>22.411999999999999</v>
      </c>
      <c r="CP106" s="9">
        <v>213.26499999999999</v>
      </c>
      <c r="CQ106" s="9">
        <v>102.837</v>
      </c>
      <c r="CR106" s="9">
        <v>110.428</v>
      </c>
      <c r="CS106" s="9">
        <v>95.296999999999997</v>
      </c>
      <c r="CT106" s="9">
        <v>68.86</v>
      </c>
      <c r="CU106" s="9">
        <v>26.437000000000001</v>
      </c>
      <c r="CV106" s="9">
        <v>117.968</v>
      </c>
      <c r="CW106" s="9">
        <v>33.976999999999997</v>
      </c>
      <c r="CX106" s="9">
        <v>83.99</v>
      </c>
      <c r="CY106" s="9">
        <v>120.82</v>
      </c>
      <c r="CZ106" s="9">
        <v>86.781000000000006</v>
      </c>
      <c r="DA106" s="9">
        <v>34.037999999999997</v>
      </c>
      <c r="DB106" s="9">
        <v>135.64400000000001</v>
      </c>
      <c r="DC106" s="9">
        <v>38.173999999999999</v>
      </c>
      <c r="DD106" s="9">
        <v>97.47</v>
      </c>
      <c r="DE106" s="9">
        <v>135.262</v>
      </c>
      <c r="DF106" s="9">
        <v>44.927999999999997</v>
      </c>
      <c r="DG106" s="9">
        <v>90.334000000000003</v>
      </c>
      <c r="DH106" s="9">
        <v>2693.5920000000001</v>
      </c>
      <c r="DI106" s="9">
        <v>1469.9190000000001</v>
      </c>
      <c r="DJ106" s="9">
        <v>1223.672</v>
      </c>
      <c r="DK106" s="9">
        <v>1698.607</v>
      </c>
      <c r="DL106" s="9">
        <v>1106.269</v>
      </c>
      <c r="DM106" s="9">
        <v>592.33799999999997</v>
      </c>
      <c r="DN106" s="9">
        <v>994.98500000000001</v>
      </c>
      <c r="DO106" s="9">
        <v>363.65100000000001</v>
      </c>
      <c r="DP106" s="9">
        <v>631.33500000000004</v>
      </c>
      <c r="DQ106" s="9">
        <v>228.00899999999999</v>
      </c>
      <c r="DR106" s="9">
        <v>135.346</v>
      </c>
      <c r="DS106" s="9">
        <v>92.662999999999997</v>
      </c>
      <c r="DT106" s="9">
        <v>81.896000000000001</v>
      </c>
      <c r="DU106" s="9">
        <v>48.11</v>
      </c>
      <c r="DV106" s="9">
        <v>33.786000000000001</v>
      </c>
      <c r="DW106" s="9">
        <v>25.093</v>
      </c>
      <c r="DX106" s="9">
        <v>20.949000000000002</v>
      </c>
      <c r="DY106" s="9">
        <v>4.1440000000000001</v>
      </c>
      <c r="DZ106" s="9">
        <v>13.911</v>
      </c>
      <c r="EA106" s="9">
        <v>12.023999999999999</v>
      </c>
      <c r="EB106" s="9">
        <v>1.887</v>
      </c>
      <c r="EC106" s="9">
        <v>11.182</v>
      </c>
      <c r="ED106" s="9">
        <v>8.9250000000000007</v>
      </c>
      <c r="EE106" s="9">
        <v>2.2570000000000001</v>
      </c>
      <c r="EF106" s="9">
        <v>56.802999999999997</v>
      </c>
      <c r="EG106" s="9">
        <v>27.161000000000001</v>
      </c>
      <c r="EH106" s="9">
        <v>29.643000000000001</v>
      </c>
      <c r="EI106" s="9">
        <v>174.04900000000001</v>
      </c>
      <c r="EJ106" s="9">
        <v>105.315</v>
      </c>
      <c r="EK106" s="9">
        <v>68.734999999999999</v>
      </c>
      <c r="EL106" s="9">
        <v>64.215000000000003</v>
      </c>
      <c r="EM106" s="9">
        <v>49.506999999999998</v>
      </c>
      <c r="EN106" s="9">
        <v>14.708</v>
      </c>
      <c r="EO106" s="9">
        <v>109.834</v>
      </c>
      <c r="EP106" s="9">
        <v>55.808</v>
      </c>
      <c r="EQ106" s="9">
        <v>54.026000000000003</v>
      </c>
      <c r="ER106" s="9">
        <v>82.498999999999995</v>
      </c>
      <c r="ES106" s="9">
        <v>63.765000000000001</v>
      </c>
      <c r="ET106" s="9">
        <v>18.733000000000001</v>
      </c>
      <c r="EU106" s="9">
        <v>145.51</v>
      </c>
      <c r="EV106" s="9">
        <v>71.581000000000003</v>
      </c>
      <c r="EW106" s="9">
        <v>73.929000000000002</v>
      </c>
      <c r="EX106" s="9">
        <v>123.746</v>
      </c>
      <c r="EY106" s="9">
        <v>67.831999999999994</v>
      </c>
      <c r="EZ106" s="9">
        <v>55.912999999999997</v>
      </c>
      <c r="FA106" s="9">
        <v>2033.903</v>
      </c>
      <c r="FB106" s="9">
        <v>1070.69</v>
      </c>
      <c r="FC106" s="9">
        <v>963.21299999999997</v>
      </c>
      <c r="FD106" s="9">
        <v>1401.605</v>
      </c>
      <c r="FE106" s="9">
        <v>888.86599999999999</v>
      </c>
      <c r="FF106" s="9">
        <v>512.73900000000003</v>
      </c>
      <c r="FG106" s="9">
        <v>632.298</v>
      </c>
      <c r="FH106" s="9">
        <v>181.82400000000001</v>
      </c>
      <c r="FI106" s="9">
        <v>450.47399999999999</v>
      </c>
      <c r="FJ106" s="9">
        <v>171.755</v>
      </c>
      <c r="FK106" s="9">
        <v>98.188999999999993</v>
      </c>
      <c r="FL106" s="9">
        <v>73.566000000000003</v>
      </c>
      <c r="FM106" s="9">
        <v>56.436999999999998</v>
      </c>
      <c r="FN106" s="9">
        <v>31.148</v>
      </c>
      <c r="FO106" s="9">
        <v>25.289000000000001</v>
      </c>
      <c r="FP106" s="9">
        <v>18.908999999999999</v>
      </c>
      <c r="FQ106" s="9">
        <v>14.933</v>
      </c>
      <c r="FR106" s="9">
        <v>3.976</v>
      </c>
      <c r="FS106" s="9">
        <v>10.031000000000001</v>
      </c>
      <c r="FT106" s="9">
        <v>8.1539999999999999</v>
      </c>
      <c r="FU106" s="9">
        <v>1.877</v>
      </c>
      <c r="FV106" s="9">
        <v>8.8780000000000001</v>
      </c>
      <c r="FW106" s="9">
        <v>6.7789999999999999</v>
      </c>
      <c r="FX106" s="9">
        <v>2.0990000000000002</v>
      </c>
      <c r="FY106" s="9">
        <v>37.527999999999999</v>
      </c>
      <c r="FZ106" s="9">
        <v>16.215</v>
      </c>
      <c r="GA106" s="9">
        <v>21.312999999999999</v>
      </c>
      <c r="GB106" s="9">
        <v>133.072</v>
      </c>
      <c r="GC106" s="9">
        <v>77.753</v>
      </c>
      <c r="GD106" s="9">
        <v>55.319000000000003</v>
      </c>
      <c r="GE106" s="9">
        <v>51.494999999999997</v>
      </c>
      <c r="GF106" s="9">
        <v>39.302999999999997</v>
      </c>
      <c r="GG106" s="9">
        <v>12.192</v>
      </c>
      <c r="GH106" s="9">
        <v>81.576999999999998</v>
      </c>
      <c r="GI106" s="9">
        <v>38.450000000000003</v>
      </c>
      <c r="GJ106" s="9">
        <v>43.127000000000002</v>
      </c>
      <c r="GK106" s="9">
        <v>65.786000000000001</v>
      </c>
      <c r="GL106" s="9">
        <v>49.734000000000002</v>
      </c>
      <c r="GM106" s="9">
        <v>16.053000000000001</v>
      </c>
      <c r="GN106" s="9">
        <v>105.96899999999999</v>
      </c>
      <c r="GO106" s="9">
        <v>48.454999999999998</v>
      </c>
      <c r="GP106" s="9">
        <v>57.514000000000003</v>
      </c>
      <c r="GQ106" s="9">
        <v>91.608000000000004</v>
      </c>
      <c r="GR106" s="9">
        <v>46.603999999999999</v>
      </c>
      <c r="GS106" s="9">
        <v>45.003999999999998</v>
      </c>
      <c r="GT106" s="9">
        <v>659.68799999999999</v>
      </c>
      <c r="GU106" s="9">
        <v>399.22899999999998</v>
      </c>
      <c r="GV106" s="9">
        <v>260.45999999999998</v>
      </c>
      <c r="GW106" s="9">
        <v>297.00099999999998</v>
      </c>
      <c r="GX106" s="9">
        <v>217.40199999999999</v>
      </c>
      <c r="GY106" s="9">
        <v>79.599000000000004</v>
      </c>
      <c r="GZ106" s="9">
        <v>362.68700000000001</v>
      </c>
      <c r="HA106" s="9">
        <v>181.827</v>
      </c>
      <c r="HB106" s="9">
        <v>180.86099999999999</v>
      </c>
      <c r="HC106" s="9">
        <v>56.253999999999998</v>
      </c>
      <c r="HD106" s="9">
        <v>37.158000000000001</v>
      </c>
      <c r="HE106" s="9">
        <v>19.096</v>
      </c>
      <c r="HF106" s="9">
        <v>25.459</v>
      </c>
      <c r="HG106" s="9">
        <v>16.962</v>
      </c>
      <c r="HH106" s="9">
        <v>8.4969999999999999</v>
      </c>
      <c r="HI106" s="9">
        <v>6.1840000000000002</v>
      </c>
      <c r="HJ106" s="9">
        <v>6.016</v>
      </c>
      <c r="HK106" s="9">
        <v>0.16800000000000001</v>
      </c>
      <c r="HL106" s="9">
        <v>3.88</v>
      </c>
      <c r="HM106" s="9">
        <v>3.87</v>
      </c>
      <c r="HN106" s="9">
        <v>0.01</v>
      </c>
      <c r="HO106" s="9">
        <v>2.3039999999999998</v>
      </c>
      <c r="HP106" s="9">
        <v>2.1459999999999999</v>
      </c>
      <c r="HQ106" s="9">
        <v>0.158</v>
      </c>
      <c r="HR106" s="9">
        <v>19.274999999999999</v>
      </c>
      <c r="HS106" s="9">
        <v>10.946</v>
      </c>
      <c r="HT106" s="9">
        <v>8.3290000000000006</v>
      </c>
      <c r="HU106" s="9">
        <v>40.976999999999997</v>
      </c>
      <c r="HV106" s="9">
        <v>27.562000000000001</v>
      </c>
      <c r="HW106" s="9">
        <v>13.414999999999999</v>
      </c>
      <c r="HX106" s="9">
        <v>12.72</v>
      </c>
      <c r="HY106" s="9">
        <v>10.204000000000001</v>
      </c>
      <c r="HZ106" s="9">
        <v>2.516</v>
      </c>
      <c r="IA106" s="9">
        <v>28.257000000000001</v>
      </c>
      <c r="IB106" s="9">
        <v>17.358000000000001</v>
      </c>
      <c r="IC106" s="9">
        <v>10.898999999999999</v>
      </c>
      <c r="ID106" s="9">
        <v>16.712</v>
      </c>
      <c r="IE106" s="9">
        <v>14.032</v>
      </c>
      <c r="IF106" s="9">
        <v>2.681</v>
      </c>
      <c r="IG106" s="9">
        <v>39.542000000000002</v>
      </c>
      <c r="IH106" s="9">
        <v>23.126000000000001</v>
      </c>
      <c r="II106" s="9">
        <v>16.414999999999999</v>
      </c>
      <c r="IJ106" s="9">
        <v>32.137</v>
      </c>
      <c r="IK106" s="9">
        <v>21.228000000000002</v>
      </c>
      <c r="IL106" s="9">
        <v>10.91</v>
      </c>
      <c r="IM106" s="9">
        <v>4236.2920000000004</v>
      </c>
      <c r="IN106" s="9">
        <v>2215.9699999999998</v>
      </c>
      <c r="IO106" s="9">
        <v>2020.3219999999999</v>
      </c>
      <c r="IP106" s="9">
        <v>2998.91</v>
      </c>
      <c r="IQ106" s="9">
        <v>1818.0039999999999</v>
      </c>
    </row>
    <row r="107" spans="1:251">
      <c r="A107" s="10">
        <v>44743</v>
      </c>
      <c r="B107" s="9">
        <v>14.49</v>
      </c>
      <c r="C107" s="9">
        <v>15.196</v>
      </c>
      <c r="D107" s="9">
        <v>311.702</v>
      </c>
      <c r="E107" s="9">
        <v>183.99100000000001</v>
      </c>
      <c r="F107" s="9">
        <v>127.711</v>
      </c>
      <c r="G107" s="9">
        <v>163.571</v>
      </c>
      <c r="H107" s="9">
        <v>123.32</v>
      </c>
      <c r="I107" s="9">
        <v>40.250999999999998</v>
      </c>
      <c r="J107" s="9">
        <v>148.13</v>
      </c>
      <c r="K107" s="9">
        <v>60.670999999999999</v>
      </c>
      <c r="L107" s="9">
        <v>87.459000000000003</v>
      </c>
      <c r="M107" s="9">
        <v>181.26599999999999</v>
      </c>
      <c r="N107" s="9">
        <v>133.00200000000001</v>
      </c>
      <c r="O107" s="9">
        <v>48.264000000000003</v>
      </c>
      <c r="P107" s="9">
        <v>158.43600000000001</v>
      </c>
      <c r="Q107" s="9">
        <v>66.872</v>
      </c>
      <c r="R107" s="9">
        <v>91.563000000000002</v>
      </c>
      <c r="S107" s="9">
        <v>162.82300000000001</v>
      </c>
      <c r="T107" s="9">
        <v>70.221999999999994</v>
      </c>
      <c r="U107" s="9">
        <v>92.600999999999999</v>
      </c>
      <c r="V107" s="9">
        <v>3017.471</v>
      </c>
      <c r="W107" s="9">
        <v>1567.8579999999999</v>
      </c>
      <c r="X107" s="9">
        <v>1449.6130000000001</v>
      </c>
      <c r="Y107" s="9">
        <v>2298.4850000000001</v>
      </c>
      <c r="Z107" s="9">
        <v>1427.8119999999999</v>
      </c>
      <c r="AA107" s="9">
        <v>870.673</v>
      </c>
      <c r="AB107" s="9">
        <v>718.98599999999999</v>
      </c>
      <c r="AC107" s="9">
        <v>140.04599999999999</v>
      </c>
      <c r="AD107" s="9">
        <v>578.94000000000005</v>
      </c>
      <c r="AE107" s="9">
        <v>286.779</v>
      </c>
      <c r="AF107" s="9">
        <v>154.41999999999999</v>
      </c>
      <c r="AG107" s="9">
        <v>132.35900000000001</v>
      </c>
      <c r="AH107" s="9">
        <v>49.399000000000001</v>
      </c>
      <c r="AI107" s="9">
        <v>26.702999999999999</v>
      </c>
      <c r="AJ107" s="9">
        <v>22.696000000000002</v>
      </c>
      <c r="AK107" s="9">
        <v>24.49</v>
      </c>
      <c r="AL107" s="9">
        <v>17.911999999999999</v>
      </c>
      <c r="AM107" s="9">
        <v>6.5780000000000003</v>
      </c>
      <c r="AN107" s="9">
        <v>15.622999999999999</v>
      </c>
      <c r="AO107" s="9">
        <v>10.398999999999999</v>
      </c>
      <c r="AP107" s="9">
        <v>5.2249999999999996</v>
      </c>
      <c r="AQ107" s="9">
        <v>8.8670000000000009</v>
      </c>
      <c r="AR107" s="9">
        <v>7.5140000000000002</v>
      </c>
      <c r="AS107" s="9">
        <v>1.353</v>
      </c>
      <c r="AT107" s="9">
        <v>24.908999999999999</v>
      </c>
      <c r="AU107" s="9">
        <v>8.7899999999999991</v>
      </c>
      <c r="AV107" s="9">
        <v>16.119</v>
      </c>
      <c r="AW107" s="9">
        <v>254.679</v>
      </c>
      <c r="AX107" s="9">
        <v>137.03800000000001</v>
      </c>
      <c r="AY107" s="9">
        <v>117.64100000000001</v>
      </c>
      <c r="AZ107" s="9">
        <v>136.92599999999999</v>
      </c>
      <c r="BA107" s="9">
        <v>99.393000000000001</v>
      </c>
      <c r="BB107" s="9">
        <v>37.533000000000001</v>
      </c>
      <c r="BC107" s="9">
        <v>117.753</v>
      </c>
      <c r="BD107" s="9">
        <v>37.645000000000003</v>
      </c>
      <c r="BE107" s="9">
        <v>80.108000000000004</v>
      </c>
      <c r="BF107" s="9">
        <v>155.56899999999999</v>
      </c>
      <c r="BG107" s="9">
        <v>113.157</v>
      </c>
      <c r="BH107" s="9">
        <v>42.411999999999999</v>
      </c>
      <c r="BI107" s="9">
        <v>131.21</v>
      </c>
      <c r="BJ107" s="9">
        <v>41.262999999999998</v>
      </c>
      <c r="BK107" s="9">
        <v>89.945999999999998</v>
      </c>
      <c r="BL107" s="9">
        <v>133.376</v>
      </c>
      <c r="BM107" s="9">
        <v>48.043999999999997</v>
      </c>
      <c r="BN107" s="9">
        <v>85.332999999999998</v>
      </c>
      <c r="BO107" s="9">
        <v>2706.6170000000002</v>
      </c>
      <c r="BP107" s="9">
        <v>1383.723</v>
      </c>
      <c r="BQ107" s="9">
        <v>1322.894</v>
      </c>
      <c r="BR107" s="9">
        <v>2072.002</v>
      </c>
      <c r="BS107" s="9">
        <v>1251.1790000000001</v>
      </c>
      <c r="BT107" s="9">
        <v>820.82399999999996</v>
      </c>
      <c r="BU107" s="9">
        <v>634.61500000000001</v>
      </c>
      <c r="BV107" s="9">
        <v>132.54400000000001</v>
      </c>
      <c r="BW107" s="9">
        <v>502.07</v>
      </c>
      <c r="BX107" s="9">
        <v>222.929</v>
      </c>
      <c r="BY107" s="9">
        <v>113.63800000000001</v>
      </c>
      <c r="BZ107" s="9">
        <v>109.29</v>
      </c>
      <c r="CA107" s="9">
        <v>48.213000000000001</v>
      </c>
      <c r="CB107" s="9">
        <v>28.318999999999999</v>
      </c>
      <c r="CC107" s="9">
        <v>19.893999999999998</v>
      </c>
      <c r="CD107" s="9">
        <v>24.597000000000001</v>
      </c>
      <c r="CE107" s="9">
        <v>18.09</v>
      </c>
      <c r="CF107" s="9">
        <v>6.5069999999999997</v>
      </c>
      <c r="CG107" s="9">
        <v>15.472</v>
      </c>
      <c r="CH107" s="9">
        <v>10.975</v>
      </c>
      <c r="CI107" s="9">
        <v>4.4960000000000004</v>
      </c>
      <c r="CJ107" s="9">
        <v>9.1259999999999994</v>
      </c>
      <c r="CK107" s="9">
        <v>7.1150000000000002</v>
      </c>
      <c r="CL107" s="9">
        <v>2.0110000000000001</v>
      </c>
      <c r="CM107" s="9">
        <v>23.614999999999998</v>
      </c>
      <c r="CN107" s="9">
        <v>10.228999999999999</v>
      </c>
      <c r="CO107" s="9">
        <v>13.387</v>
      </c>
      <c r="CP107" s="9">
        <v>190.05</v>
      </c>
      <c r="CQ107" s="9">
        <v>93.76</v>
      </c>
      <c r="CR107" s="9">
        <v>96.29</v>
      </c>
      <c r="CS107" s="9">
        <v>90.846999999999994</v>
      </c>
      <c r="CT107" s="9">
        <v>65.847999999999999</v>
      </c>
      <c r="CU107" s="9">
        <v>25</v>
      </c>
      <c r="CV107" s="9">
        <v>99.203000000000003</v>
      </c>
      <c r="CW107" s="9">
        <v>27.913</v>
      </c>
      <c r="CX107" s="9">
        <v>71.290000000000006</v>
      </c>
      <c r="CY107" s="9">
        <v>109.28</v>
      </c>
      <c r="CZ107" s="9">
        <v>78.744</v>
      </c>
      <c r="DA107" s="9">
        <v>30.536000000000001</v>
      </c>
      <c r="DB107" s="9">
        <v>113.649</v>
      </c>
      <c r="DC107" s="9">
        <v>34.893999999999998</v>
      </c>
      <c r="DD107" s="9">
        <v>78.754000000000005</v>
      </c>
      <c r="DE107" s="9">
        <v>114.675</v>
      </c>
      <c r="DF107" s="9">
        <v>38.887999999999998</v>
      </c>
      <c r="DG107" s="9">
        <v>75.787000000000006</v>
      </c>
      <c r="DH107" s="9">
        <v>2657.4870000000001</v>
      </c>
      <c r="DI107" s="9">
        <v>1462.2239999999999</v>
      </c>
      <c r="DJ107" s="9">
        <v>1195.2629999999999</v>
      </c>
      <c r="DK107" s="9">
        <v>1677.125</v>
      </c>
      <c r="DL107" s="9">
        <v>1100.6610000000001</v>
      </c>
      <c r="DM107" s="9">
        <v>576.46400000000006</v>
      </c>
      <c r="DN107" s="9">
        <v>980.36300000000006</v>
      </c>
      <c r="DO107" s="9">
        <v>361.56299999999999</v>
      </c>
      <c r="DP107" s="9">
        <v>618.79899999999998</v>
      </c>
      <c r="DQ107" s="9">
        <v>249.99100000000001</v>
      </c>
      <c r="DR107" s="9">
        <v>148.66</v>
      </c>
      <c r="DS107" s="9">
        <v>101.331</v>
      </c>
      <c r="DT107" s="9">
        <v>91.168000000000006</v>
      </c>
      <c r="DU107" s="9">
        <v>52.280999999999999</v>
      </c>
      <c r="DV107" s="9">
        <v>38.887</v>
      </c>
      <c r="DW107" s="9">
        <v>34.631</v>
      </c>
      <c r="DX107" s="9">
        <v>25.863</v>
      </c>
      <c r="DY107" s="9">
        <v>8.7680000000000007</v>
      </c>
      <c r="DZ107" s="9">
        <v>18.952000000000002</v>
      </c>
      <c r="EA107" s="9">
        <v>13.507999999999999</v>
      </c>
      <c r="EB107" s="9">
        <v>5.4450000000000003</v>
      </c>
      <c r="EC107" s="9">
        <v>15.679</v>
      </c>
      <c r="ED107" s="9">
        <v>12.355</v>
      </c>
      <c r="EE107" s="9">
        <v>3.3239999999999998</v>
      </c>
      <c r="EF107" s="9">
        <v>56.536999999999999</v>
      </c>
      <c r="EG107" s="9">
        <v>26.417999999999999</v>
      </c>
      <c r="EH107" s="9">
        <v>30.119</v>
      </c>
      <c r="EI107" s="9">
        <v>183.66200000000001</v>
      </c>
      <c r="EJ107" s="9">
        <v>110.71</v>
      </c>
      <c r="EK107" s="9">
        <v>72.951999999999998</v>
      </c>
      <c r="EL107" s="9">
        <v>71.947000000000003</v>
      </c>
      <c r="EM107" s="9">
        <v>54.192</v>
      </c>
      <c r="EN107" s="9">
        <v>17.754000000000001</v>
      </c>
      <c r="EO107" s="9">
        <v>111.71599999999999</v>
      </c>
      <c r="EP107" s="9">
        <v>56.518000000000001</v>
      </c>
      <c r="EQ107" s="9">
        <v>55.198</v>
      </c>
      <c r="ER107" s="9">
        <v>101.895</v>
      </c>
      <c r="ES107" s="9">
        <v>76.38</v>
      </c>
      <c r="ET107" s="9">
        <v>25.515000000000001</v>
      </c>
      <c r="EU107" s="9">
        <v>148.096</v>
      </c>
      <c r="EV107" s="9">
        <v>72.28</v>
      </c>
      <c r="EW107" s="9">
        <v>75.816000000000003</v>
      </c>
      <c r="EX107" s="9">
        <v>130.66800000000001</v>
      </c>
      <c r="EY107" s="9">
        <v>70.025999999999996</v>
      </c>
      <c r="EZ107" s="9">
        <v>60.643000000000001</v>
      </c>
      <c r="FA107" s="9">
        <v>2016.0450000000001</v>
      </c>
      <c r="FB107" s="9">
        <v>1067.742</v>
      </c>
      <c r="FC107" s="9">
        <v>948.303</v>
      </c>
      <c r="FD107" s="9">
        <v>1396.42</v>
      </c>
      <c r="FE107" s="9">
        <v>891.63300000000004</v>
      </c>
      <c r="FF107" s="9">
        <v>504.78699999999998</v>
      </c>
      <c r="FG107" s="9">
        <v>619.625</v>
      </c>
      <c r="FH107" s="9">
        <v>176.10900000000001</v>
      </c>
      <c r="FI107" s="9">
        <v>443.51600000000002</v>
      </c>
      <c r="FJ107" s="9">
        <v>192.3</v>
      </c>
      <c r="FK107" s="9">
        <v>110.82899999999999</v>
      </c>
      <c r="FL107" s="9">
        <v>81.471000000000004</v>
      </c>
      <c r="FM107" s="9">
        <v>61.152000000000001</v>
      </c>
      <c r="FN107" s="9">
        <v>33.927999999999997</v>
      </c>
      <c r="FO107" s="9">
        <v>27.224</v>
      </c>
      <c r="FP107" s="9">
        <v>27.425999999999998</v>
      </c>
      <c r="FQ107" s="9">
        <v>20.724</v>
      </c>
      <c r="FR107" s="9">
        <v>6.702</v>
      </c>
      <c r="FS107" s="9">
        <v>15.419</v>
      </c>
      <c r="FT107" s="9">
        <v>11.012</v>
      </c>
      <c r="FU107" s="9">
        <v>4.407</v>
      </c>
      <c r="FV107" s="9">
        <v>12.007</v>
      </c>
      <c r="FW107" s="9">
        <v>9.7119999999999997</v>
      </c>
      <c r="FX107" s="9">
        <v>2.2949999999999999</v>
      </c>
      <c r="FY107" s="9">
        <v>33.725999999999999</v>
      </c>
      <c r="FZ107" s="9">
        <v>13.204000000000001</v>
      </c>
      <c r="GA107" s="9">
        <v>20.521999999999998</v>
      </c>
      <c r="GB107" s="9">
        <v>148.93100000000001</v>
      </c>
      <c r="GC107" s="9">
        <v>85.863</v>
      </c>
      <c r="GD107" s="9">
        <v>63.069000000000003</v>
      </c>
      <c r="GE107" s="9">
        <v>63.515000000000001</v>
      </c>
      <c r="GF107" s="9">
        <v>47.404000000000003</v>
      </c>
      <c r="GG107" s="9">
        <v>16.111000000000001</v>
      </c>
      <c r="GH107" s="9">
        <v>85.417000000000002</v>
      </c>
      <c r="GI107" s="9">
        <v>38.459000000000003</v>
      </c>
      <c r="GJ107" s="9">
        <v>46.957999999999998</v>
      </c>
      <c r="GK107" s="9">
        <v>87.569000000000003</v>
      </c>
      <c r="GL107" s="9">
        <v>65.762</v>
      </c>
      <c r="GM107" s="9">
        <v>21.808</v>
      </c>
      <c r="GN107" s="9">
        <v>104.73099999999999</v>
      </c>
      <c r="GO107" s="9">
        <v>45.067</v>
      </c>
      <c r="GP107" s="9">
        <v>59.664000000000001</v>
      </c>
      <c r="GQ107" s="9">
        <v>100.83499999999999</v>
      </c>
      <c r="GR107" s="9">
        <v>49.47</v>
      </c>
      <c r="GS107" s="9">
        <v>51.365000000000002</v>
      </c>
      <c r="GT107" s="9">
        <v>641.44200000000001</v>
      </c>
      <c r="GU107" s="9">
        <v>394.48200000000003</v>
      </c>
      <c r="GV107" s="9">
        <v>246.96</v>
      </c>
      <c r="GW107" s="9">
        <v>280.70499999999998</v>
      </c>
      <c r="GX107" s="9">
        <v>209.02799999999999</v>
      </c>
      <c r="GY107" s="9">
        <v>71.677000000000007</v>
      </c>
      <c r="GZ107" s="9">
        <v>360.73700000000002</v>
      </c>
      <c r="HA107" s="9">
        <v>185.45400000000001</v>
      </c>
      <c r="HB107" s="9">
        <v>175.28299999999999</v>
      </c>
      <c r="HC107" s="9">
        <v>57.691000000000003</v>
      </c>
      <c r="HD107" s="9">
        <v>37.832000000000001</v>
      </c>
      <c r="HE107" s="9">
        <v>19.859000000000002</v>
      </c>
      <c r="HF107" s="9">
        <v>30.015999999999998</v>
      </c>
      <c r="HG107" s="9">
        <v>18.353000000000002</v>
      </c>
      <c r="HH107" s="9">
        <v>11.663</v>
      </c>
      <c r="HI107" s="9">
        <v>7.2060000000000004</v>
      </c>
      <c r="HJ107" s="9">
        <v>5.1390000000000002</v>
      </c>
      <c r="HK107" s="9">
        <v>2.0659999999999998</v>
      </c>
      <c r="HL107" s="9">
        <v>3.5339999999999998</v>
      </c>
      <c r="HM107" s="9">
        <v>2.496</v>
      </c>
      <c r="HN107" s="9">
        <v>1.038</v>
      </c>
      <c r="HO107" s="9">
        <v>3.6720000000000002</v>
      </c>
      <c r="HP107" s="9">
        <v>2.6429999999999998</v>
      </c>
      <c r="HQ107" s="9">
        <v>1.0289999999999999</v>
      </c>
      <c r="HR107" s="9">
        <v>22.811</v>
      </c>
      <c r="HS107" s="9">
        <v>13.214</v>
      </c>
      <c r="HT107" s="9">
        <v>9.5969999999999995</v>
      </c>
      <c r="HU107" s="9">
        <v>34.731000000000002</v>
      </c>
      <c r="HV107" s="9">
        <v>24.847999999999999</v>
      </c>
      <c r="HW107" s="9">
        <v>9.8829999999999991</v>
      </c>
      <c r="HX107" s="9">
        <v>8.4320000000000004</v>
      </c>
      <c r="HY107" s="9">
        <v>6.7880000000000003</v>
      </c>
      <c r="HZ107" s="9">
        <v>1.6439999999999999</v>
      </c>
      <c r="IA107" s="9">
        <v>26.298999999999999</v>
      </c>
      <c r="IB107" s="9">
        <v>18.059999999999999</v>
      </c>
      <c r="IC107" s="9">
        <v>8.24</v>
      </c>
      <c r="ID107" s="9">
        <v>14.326000000000001</v>
      </c>
      <c r="IE107" s="9">
        <v>10.619</v>
      </c>
      <c r="IF107" s="9">
        <v>3.7069999999999999</v>
      </c>
      <c r="IG107" s="9">
        <v>43.365000000000002</v>
      </c>
      <c r="IH107" s="9">
        <v>27.213000000000001</v>
      </c>
      <c r="II107" s="9">
        <v>16.152000000000001</v>
      </c>
      <c r="IJ107" s="9">
        <v>29.832999999999998</v>
      </c>
      <c r="IK107" s="9">
        <v>20.556000000000001</v>
      </c>
      <c r="IL107" s="9">
        <v>9.2769999999999992</v>
      </c>
      <c r="IM107" s="9">
        <v>4226.2610000000004</v>
      </c>
      <c r="IN107" s="9">
        <v>2215.8020000000001</v>
      </c>
      <c r="IO107" s="9">
        <v>2010.4580000000001</v>
      </c>
      <c r="IP107" s="9">
        <v>2958.2550000000001</v>
      </c>
      <c r="IQ107" s="9">
        <v>1787.0409999999999</v>
      </c>
    </row>
    <row r="108" spans="1:251">
      <c r="A108" s="10">
        <v>44774</v>
      </c>
      <c r="B108" s="9">
        <v>13.486000000000001</v>
      </c>
      <c r="C108" s="9">
        <v>13.618</v>
      </c>
      <c r="D108" s="9">
        <v>310.584</v>
      </c>
      <c r="E108" s="9">
        <v>179.155</v>
      </c>
      <c r="F108" s="9">
        <v>131.429</v>
      </c>
      <c r="G108" s="9">
        <v>159.62100000000001</v>
      </c>
      <c r="H108" s="9">
        <v>115.73</v>
      </c>
      <c r="I108" s="9">
        <v>43.890999999999998</v>
      </c>
      <c r="J108" s="9">
        <v>150.96299999999999</v>
      </c>
      <c r="K108" s="9">
        <v>63.424999999999997</v>
      </c>
      <c r="L108" s="9">
        <v>87.537999999999997</v>
      </c>
      <c r="M108" s="9">
        <v>177.386</v>
      </c>
      <c r="N108" s="9">
        <v>127.598</v>
      </c>
      <c r="O108" s="9">
        <v>49.787999999999997</v>
      </c>
      <c r="P108" s="9">
        <v>164.61199999999999</v>
      </c>
      <c r="Q108" s="9">
        <v>70.62</v>
      </c>
      <c r="R108" s="9">
        <v>93.992000000000004</v>
      </c>
      <c r="S108" s="9">
        <v>165.08799999999999</v>
      </c>
      <c r="T108" s="9">
        <v>72.944000000000003</v>
      </c>
      <c r="U108" s="9">
        <v>92.143000000000001</v>
      </c>
      <c r="V108" s="9">
        <v>3052.1289999999999</v>
      </c>
      <c r="W108" s="9">
        <v>1589.2429999999999</v>
      </c>
      <c r="X108" s="9">
        <v>1462.886</v>
      </c>
      <c r="Y108" s="9">
        <v>2340.5050000000001</v>
      </c>
      <c r="Z108" s="9">
        <v>1455.2919999999999</v>
      </c>
      <c r="AA108" s="9">
        <v>885.21299999999997</v>
      </c>
      <c r="AB108" s="9">
        <v>711.62400000000002</v>
      </c>
      <c r="AC108" s="9">
        <v>133.95099999999999</v>
      </c>
      <c r="AD108" s="9">
        <v>577.673</v>
      </c>
      <c r="AE108" s="9">
        <v>290.71499999999997</v>
      </c>
      <c r="AF108" s="9">
        <v>157.22399999999999</v>
      </c>
      <c r="AG108" s="9">
        <v>133.49</v>
      </c>
      <c r="AH108" s="9">
        <v>51.119</v>
      </c>
      <c r="AI108" s="9">
        <v>26.193999999999999</v>
      </c>
      <c r="AJ108" s="9">
        <v>24.925000000000001</v>
      </c>
      <c r="AK108" s="9">
        <v>28.753</v>
      </c>
      <c r="AL108" s="9">
        <v>18.678999999999998</v>
      </c>
      <c r="AM108" s="9">
        <v>10.074</v>
      </c>
      <c r="AN108" s="9">
        <v>14.872999999999999</v>
      </c>
      <c r="AO108" s="9">
        <v>9.3439999999999994</v>
      </c>
      <c r="AP108" s="9">
        <v>5.5289999999999999</v>
      </c>
      <c r="AQ108" s="9">
        <v>13.88</v>
      </c>
      <c r="AR108" s="9">
        <v>9.3339999999999996</v>
      </c>
      <c r="AS108" s="9">
        <v>4.5449999999999999</v>
      </c>
      <c r="AT108" s="9">
        <v>22.366</v>
      </c>
      <c r="AU108" s="9">
        <v>7.5149999999999997</v>
      </c>
      <c r="AV108" s="9">
        <v>14.85</v>
      </c>
      <c r="AW108" s="9">
        <v>265.15899999999999</v>
      </c>
      <c r="AX108" s="9">
        <v>142.69900000000001</v>
      </c>
      <c r="AY108" s="9">
        <v>122.46</v>
      </c>
      <c r="AZ108" s="9">
        <v>137.90199999999999</v>
      </c>
      <c r="BA108" s="9">
        <v>102.10599999999999</v>
      </c>
      <c r="BB108" s="9">
        <v>35.795999999999999</v>
      </c>
      <c r="BC108" s="9">
        <v>127.25700000000001</v>
      </c>
      <c r="BD108" s="9">
        <v>40.593000000000004</v>
      </c>
      <c r="BE108" s="9">
        <v>86.662999999999997</v>
      </c>
      <c r="BF108" s="9">
        <v>160.16900000000001</v>
      </c>
      <c r="BG108" s="9">
        <v>116.36</v>
      </c>
      <c r="BH108" s="9">
        <v>43.808999999999997</v>
      </c>
      <c r="BI108" s="9">
        <v>130.54499999999999</v>
      </c>
      <c r="BJ108" s="9">
        <v>40.863999999999997</v>
      </c>
      <c r="BK108" s="9">
        <v>89.680999999999997</v>
      </c>
      <c r="BL108" s="9">
        <v>142.13</v>
      </c>
      <c r="BM108" s="9">
        <v>49.936999999999998</v>
      </c>
      <c r="BN108" s="9">
        <v>92.191999999999993</v>
      </c>
      <c r="BO108" s="9">
        <v>2714.1790000000001</v>
      </c>
      <c r="BP108" s="9">
        <v>1386.8130000000001</v>
      </c>
      <c r="BQ108" s="9">
        <v>1327.366</v>
      </c>
      <c r="BR108" s="9">
        <v>2068.942</v>
      </c>
      <c r="BS108" s="9">
        <v>1255.809</v>
      </c>
      <c r="BT108" s="9">
        <v>813.13199999999995</v>
      </c>
      <c r="BU108" s="9">
        <v>645.23800000000006</v>
      </c>
      <c r="BV108" s="9">
        <v>131.00399999999999</v>
      </c>
      <c r="BW108" s="9">
        <v>514.23400000000004</v>
      </c>
      <c r="BX108" s="9">
        <v>243.18600000000001</v>
      </c>
      <c r="BY108" s="9">
        <v>120.086</v>
      </c>
      <c r="BZ108" s="9">
        <v>123.099</v>
      </c>
      <c r="CA108" s="9">
        <v>53.905000000000001</v>
      </c>
      <c r="CB108" s="9">
        <v>30.847000000000001</v>
      </c>
      <c r="CC108" s="9">
        <v>23.058</v>
      </c>
      <c r="CD108" s="9">
        <v>23.050999999999998</v>
      </c>
      <c r="CE108" s="9">
        <v>19.521000000000001</v>
      </c>
      <c r="CF108" s="9">
        <v>3.53</v>
      </c>
      <c r="CG108" s="9">
        <v>13.407</v>
      </c>
      <c r="CH108" s="9">
        <v>11.771000000000001</v>
      </c>
      <c r="CI108" s="9">
        <v>1.6359999999999999</v>
      </c>
      <c r="CJ108" s="9">
        <v>9.6440000000000001</v>
      </c>
      <c r="CK108" s="9">
        <v>7.75</v>
      </c>
      <c r="CL108" s="9">
        <v>1.8939999999999999</v>
      </c>
      <c r="CM108" s="9">
        <v>30.853999999999999</v>
      </c>
      <c r="CN108" s="9">
        <v>11.326000000000001</v>
      </c>
      <c r="CO108" s="9">
        <v>19.527999999999999</v>
      </c>
      <c r="CP108" s="9">
        <v>216.94499999999999</v>
      </c>
      <c r="CQ108" s="9">
        <v>106.545</v>
      </c>
      <c r="CR108" s="9">
        <v>110.4</v>
      </c>
      <c r="CS108" s="9">
        <v>96.960999999999999</v>
      </c>
      <c r="CT108" s="9">
        <v>68.643000000000001</v>
      </c>
      <c r="CU108" s="9">
        <v>28.318000000000001</v>
      </c>
      <c r="CV108" s="9">
        <v>119.98399999999999</v>
      </c>
      <c r="CW108" s="9">
        <v>37.902000000000001</v>
      </c>
      <c r="CX108" s="9">
        <v>82.082999999999998</v>
      </c>
      <c r="CY108" s="9">
        <v>111.545</v>
      </c>
      <c r="CZ108" s="9">
        <v>80.742000000000004</v>
      </c>
      <c r="DA108" s="9">
        <v>30.803999999999998</v>
      </c>
      <c r="DB108" s="9">
        <v>131.63999999999999</v>
      </c>
      <c r="DC108" s="9">
        <v>39.344000000000001</v>
      </c>
      <c r="DD108" s="9">
        <v>92.296000000000006</v>
      </c>
      <c r="DE108" s="9">
        <v>133.39099999999999</v>
      </c>
      <c r="DF108" s="9">
        <v>49.671999999999997</v>
      </c>
      <c r="DG108" s="9">
        <v>83.718999999999994</v>
      </c>
      <c r="DH108" s="9">
        <v>2673.2919999999999</v>
      </c>
      <c r="DI108" s="9">
        <v>1463.981</v>
      </c>
      <c r="DJ108" s="9">
        <v>1209.3109999999999</v>
      </c>
      <c r="DK108" s="9">
        <v>1677.65</v>
      </c>
      <c r="DL108" s="9">
        <v>1096.836</v>
      </c>
      <c r="DM108" s="9">
        <v>580.81399999999996</v>
      </c>
      <c r="DN108" s="9">
        <v>995.64200000000005</v>
      </c>
      <c r="DO108" s="9">
        <v>367.14499999999998</v>
      </c>
      <c r="DP108" s="9">
        <v>628.49699999999996</v>
      </c>
      <c r="DQ108" s="9">
        <v>228.167</v>
      </c>
      <c r="DR108" s="9">
        <v>136.94399999999999</v>
      </c>
      <c r="DS108" s="9">
        <v>91.221999999999994</v>
      </c>
      <c r="DT108" s="9">
        <v>75.335999999999999</v>
      </c>
      <c r="DU108" s="9">
        <v>51.220999999999997</v>
      </c>
      <c r="DV108" s="9">
        <v>24.114999999999998</v>
      </c>
      <c r="DW108" s="9">
        <v>31.277000000000001</v>
      </c>
      <c r="DX108" s="9">
        <v>25.667999999999999</v>
      </c>
      <c r="DY108" s="9">
        <v>5.6079999999999997</v>
      </c>
      <c r="DZ108" s="9">
        <v>16.521000000000001</v>
      </c>
      <c r="EA108" s="9">
        <v>12.718</v>
      </c>
      <c r="EB108" s="9">
        <v>3.8039999999999998</v>
      </c>
      <c r="EC108" s="9">
        <v>14.755000000000001</v>
      </c>
      <c r="ED108" s="9">
        <v>12.95</v>
      </c>
      <c r="EE108" s="9">
        <v>1.8049999999999999</v>
      </c>
      <c r="EF108" s="9">
        <v>44.058999999999997</v>
      </c>
      <c r="EG108" s="9">
        <v>25.553000000000001</v>
      </c>
      <c r="EH108" s="9">
        <v>18.506</v>
      </c>
      <c r="EI108" s="9">
        <v>170.066</v>
      </c>
      <c r="EJ108" s="9">
        <v>97.692999999999998</v>
      </c>
      <c r="EK108" s="9">
        <v>72.372</v>
      </c>
      <c r="EL108" s="9">
        <v>68.974000000000004</v>
      </c>
      <c r="EM108" s="9">
        <v>53.698999999999998</v>
      </c>
      <c r="EN108" s="9">
        <v>15.275</v>
      </c>
      <c r="EO108" s="9">
        <v>101.092</v>
      </c>
      <c r="EP108" s="9">
        <v>43.994</v>
      </c>
      <c r="EQ108" s="9">
        <v>57.097999999999999</v>
      </c>
      <c r="ER108" s="9">
        <v>95.284999999999997</v>
      </c>
      <c r="ES108" s="9">
        <v>75.796999999999997</v>
      </c>
      <c r="ET108" s="9">
        <v>19.488</v>
      </c>
      <c r="EU108" s="9">
        <v>132.88200000000001</v>
      </c>
      <c r="EV108" s="9">
        <v>61.146999999999998</v>
      </c>
      <c r="EW108" s="9">
        <v>71.734999999999999</v>
      </c>
      <c r="EX108" s="9">
        <v>117.613</v>
      </c>
      <c r="EY108" s="9">
        <v>56.712000000000003</v>
      </c>
      <c r="EZ108" s="9">
        <v>60.901000000000003</v>
      </c>
      <c r="FA108" s="9">
        <v>2018.0619999999999</v>
      </c>
      <c r="FB108" s="9">
        <v>1067.3150000000001</v>
      </c>
      <c r="FC108" s="9">
        <v>950.74699999999996</v>
      </c>
      <c r="FD108" s="9">
        <v>1383.9739999999999</v>
      </c>
      <c r="FE108" s="9">
        <v>883.08600000000001</v>
      </c>
      <c r="FF108" s="9">
        <v>500.88900000000001</v>
      </c>
      <c r="FG108" s="9">
        <v>634.08799999999997</v>
      </c>
      <c r="FH108" s="9">
        <v>184.23</v>
      </c>
      <c r="FI108" s="9">
        <v>449.858</v>
      </c>
      <c r="FJ108" s="9">
        <v>168.178</v>
      </c>
      <c r="FK108" s="9">
        <v>98.221999999999994</v>
      </c>
      <c r="FL108" s="9">
        <v>69.956000000000003</v>
      </c>
      <c r="FM108" s="9">
        <v>46.533999999999999</v>
      </c>
      <c r="FN108" s="9">
        <v>29.890999999999998</v>
      </c>
      <c r="FO108" s="9">
        <v>16.643000000000001</v>
      </c>
      <c r="FP108" s="9">
        <v>24.036999999999999</v>
      </c>
      <c r="FQ108" s="9">
        <v>18.890999999999998</v>
      </c>
      <c r="FR108" s="9">
        <v>5.1459999999999999</v>
      </c>
      <c r="FS108" s="9">
        <v>13.472</v>
      </c>
      <c r="FT108" s="9">
        <v>9.7720000000000002</v>
      </c>
      <c r="FU108" s="9">
        <v>3.7</v>
      </c>
      <c r="FV108" s="9">
        <v>10.565</v>
      </c>
      <c r="FW108" s="9">
        <v>9.1189999999999998</v>
      </c>
      <c r="FX108" s="9">
        <v>1.446</v>
      </c>
      <c r="FY108" s="9">
        <v>22.497</v>
      </c>
      <c r="FZ108" s="9">
        <v>11</v>
      </c>
      <c r="GA108" s="9">
        <v>11.497999999999999</v>
      </c>
      <c r="GB108" s="9">
        <v>134.09899999999999</v>
      </c>
      <c r="GC108" s="9">
        <v>76.667000000000002</v>
      </c>
      <c r="GD108" s="9">
        <v>57.432000000000002</v>
      </c>
      <c r="GE108" s="9">
        <v>59.112000000000002</v>
      </c>
      <c r="GF108" s="9">
        <v>46.182000000000002</v>
      </c>
      <c r="GG108" s="9">
        <v>12.93</v>
      </c>
      <c r="GH108" s="9">
        <v>74.988</v>
      </c>
      <c r="GI108" s="9">
        <v>30.484999999999999</v>
      </c>
      <c r="GJ108" s="9">
        <v>44.502000000000002</v>
      </c>
      <c r="GK108" s="9">
        <v>78.363</v>
      </c>
      <c r="GL108" s="9">
        <v>61.68</v>
      </c>
      <c r="GM108" s="9">
        <v>16.683</v>
      </c>
      <c r="GN108" s="9">
        <v>89.813999999999993</v>
      </c>
      <c r="GO108" s="9">
        <v>36.540999999999997</v>
      </c>
      <c r="GP108" s="9">
        <v>53.273000000000003</v>
      </c>
      <c r="GQ108" s="9">
        <v>88.46</v>
      </c>
      <c r="GR108" s="9">
        <v>40.256999999999998</v>
      </c>
      <c r="GS108" s="9">
        <v>48.201999999999998</v>
      </c>
      <c r="GT108" s="9">
        <v>655.23</v>
      </c>
      <c r="GU108" s="9">
        <v>396.666</v>
      </c>
      <c r="GV108" s="9">
        <v>258.565</v>
      </c>
      <c r="GW108" s="9">
        <v>293.67599999999999</v>
      </c>
      <c r="GX108" s="9">
        <v>213.75</v>
      </c>
      <c r="GY108" s="9">
        <v>79.924999999999997</v>
      </c>
      <c r="GZ108" s="9">
        <v>361.55500000000001</v>
      </c>
      <c r="HA108" s="9">
        <v>182.916</v>
      </c>
      <c r="HB108" s="9">
        <v>178.63900000000001</v>
      </c>
      <c r="HC108" s="9">
        <v>59.988999999999997</v>
      </c>
      <c r="HD108" s="9">
        <v>38.722999999999999</v>
      </c>
      <c r="HE108" s="9">
        <v>21.265999999999998</v>
      </c>
      <c r="HF108" s="9">
        <v>28.800999999999998</v>
      </c>
      <c r="HG108" s="9">
        <v>21.33</v>
      </c>
      <c r="HH108" s="9">
        <v>7.4720000000000004</v>
      </c>
      <c r="HI108" s="9">
        <v>7.24</v>
      </c>
      <c r="HJ108" s="9">
        <v>6.7770000000000001</v>
      </c>
      <c r="HK108" s="9">
        <v>0.46300000000000002</v>
      </c>
      <c r="HL108" s="9">
        <v>3.0489999999999999</v>
      </c>
      <c r="HM108" s="9">
        <v>2.9460000000000002</v>
      </c>
      <c r="HN108" s="9">
        <v>0.104</v>
      </c>
      <c r="HO108" s="9">
        <v>4.1900000000000004</v>
      </c>
      <c r="HP108" s="9">
        <v>3.831</v>
      </c>
      <c r="HQ108" s="9">
        <v>0.35899999999999999</v>
      </c>
      <c r="HR108" s="9">
        <v>21.561</v>
      </c>
      <c r="HS108" s="9">
        <v>14.553000000000001</v>
      </c>
      <c r="HT108" s="9">
        <v>7.0090000000000003</v>
      </c>
      <c r="HU108" s="9">
        <v>35.966000000000001</v>
      </c>
      <c r="HV108" s="9">
        <v>21.026</v>
      </c>
      <c r="HW108" s="9">
        <v>14.94</v>
      </c>
      <c r="HX108" s="9">
        <v>9.8620000000000001</v>
      </c>
      <c r="HY108" s="9">
        <v>7.5170000000000003</v>
      </c>
      <c r="HZ108" s="9">
        <v>2.3450000000000002</v>
      </c>
      <c r="IA108" s="9">
        <v>26.103999999999999</v>
      </c>
      <c r="IB108" s="9">
        <v>13.509</v>
      </c>
      <c r="IC108" s="9">
        <v>12.595000000000001</v>
      </c>
      <c r="ID108" s="9">
        <v>16.920999999999999</v>
      </c>
      <c r="IE108" s="9">
        <v>14.117000000000001</v>
      </c>
      <c r="IF108" s="9">
        <v>2.8050000000000002</v>
      </c>
      <c r="IG108" s="9">
        <v>43.067</v>
      </c>
      <c r="IH108" s="9">
        <v>24.606000000000002</v>
      </c>
      <c r="II108" s="9">
        <v>18.460999999999999</v>
      </c>
      <c r="IJ108" s="9">
        <v>29.152999999999999</v>
      </c>
      <c r="IK108" s="9">
        <v>16.454999999999998</v>
      </c>
      <c r="IL108" s="9">
        <v>12.699</v>
      </c>
      <c r="IM108" s="9">
        <v>4227.9139999999998</v>
      </c>
      <c r="IN108" s="9">
        <v>2218.261</v>
      </c>
      <c r="IO108" s="9">
        <v>2009.654</v>
      </c>
      <c r="IP108" s="9">
        <v>2991.9430000000002</v>
      </c>
      <c r="IQ108" s="9">
        <v>1816.47</v>
      </c>
    </row>
    <row r="109" spans="1:251">
      <c r="A109" s="10">
        <v>44805</v>
      </c>
      <c r="B109" s="9">
        <v>12.928000000000001</v>
      </c>
      <c r="C109" s="9">
        <v>10.808</v>
      </c>
      <c r="D109" s="9">
        <v>279.70699999999999</v>
      </c>
      <c r="E109" s="9">
        <v>154.88</v>
      </c>
      <c r="F109" s="9">
        <v>124.827</v>
      </c>
      <c r="G109" s="9">
        <v>151.208</v>
      </c>
      <c r="H109" s="9">
        <v>103.2</v>
      </c>
      <c r="I109" s="9">
        <v>48.008000000000003</v>
      </c>
      <c r="J109" s="9">
        <v>128.499</v>
      </c>
      <c r="K109" s="9">
        <v>51.68</v>
      </c>
      <c r="L109" s="9">
        <v>76.819000000000003</v>
      </c>
      <c r="M109" s="9">
        <v>171.33699999999999</v>
      </c>
      <c r="N109" s="9">
        <v>118.67400000000001</v>
      </c>
      <c r="O109" s="9">
        <v>52.662999999999997</v>
      </c>
      <c r="P109" s="9">
        <v>138.57900000000001</v>
      </c>
      <c r="Q109" s="9">
        <v>56.152000000000001</v>
      </c>
      <c r="R109" s="9">
        <v>82.427000000000007</v>
      </c>
      <c r="S109" s="9">
        <v>146.107</v>
      </c>
      <c r="T109" s="9">
        <v>65.364999999999995</v>
      </c>
      <c r="U109" s="9">
        <v>80.742000000000004</v>
      </c>
      <c r="V109" s="9">
        <v>3040.154</v>
      </c>
      <c r="W109" s="9">
        <v>1580.1389999999999</v>
      </c>
      <c r="X109" s="9">
        <v>1460.0150000000001</v>
      </c>
      <c r="Y109" s="9">
        <v>2324.6210000000001</v>
      </c>
      <c r="Z109" s="9">
        <v>1445.8340000000001</v>
      </c>
      <c r="AA109" s="9">
        <v>878.78800000000001</v>
      </c>
      <c r="AB109" s="9">
        <v>715.53300000000002</v>
      </c>
      <c r="AC109" s="9">
        <v>134.30500000000001</v>
      </c>
      <c r="AD109" s="9">
        <v>581.22799999999995</v>
      </c>
      <c r="AE109" s="9">
        <v>272.065</v>
      </c>
      <c r="AF109" s="9">
        <v>148.44800000000001</v>
      </c>
      <c r="AG109" s="9">
        <v>123.617</v>
      </c>
      <c r="AH109" s="9">
        <v>41.457000000000001</v>
      </c>
      <c r="AI109" s="9">
        <v>24.542000000000002</v>
      </c>
      <c r="AJ109" s="9">
        <v>16.914999999999999</v>
      </c>
      <c r="AK109" s="9">
        <v>22.974</v>
      </c>
      <c r="AL109" s="9">
        <v>16.931999999999999</v>
      </c>
      <c r="AM109" s="9">
        <v>6.0419999999999998</v>
      </c>
      <c r="AN109" s="9">
        <v>9.4109999999999996</v>
      </c>
      <c r="AO109" s="9">
        <v>6.1379999999999999</v>
      </c>
      <c r="AP109" s="9">
        <v>3.2719999999999998</v>
      </c>
      <c r="AQ109" s="9">
        <v>13.563000000000001</v>
      </c>
      <c r="AR109" s="9">
        <v>10.794</v>
      </c>
      <c r="AS109" s="9">
        <v>2.7690000000000001</v>
      </c>
      <c r="AT109" s="9">
        <v>18.484000000000002</v>
      </c>
      <c r="AU109" s="9">
        <v>7.61</v>
      </c>
      <c r="AV109" s="9">
        <v>10.874000000000001</v>
      </c>
      <c r="AW109" s="9">
        <v>244.07</v>
      </c>
      <c r="AX109" s="9">
        <v>131.607</v>
      </c>
      <c r="AY109" s="9">
        <v>112.46299999999999</v>
      </c>
      <c r="AZ109" s="9">
        <v>127.026</v>
      </c>
      <c r="BA109" s="9">
        <v>91.924999999999997</v>
      </c>
      <c r="BB109" s="9">
        <v>35.100999999999999</v>
      </c>
      <c r="BC109" s="9">
        <v>117.044</v>
      </c>
      <c r="BD109" s="9">
        <v>39.682000000000002</v>
      </c>
      <c r="BE109" s="9">
        <v>77.361999999999995</v>
      </c>
      <c r="BF109" s="9">
        <v>145.93299999999999</v>
      </c>
      <c r="BG109" s="9">
        <v>105.833</v>
      </c>
      <c r="BH109" s="9">
        <v>40.1</v>
      </c>
      <c r="BI109" s="9">
        <v>126.13200000000001</v>
      </c>
      <c r="BJ109" s="9">
        <v>42.616</v>
      </c>
      <c r="BK109" s="9">
        <v>83.516999999999996</v>
      </c>
      <c r="BL109" s="9">
        <v>126.45399999999999</v>
      </c>
      <c r="BM109" s="9">
        <v>45.82</v>
      </c>
      <c r="BN109" s="9">
        <v>80.634</v>
      </c>
      <c r="BO109" s="9">
        <v>2700.864</v>
      </c>
      <c r="BP109" s="9">
        <v>1376.605</v>
      </c>
      <c r="BQ109" s="9">
        <v>1324.259</v>
      </c>
      <c r="BR109" s="9">
        <v>2061.4560000000001</v>
      </c>
      <c r="BS109" s="9">
        <v>1243.211</v>
      </c>
      <c r="BT109" s="9">
        <v>818.24400000000003</v>
      </c>
      <c r="BU109" s="9">
        <v>639.40800000000002</v>
      </c>
      <c r="BV109" s="9">
        <v>133.39400000000001</v>
      </c>
      <c r="BW109" s="9">
        <v>506.01499999999999</v>
      </c>
      <c r="BX109" s="9">
        <v>241.53700000000001</v>
      </c>
      <c r="BY109" s="9">
        <v>121.532</v>
      </c>
      <c r="BZ109" s="9">
        <v>120.005</v>
      </c>
      <c r="CA109" s="9">
        <v>52.771000000000001</v>
      </c>
      <c r="CB109" s="9">
        <v>25.866</v>
      </c>
      <c r="CC109" s="9">
        <v>26.905000000000001</v>
      </c>
      <c r="CD109" s="9">
        <v>21.937999999999999</v>
      </c>
      <c r="CE109" s="9">
        <v>13.295</v>
      </c>
      <c r="CF109" s="9">
        <v>8.6430000000000007</v>
      </c>
      <c r="CG109" s="9">
        <v>10.632</v>
      </c>
      <c r="CH109" s="9">
        <v>5.6349999999999998</v>
      </c>
      <c r="CI109" s="9">
        <v>4.9969999999999999</v>
      </c>
      <c r="CJ109" s="9">
        <v>11.305999999999999</v>
      </c>
      <c r="CK109" s="9">
        <v>7.66</v>
      </c>
      <c r="CL109" s="9">
        <v>3.645</v>
      </c>
      <c r="CM109" s="9">
        <v>30.832999999999998</v>
      </c>
      <c r="CN109" s="9">
        <v>12.571</v>
      </c>
      <c r="CO109" s="9">
        <v>18.262</v>
      </c>
      <c r="CP109" s="9">
        <v>210.892</v>
      </c>
      <c r="CQ109" s="9">
        <v>107.256</v>
      </c>
      <c r="CR109" s="9">
        <v>103.636</v>
      </c>
      <c r="CS109" s="9">
        <v>94.603999999999999</v>
      </c>
      <c r="CT109" s="9">
        <v>69.709000000000003</v>
      </c>
      <c r="CU109" s="9">
        <v>24.895</v>
      </c>
      <c r="CV109" s="9">
        <v>116.288</v>
      </c>
      <c r="CW109" s="9">
        <v>37.546999999999997</v>
      </c>
      <c r="CX109" s="9">
        <v>78.739999999999995</v>
      </c>
      <c r="CY109" s="9">
        <v>114.78400000000001</v>
      </c>
      <c r="CZ109" s="9">
        <v>81.59</v>
      </c>
      <c r="DA109" s="9">
        <v>33.194000000000003</v>
      </c>
      <c r="DB109" s="9">
        <v>126.753</v>
      </c>
      <c r="DC109" s="9">
        <v>39.942</v>
      </c>
      <c r="DD109" s="9">
        <v>86.811000000000007</v>
      </c>
      <c r="DE109" s="9">
        <v>126.919</v>
      </c>
      <c r="DF109" s="9">
        <v>43.182000000000002</v>
      </c>
      <c r="DG109" s="9">
        <v>83.738</v>
      </c>
      <c r="DH109" s="9">
        <v>2674.4769999999999</v>
      </c>
      <c r="DI109" s="9">
        <v>1470.9480000000001</v>
      </c>
      <c r="DJ109" s="9">
        <v>1203.529</v>
      </c>
      <c r="DK109" s="9">
        <v>1689.5260000000001</v>
      </c>
      <c r="DL109" s="9">
        <v>1102.0609999999999</v>
      </c>
      <c r="DM109" s="9">
        <v>587.46500000000003</v>
      </c>
      <c r="DN109" s="9">
        <v>984.95</v>
      </c>
      <c r="DO109" s="9">
        <v>368.887</v>
      </c>
      <c r="DP109" s="9">
        <v>616.06299999999999</v>
      </c>
      <c r="DQ109" s="9">
        <v>222.892</v>
      </c>
      <c r="DR109" s="9">
        <v>129.577</v>
      </c>
      <c r="DS109" s="9">
        <v>93.314999999999998</v>
      </c>
      <c r="DT109" s="9">
        <v>75.763000000000005</v>
      </c>
      <c r="DU109" s="9">
        <v>43.784999999999997</v>
      </c>
      <c r="DV109" s="9">
        <v>31.978000000000002</v>
      </c>
      <c r="DW109" s="9">
        <v>31.640999999999998</v>
      </c>
      <c r="DX109" s="9">
        <v>22.518999999999998</v>
      </c>
      <c r="DY109" s="9">
        <v>9.1219999999999999</v>
      </c>
      <c r="DZ109" s="9">
        <v>17.724</v>
      </c>
      <c r="EA109" s="9">
        <v>12.738</v>
      </c>
      <c r="EB109" s="9">
        <v>4.9850000000000003</v>
      </c>
      <c r="EC109" s="9">
        <v>13.917</v>
      </c>
      <c r="ED109" s="9">
        <v>9.7799999999999994</v>
      </c>
      <c r="EE109" s="9">
        <v>4.1369999999999996</v>
      </c>
      <c r="EF109" s="9">
        <v>44.122</v>
      </c>
      <c r="EG109" s="9">
        <v>21.266999999999999</v>
      </c>
      <c r="EH109" s="9">
        <v>22.855</v>
      </c>
      <c r="EI109" s="9">
        <v>167.19900000000001</v>
      </c>
      <c r="EJ109" s="9">
        <v>96.448999999999998</v>
      </c>
      <c r="EK109" s="9">
        <v>70.75</v>
      </c>
      <c r="EL109" s="9">
        <v>60.74</v>
      </c>
      <c r="EM109" s="9">
        <v>43.628999999999998</v>
      </c>
      <c r="EN109" s="9">
        <v>17.111000000000001</v>
      </c>
      <c r="EO109" s="9">
        <v>106.459</v>
      </c>
      <c r="EP109" s="9">
        <v>52.82</v>
      </c>
      <c r="EQ109" s="9">
        <v>53.639000000000003</v>
      </c>
      <c r="ER109" s="9">
        <v>88.768000000000001</v>
      </c>
      <c r="ES109" s="9">
        <v>64.010000000000005</v>
      </c>
      <c r="ET109" s="9">
        <v>24.757999999999999</v>
      </c>
      <c r="EU109" s="9">
        <v>134.125</v>
      </c>
      <c r="EV109" s="9">
        <v>65.567999999999998</v>
      </c>
      <c r="EW109" s="9">
        <v>68.557000000000002</v>
      </c>
      <c r="EX109" s="9">
        <v>124.18300000000001</v>
      </c>
      <c r="EY109" s="9">
        <v>65.558999999999997</v>
      </c>
      <c r="EZ109" s="9">
        <v>58.624000000000002</v>
      </c>
      <c r="FA109" s="9">
        <v>2012.1089999999999</v>
      </c>
      <c r="FB109" s="9">
        <v>1073.212</v>
      </c>
      <c r="FC109" s="9">
        <v>938.89700000000005</v>
      </c>
      <c r="FD109" s="9">
        <v>1392.3440000000001</v>
      </c>
      <c r="FE109" s="9">
        <v>885.68</v>
      </c>
      <c r="FF109" s="9">
        <v>506.66399999999999</v>
      </c>
      <c r="FG109" s="9">
        <v>619.76499999999999</v>
      </c>
      <c r="FH109" s="9">
        <v>187.53200000000001</v>
      </c>
      <c r="FI109" s="9">
        <v>432.233</v>
      </c>
      <c r="FJ109" s="9">
        <v>159.91499999999999</v>
      </c>
      <c r="FK109" s="9">
        <v>92.113</v>
      </c>
      <c r="FL109" s="9">
        <v>67.802000000000007</v>
      </c>
      <c r="FM109" s="9">
        <v>48.012</v>
      </c>
      <c r="FN109" s="9">
        <v>25.263000000000002</v>
      </c>
      <c r="FO109" s="9">
        <v>22.748999999999999</v>
      </c>
      <c r="FP109" s="9">
        <v>24.759</v>
      </c>
      <c r="FQ109" s="9">
        <v>16.059000000000001</v>
      </c>
      <c r="FR109" s="9">
        <v>8.7010000000000005</v>
      </c>
      <c r="FS109" s="9">
        <v>13.19</v>
      </c>
      <c r="FT109" s="9">
        <v>8.59</v>
      </c>
      <c r="FU109" s="9">
        <v>4.5999999999999996</v>
      </c>
      <c r="FV109" s="9">
        <v>11.569000000000001</v>
      </c>
      <c r="FW109" s="9">
        <v>7.468</v>
      </c>
      <c r="FX109" s="9">
        <v>4.101</v>
      </c>
      <c r="FY109" s="9">
        <v>23.253</v>
      </c>
      <c r="FZ109" s="9">
        <v>9.2050000000000001</v>
      </c>
      <c r="GA109" s="9">
        <v>14.048999999999999</v>
      </c>
      <c r="GB109" s="9">
        <v>124.20399999999999</v>
      </c>
      <c r="GC109" s="9">
        <v>72.703999999999994</v>
      </c>
      <c r="GD109" s="9">
        <v>51.5</v>
      </c>
      <c r="GE109" s="9">
        <v>54.151000000000003</v>
      </c>
      <c r="GF109" s="9">
        <v>38.795000000000002</v>
      </c>
      <c r="GG109" s="9">
        <v>15.356</v>
      </c>
      <c r="GH109" s="9">
        <v>70.052999999999997</v>
      </c>
      <c r="GI109" s="9">
        <v>33.909999999999997</v>
      </c>
      <c r="GJ109" s="9">
        <v>36.143999999999998</v>
      </c>
      <c r="GK109" s="9">
        <v>75.849999999999994</v>
      </c>
      <c r="GL109" s="9">
        <v>53.267000000000003</v>
      </c>
      <c r="GM109" s="9">
        <v>22.584</v>
      </c>
      <c r="GN109" s="9">
        <v>84.064999999999998</v>
      </c>
      <c r="GO109" s="9">
        <v>38.845999999999997</v>
      </c>
      <c r="GP109" s="9">
        <v>45.219000000000001</v>
      </c>
      <c r="GQ109" s="9">
        <v>83.244</v>
      </c>
      <c r="GR109" s="9">
        <v>42.5</v>
      </c>
      <c r="GS109" s="9">
        <v>40.744</v>
      </c>
      <c r="GT109" s="9">
        <v>662.36800000000005</v>
      </c>
      <c r="GU109" s="9">
        <v>397.73599999999999</v>
      </c>
      <c r="GV109" s="9">
        <v>264.63200000000001</v>
      </c>
      <c r="GW109" s="9">
        <v>297.18200000000002</v>
      </c>
      <c r="GX109" s="9">
        <v>216.381</v>
      </c>
      <c r="GY109" s="9">
        <v>80.801000000000002</v>
      </c>
      <c r="GZ109" s="9">
        <v>365.18599999999998</v>
      </c>
      <c r="HA109" s="9">
        <v>181.35499999999999</v>
      </c>
      <c r="HB109" s="9">
        <v>183.83</v>
      </c>
      <c r="HC109" s="9">
        <v>62.976999999999997</v>
      </c>
      <c r="HD109" s="9">
        <v>37.465000000000003</v>
      </c>
      <c r="HE109" s="9">
        <v>25.513000000000002</v>
      </c>
      <c r="HF109" s="9">
        <v>27.75</v>
      </c>
      <c r="HG109" s="9">
        <v>18.521999999999998</v>
      </c>
      <c r="HH109" s="9">
        <v>9.2279999999999998</v>
      </c>
      <c r="HI109" s="9">
        <v>6.8819999999999997</v>
      </c>
      <c r="HJ109" s="9">
        <v>6.46</v>
      </c>
      <c r="HK109" s="9">
        <v>0.42199999999999999</v>
      </c>
      <c r="HL109" s="9">
        <v>4.5330000000000004</v>
      </c>
      <c r="HM109" s="9">
        <v>4.1479999999999997</v>
      </c>
      <c r="HN109" s="9">
        <v>0.38500000000000001</v>
      </c>
      <c r="HO109" s="9">
        <v>2.3479999999999999</v>
      </c>
      <c r="HP109" s="9">
        <v>2.3119999999999998</v>
      </c>
      <c r="HQ109" s="9">
        <v>3.6999999999999998E-2</v>
      </c>
      <c r="HR109" s="9">
        <v>20.869</v>
      </c>
      <c r="HS109" s="9">
        <v>12.061999999999999</v>
      </c>
      <c r="HT109" s="9">
        <v>8.8070000000000004</v>
      </c>
      <c r="HU109" s="9">
        <v>42.994999999999997</v>
      </c>
      <c r="HV109" s="9">
        <v>23.745000000000001</v>
      </c>
      <c r="HW109" s="9">
        <v>19.251000000000001</v>
      </c>
      <c r="HX109" s="9">
        <v>6.59</v>
      </c>
      <c r="HY109" s="9">
        <v>4.8339999999999996</v>
      </c>
      <c r="HZ109" s="9">
        <v>1.7549999999999999</v>
      </c>
      <c r="IA109" s="9">
        <v>36.405999999999999</v>
      </c>
      <c r="IB109" s="9">
        <v>18.91</v>
      </c>
      <c r="IC109" s="9">
        <v>17.495000000000001</v>
      </c>
      <c r="ID109" s="9">
        <v>12.917</v>
      </c>
      <c r="IE109" s="9">
        <v>10.743</v>
      </c>
      <c r="IF109" s="9">
        <v>2.1739999999999999</v>
      </c>
      <c r="IG109" s="9">
        <v>50.06</v>
      </c>
      <c r="IH109" s="9">
        <v>26.722000000000001</v>
      </c>
      <c r="II109" s="9">
        <v>23.338000000000001</v>
      </c>
      <c r="IJ109" s="9">
        <v>40.939</v>
      </c>
      <c r="IK109" s="9">
        <v>23.058</v>
      </c>
      <c r="IL109" s="9">
        <v>17.881</v>
      </c>
      <c r="IM109" s="9">
        <v>4269.2929999999997</v>
      </c>
      <c r="IN109" s="9">
        <v>2240.4059999999999</v>
      </c>
      <c r="IO109" s="9">
        <v>2028.8869999999999</v>
      </c>
      <c r="IP109" s="9">
        <v>3007.2750000000001</v>
      </c>
      <c r="IQ109" s="9">
        <v>1813.1179999999999</v>
      </c>
    </row>
    <row r="110" spans="1:251">
      <c r="A110" s="10">
        <v>44835</v>
      </c>
      <c r="B110" s="9">
        <v>10.798999999999999</v>
      </c>
      <c r="C110" s="9">
        <v>14.22</v>
      </c>
      <c r="D110" s="9">
        <v>305.608</v>
      </c>
      <c r="E110" s="9">
        <v>178.33199999999999</v>
      </c>
      <c r="F110" s="9">
        <v>127.276</v>
      </c>
      <c r="G110" s="9">
        <v>164.32499999999999</v>
      </c>
      <c r="H110" s="9">
        <v>120.349</v>
      </c>
      <c r="I110" s="9">
        <v>43.976999999999997</v>
      </c>
      <c r="J110" s="9">
        <v>141.28299999999999</v>
      </c>
      <c r="K110" s="9">
        <v>57.982999999999997</v>
      </c>
      <c r="L110" s="9">
        <v>83.299000000000007</v>
      </c>
      <c r="M110" s="9">
        <v>182.40799999999999</v>
      </c>
      <c r="N110" s="9">
        <v>131.47999999999999</v>
      </c>
      <c r="O110" s="9">
        <v>50.929000000000002</v>
      </c>
      <c r="P110" s="9">
        <v>151.99100000000001</v>
      </c>
      <c r="Q110" s="9">
        <v>61.018999999999998</v>
      </c>
      <c r="R110" s="9">
        <v>90.971999999999994</v>
      </c>
      <c r="S110" s="9">
        <v>153.93600000000001</v>
      </c>
      <c r="T110" s="9">
        <v>65.385000000000005</v>
      </c>
      <c r="U110" s="9">
        <v>88.551000000000002</v>
      </c>
      <c r="V110" s="9">
        <v>3058.2089999999998</v>
      </c>
      <c r="W110" s="9">
        <v>1598.691</v>
      </c>
      <c r="X110" s="9">
        <v>1459.518</v>
      </c>
      <c r="Y110" s="9">
        <v>2347.5079999999998</v>
      </c>
      <c r="Z110" s="9">
        <v>1463.232</v>
      </c>
      <c r="AA110" s="9">
        <v>884.27599999999995</v>
      </c>
      <c r="AB110" s="9">
        <v>710.70100000000002</v>
      </c>
      <c r="AC110" s="9">
        <v>135.459</v>
      </c>
      <c r="AD110" s="9">
        <v>575.24199999999996</v>
      </c>
      <c r="AE110" s="9">
        <v>289.83100000000002</v>
      </c>
      <c r="AF110" s="9">
        <v>157.179</v>
      </c>
      <c r="AG110" s="9">
        <v>132.65299999999999</v>
      </c>
      <c r="AH110" s="9">
        <v>50.780999999999999</v>
      </c>
      <c r="AI110" s="9">
        <v>26.334</v>
      </c>
      <c r="AJ110" s="9">
        <v>24.446999999999999</v>
      </c>
      <c r="AK110" s="9">
        <v>26.207999999999998</v>
      </c>
      <c r="AL110" s="9">
        <v>18.126999999999999</v>
      </c>
      <c r="AM110" s="9">
        <v>8.0809999999999995</v>
      </c>
      <c r="AN110" s="9">
        <v>14.167</v>
      </c>
      <c r="AO110" s="9">
        <v>8.7780000000000005</v>
      </c>
      <c r="AP110" s="9">
        <v>5.39</v>
      </c>
      <c r="AQ110" s="9">
        <v>12.04</v>
      </c>
      <c r="AR110" s="9">
        <v>9.3490000000000002</v>
      </c>
      <c r="AS110" s="9">
        <v>2.6909999999999998</v>
      </c>
      <c r="AT110" s="9">
        <v>24.574000000000002</v>
      </c>
      <c r="AU110" s="9">
        <v>8.2070000000000007</v>
      </c>
      <c r="AV110" s="9">
        <v>16.366</v>
      </c>
      <c r="AW110" s="9">
        <v>257.49</v>
      </c>
      <c r="AX110" s="9">
        <v>141.239</v>
      </c>
      <c r="AY110" s="9">
        <v>116.25</v>
      </c>
      <c r="AZ110" s="9">
        <v>146.934</v>
      </c>
      <c r="BA110" s="9">
        <v>103.458</v>
      </c>
      <c r="BB110" s="9">
        <v>43.475000000000001</v>
      </c>
      <c r="BC110" s="9">
        <v>110.556</v>
      </c>
      <c r="BD110" s="9">
        <v>37.780999999999999</v>
      </c>
      <c r="BE110" s="9">
        <v>72.775000000000006</v>
      </c>
      <c r="BF110" s="9">
        <v>166.50899999999999</v>
      </c>
      <c r="BG110" s="9">
        <v>116.449</v>
      </c>
      <c r="BH110" s="9">
        <v>50.06</v>
      </c>
      <c r="BI110" s="9">
        <v>123.32299999999999</v>
      </c>
      <c r="BJ110" s="9">
        <v>40.729999999999997</v>
      </c>
      <c r="BK110" s="9">
        <v>82.593000000000004</v>
      </c>
      <c r="BL110" s="9">
        <v>124.724</v>
      </c>
      <c r="BM110" s="9">
        <v>46.558</v>
      </c>
      <c r="BN110" s="9">
        <v>78.165000000000006</v>
      </c>
      <c r="BO110" s="9">
        <v>2715.4090000000001</v>
      </c>
      <c r="BP110" s="9">
        <v>1384.9359999999999</v>
      </c>
      <c r="BQ110" s="9">
        <v>1330.473</v>
      </c>
      <c r="BR110" s="9">
        <v>2071.683</v>
      </c>
      <c r="BS110" s="9">
        <v>1243.309</v>
      </c>
      <c r="BT110" s="9">
        <v>828.37400000000002</v>
      </c>
      <c r="BU110" s="9">
        <v>643.726</v>
      </c>
      <c r="BV110" s="9">
        <v>141.62700000000001</v>
      </c>
      <c r="BW110" s="9">
        <v>502.09899999999999</v>
      </c>
      <c r="BX110" s="9">
        <v>224.738</v>
      </c>
      <c r="BY110" s="9">
        <v>118.542</v>
      </c>
      <c r="BZ110" s="9">
        <v>106.196</v>
      </c>
      <c r="CA110" s="9">
        <v>39.847999999999999</v>
      </c>
      <c r="CB110" s="9">
        <v>19.988</v>
      </c>
      <c r="CC110" s="9">
        <v>19.859000000000002</v>
      </c>
      <c r="CD110" s="9">
        <v>21.064</v>
      </c>
      <c r="CE110" s="9">
        <v>12.404999999999999</v>
      </c>
      <c r="CF110" s="9">
        <v>8.6590000000000007</v>
      </c>
      <c r="CG110" s="9">
        <v>13.176</v>
      </c>
      <c r="CH110" s="9">
        <v>7.8470000000000004</v>
      </c>
      <c r="CI110" s="9">
        <v>5.3289999999999997</v>
      </c>
      <c r="CJ110" s="9">
        <v>7.8890000000000002</v>
      </c>
      <c r="CK110" s="9">
        <v>4.5590000000000002</v>
      </c>
      <c r="CL110" s="9">
        <v>3.33</v>
      </c>
      <c r="CM110" s="9">
        <v>18.783000000000001</v>
      </c>
      <c r="CN110" s="9">
        <v>7.5830000000000002</v>
      </c>
      <c r="CO110" s="9">
        <v>11.2</v>
      </c>
      <c r="CP110" s="9">
        <v>200.976</v>
      </c>
      <c r="CQ110" s="9">
        <v>106.078</v>
      </c>
      <c r="CR110" s="9">
        <v>94.897999999999996</v>
      </c>
      <c r="CS110" s="9">
        <v>91.96</v>
      </c>
      <c r="CT110" s="9">
        <v>64.683999999999997</v>
      </c>
      <c r="CU110" s="9">
        <v>27.276</v>
      </c>
      <c r="CV110" s="9">
        <v>109.01600000000001</v>
      </c>
      <c r="CW110" s="9">
        <v>41.393999999999998</v>
      </c>
      <c r="CX110" s="9">
        <v>67.622</v>
      </c>
      <c r="CY110" s="9">
        <v>107.208</v>
      </c>
      <c r="CZ110" s="9">
        <v>74.363</v>
      </c>
      <c r="DA110" s="9">
        <v>32.844999999999999</v>
      </c>
      <c r="DB110" s="9">
        <v>117.53</v>
      </c>
      <c r="DC110" s="9">
        <v>44.179000000000002</v>
      </c>
      <c r="DD110" s="9">
        <v>73.350999999999999</v>
      </c>
      <c r="DE110" s="9">
        <v>122.191</v>
      </c>
      <c r="DF110" s="9">
        <v>49.24</v>
      </c>
      <c r="DG110" s="9">
        <v>72.950999999999993</v>
      </c>
      <c r="DH110" s="9">
        <v>2679.433</v>
      </c>
      <c r="DI110" s="9">
        <v>1479.8920000000001</v>
      </c>
      <c r="DJ110" s="9">
        <v>1199.5409999999999</v>
      </c>
      <c r="DK110" s="9">
        <v>1684.4090000000001</v>
      </c>
      <c r="DL110" s="9">
        <v>1109.232</v>
      </c>
      <c r="DM110" s="9">
        <v>575.17700000000002</v>
      </c>
      <c r="DN110" s="9">
        <v>995.02300000000002</v>
      </c>
      <c r="DO110" s="9">
        <v>370.66</v>
      </c>
      <c r="DP110" s="9">
        <v>624.36400000000003</v>
      </c>
      <c r="DQ110" s="9">
        <v>211.715</v>
      </c>
      <c r="DR110" s="9">
        <v>120.407</v>
      </c>
      <c r="DS110" s="9">
        <v>91.307000000000002</v>
      </c>
      <c r="DT110" s="9">
        <v>60.932000000000002</v>
      </c>
      <c r="DU110" s="9">
        <v>37.414000000000001</v>
      </c>
      <c r="DV110" s="9">
        <v>23.518000000000001</v>
      </c>
      <c r="DW110" s="9">
        <v>17.914000000000001</v>
      </c>
      <c r="DX110" s="9">
        <v>14.725</v>
      </c>
      <c r="DY110" s="9">
        <v>3.1890000000000001</v>
      </c>
      <c r="DZ110" s="9">
        <v>11.195</v>
      </c>
      <c r="EA110" s="9">
        <v>9.0990000000000002</v>
      </c>
      <c r="EB110" s="9">
        <v>2.0960000000000001</v>
      </c>
      <c r="EC110" s="9">
        <v>6.7190000000000003</v>
      </c>
      <c r="ED110" s="9">
        <v>5.6260000000000003</v>
      </c>
      <c r="EE110" s="9">
        <v>1.093</v>
      </c>
      <c r="EF110" s="9">
        <v>43.018000000000001</v>
      </c>
      <c r="EG110" s="9">
        <v>22.689</v>
      </c>
      <c r="EH110" s="9">
        <v>20.329000000000001</v>
      </c>
      <c r="EI110" s="9">
        <v>167.55199999999999</v>
      </c>
      <c r="EJ110" s="9">
        <v>92.93</v>
      </c>
      <c r="EK110" s="9">
        <v>74.622</v>
      </c>
      <c r="EL110" s="9">
        <v>65.105999999999995</v>
      </c>
      <c r="EM110" s="9">
        <v>49.192</v>
      </c>
      <c r="EN110" s="9">
        <v>15.914</v>
      </c>
      <c r="EO110" s="9">
        <v>102.446</v>
      </c>
      <c r="EP110" s="9">
        <v>43.738</v>
      </c>
      <c r="EQ110" s="9">
        <v>58.707999999999998</v>
      </c>
      <c r="ER110" s="9">
        <v>80.278999999999996</v>
      </c>
      <c r="ES110" s="9">
        <v>61.741</v>
      </c>
      <c r="ET110" s="9">
        <v>18.538</v>
      </c>
      <c r="EU110" s="9">
        <v>131.43600000000001</v>
      </c>
      <c r="EV110" s="9">
        <v>58.665999999999997</v>
      </c>
      <c r="EW110" s="9">
        <v>72.77</v>
      </c>
      <c r="EX110" s="9">
        <v>113.64</v>
      </c>
      <c r="EY110" s="9">
        <v>52.837000000000003</v>
      </c>
      <c r="EZ110" s="9">
        <v>60.804000000000002</v>
      </c>
      <c r="FA110" s="9">
        <v>2013.125</v>
      </c>
      <c r="FB110" s="9">
        <v>1073.3040000000001</v>
      </c>
      <c r="FC110" s="9">
        <v>939.82100000000003</v>
      </c>
      <c r="FD110" s="9">
        <v>1387.425</v>
      </c>
      <c r="FE110" s="9">
        <v>886.02</v>
      </c>
      <c r="FF110" s="9">
        <v>501.40600000000001</v>
      </c>
      <c r="FG110" s="9">
        <v>625.70000000000005</v>
      </c>
      <c r="FH110" s="9">
        <v>187.28399999999999</v>
      </c>
      <c r="FI110" s="9">
        <v>438.416</v>
      </c>
      <c r="FJ110" s="9">
        <v>152.096</v>
      </c>
      <c r="FK110" s="9">
        <v>83.536000000000001</v>
      </c>
      <c r="FL110" s="9">
        <v>68.56</v>
      </c>
      <c r="FM110" s="9">
        <v>34.256</v>
      </c>
      <c r="FN110" s="9">
        <v>18.826000000000001</v>
      </c>
      <c r="FO110" s="9">
        <v>15.43</v>
      </c>
      <c r="FP110" s="9">
        <v>12.053000000000001</v>
      </c>
      <c r="FQ110" s="9">
        <v>9.1859999999999999</v>
      </c>
      <c r="FR110" s="9">
        <v>2.867</v>
      </c>
      <c r="FS110" s="9">
        <v>7.8170000000000002</v>
      </c>
      <c r="FT110" s="9">
        <v>6.0069999999999997</v>
      </c>
      <c r="FU110" s="9">
        <v>1.81</v>
      </c>
      <c r="FV110" s="9">
        <v>4.2359999999999998</v>
      </c>
      <c r="FW110" s="9">
        <v>3.18</v>
      </c>
      <c r="FX110" s="9">
        <v>1.056</v>
      </c>
      <c r="FY110" s="9">
        <v>22.202999999999999</v>
      </c>
      <c r="FZ110" s="9">
        <v>9.64</v>
      </c>
      <c r="GA110" s="9">
        <v>12.563000000000001</v>
      </c>
      <c r="GB110" s="9">
        <v>128.77500000000001</v>
      </c>
      <c r="GC110" s="9">
        <v>70.62</v>
      </c>
      <c r="GD110" s="9">
        <v>58.155000000000001</v>
      </c>
      <c r="GE110" s="9">
        <v>54.896999999999998</v>
      </c>
      <c r="GF110" s="9">
        <v>41.404000000000003</v>
      </c>
      <c r="GG110" s="9">
        <v>13.493</v>
      </c>
      <c r="GH110" s="9">
        <v>73.878</v>
      </c>
      <c r="GI110" s="9">
        <v>29.216000000000001</v>
      </c>
      <c r="GJ110" s="9">
        <v>44.661999999999999</v>
      </c>
      <c r="GK110" s="9">
        <v>64.277000000000001</v>
      </c>
      <c r="GL110" s="9">
        <v>48.478999999999999</v>
      </c>
      <c r="GM110" s="9">
        <v>15.798</v>
      </c>
      <c r="GN110" s="9">
        <v>87.819000000000003</v>
      </c>
      <c r="GO110" s="9">
        <v>35.057000000000002</v>
      </c>
      <c r="GP110" s="9">
        <v>52.762</v>
      </c>
      <c r="GQ110" s="9">
        <v>81.694999999999993</v>
      </c>
      <c r="GR110" s="9">
        <v>35.222999999999999</v>
      </c>
      <c r="GS110" s="9">
        <v>46.472000000000001</v>
      </c>
      <c r="GT110" s="9">
        <v>666.30799999999999</v>
      </c>
      <c r="GU110" s="9">
        <v>406.58800000000002</v>
      </c>
      <c r="GV110" s="9">
        <v>259.72000000000003</v>
      </c>
      <c r="GW110" s="9">
        <v>296.98399999999998</v>
      </c>
      <c r="GX110" s="9">
        <v>223.21199999999999</v>
      </c>
      <c r="GY110" s="9">
        <v>73.772000000000006</v>
      </c>
      <c r="GZ110" s="9">
        <v>369.32299999999998</v>
      </c>
      <c r="HA110" s="9">
        <v>183.375</v>
      </c>
      <c r="HB110" s="9">
        <v>185.94800000000001</v>
      </c>
      <c r="HC110" s="9">
        <v>59.619</v>
      </c>
      <c r="HD110" s="9">
        <v>36.872</v>
      </c>
      <c r="HE110" s="9">
        <v>22.747</v>
      </c>
      <c r="HF110" s="9">
        <v>26.675999999999998</v>
      </c>
      <c r="HG110" s="9">
        <v>18.588000000000001</v>
      </c>
      <c r="HH110" s="9">
        <v>8.0879999999999992</v>
      </c>
      <c r="HI110" s="9">
        <v>5.8609999999999998</v>
      </c>
      <c r="HJ110" s="9">
        <v>5.5389999999999997</v>
      </c>
      <c r="HK110" s="9">
        <v>0.32200000000000001</v>
      </c>
      <c r="HL110" s="9">
        <v>3.3780000000000001</v>
      </c>
      <c r="HM110" s="9">
        <v>3.0920000000000001</v>
      </c>
      <c r="HN110" s="9">
        <v>0.28499999999999998</v>
      </c>
      <c r="HO110" s="9">
        <v>2.4830000000000001</v>
      </c>
      <c r="HP110" s="9">
        <v>2.4460000000000002</v>
      </c>
      <c r="HQ110" s="9">
        <v>3.6999999999999998E-2</v>
      </c>
      <c r="HR110" s="9">
        <v>20.815000000000001</v>
      </c>
      <c r="HS110" s="9">
        <v>13.048999999999999</v>
      </c>
      <c r="HT110" s="9">
        <v>7.766</v>
      </c>
      <c r="HU110" s="9">
        <v>38.777000000000001</v>
      </c>
      <c r="HV110" s="9">
        <v>22.31</v>
      </c>
      <c r="HW110" s="9">
        <v>16.466999999999999</v>
      </c>
      <c r="HX110" s="9">
        <v>10.210000000000001</v>
      </c>
      <c r="HY110" s="9">
        <v>7.7889999999999997</v>
      </c>
      <c r="HZ110" s="9">
        <v>2.4209999999999998</v>
      </c>
      <c r="IA110" s="9">
        <v>28.568000000000001</v>
      </c>
      <c r="IB110" s="9">
        <v>14.522</v>
      </c>
      <c r="IC110" s="9">
        <v>14.045999999999999</v>
      </c>
      <c r="ID110" s="9">
        <v>16.001999999999999</v>
      </c>
      <c r="IE110" s="9">
        <v>13.262</v>
      </c>
      <c r="IF110" s="9">
        <v>2.74</v>
      </c>
      <c r="IG110" s="9">
        <v>43.616999999999997</v>
      </c>
      <c r="IH110" s="9">
        <v>23.609000000000002</v>
      </c>
      <c r="II110" s="9">
        <v>20.007000000000001</v>
      </c>
      <c r="IJ110" s="9">
        <v>31.946000000000002</v>
      </c>
      <c r="IK110" s="9">
        <v>17.614000000000001</v>
      </c>
      <c r="IL110" s="9">
        <v>14.331</v>
      </c>
      <c r="IM110" s="9">
        <v>4294.25</v>
      </c>
      <c r="IN110" s="9">
        <v>2252.5129999999999</v>
      </c>
      <c r="IO110" s="9">
        <v>2041.7370000000001</v>
      </c>
      <c r="IP110" s="9">
        <v>3042.239</v>
      </c>
      <c r="IQ110" s="9">
        <v>1842.8969999999999</v>
      </c>
    </row>
    <row r="111" spans="1:251">
      <c r="A111" s="10">
        <v>44866</v>
      </c>
      <c r="B111" s="9">
        <v>9.32</v>
      </c>
      <c r="C111" s="9">
        <v>11.362</v>
      </c>
      <c r="D111" s="9">
        <v>294.411</v>
      </c>
      <c r="E111" s="9">
        <v>169.96</v>
      </c>
      <c r="F111" s="9">
        <v>124.45099999999999</v>
      </c>
      <c r="G111" s="9">
        <v>165.41</v>
      </c>
      <c r="H111" s="9">
        <v>117.566</v>
      </c>
      <c r="I111" s="9">
        <v>47.844000000000001</v>
      </c>
      <c r="J111" s="9">
        <v>129.001</v>
      </c>
      <c r="K111" s="9">
        <v>52.393999999999998</v>
      </c>
      <c r="L111" s="9">
        <v>76.606999999999999</v>
      </c>
      <c r="M111" s="9">
        <v>177.92599999999999</v>
      </c>
      <c r="N111" s="9">
        <v>125.16800000000001</v>
      </c>
      <c r="O111" s="9">
        <v>52.758000000000003</v>
      </c>
      <c r="P111" s="9">
        <v>136.60499999999999</v>
      </c>
      <c r="Q111" s="9">
        <v>54.703000000000003</v>
      </c>
      <c r="R111" s="9">
        <v>81.902000000000001</v>
      </c>
      <c r="S111" s="9">
        <v>138.012</v>
      </c>
      <c r="T111" s="9">
        <v>57.188000000000002</v>
      </c>
      <c r="U111" s="9">
        <v>80.823999999999998</v>
      </c>
      <c r="V111" s="9">
        <v>3075.509</v>
      </c>
      <c r="W111" s="9">
        <v>1612.194</v>
      </c>
      <c r="X111" s="9">
        <v>1463.3140000000001</v>
      </c>
      <c r="Y111" s="9">
        <v>2370.7040000000002</v>
      </c>
      <c r="Z111" s="9">
        <v>1480.19</v>
      </c>
      <c r="AA111" s="9">
        <v>890.51499999999999</v>
      </c>
      <c r="AB111" s="9">
        <v>704.80399999999997</v>
      </c>
      <c r="AC111" s="9">
        <v>132.005</v>
      </c>
      <c r="AD111" s="9">
        <v>572.79899999999998</v>
      </c>
      <c r="AE111" s="9">
        <v>280.41300000000001</v>
      </c>
      <c r="AF111" s="9">
        <v>152.94399999999999</v>
      </c>
      <c r="AG111" s="9">
        <v>127.46899999999999</v>
      </c>
      <c r="AH111" s="9">
        <v>48.868000000000002</v>
      </c>
      <c r="AI111" s="9">
        <v>26.603999999999999</v>
      </c>
      <c r="AJ111" s="9">
        <v>22.263999999999999</v>
      </c>
      <c r="AK111" s="9">
        <v>24.138999999999999</v>
      </c>
      <c r="AL111" s="9">
        <v>15.51</v>
      </c>
      <c r="AM111" s="9">
        <v>8.6289999999999996</v>
      </c>
      <c r="AN111" s="9">
        <v>13.263999999999999</v>
      </c>
      <c r="AO111" s="9">
        <v>7.4569999999999999</v>
      </c>
      <c r="AP111" s="9">
        <v>5.8070000000000004</v>
      </c>
      <c r="AQ111" s="9">
        <v>10.875</v>
      </c>
      <c r="AR111" s="9">
        <v>8.0519999999999996</v>
      </c>
      <c r="AS111" s="9">
        <v>2.8220000000000001</v>
      </c>
      <c r="AT111" s="9">
        <v>24.728999999999999</v>
      </c>
      <c r="AU111" s="9">
        <v>11.095000000000001</v>
      </c>
      <c r="AV111" s="9">
        <v>13.635</v>
      </c>
      <c r="AW111" s="9">
        <v>251.352</v>
      </c>
      <c r="AX111" s="9">
        <v>138.149</v>
      </c>
      <c r="AY111" s="9">
        <v>113.203</v>
      </c>
      <c r="AZ111" s="9">
        <v>142.21600000000001</v>
      </c>
      <c r="BA111" s="9">
        <v>100.395</v>
      </c>
      <c r="BB111" s="9">
        <v>41.822000000000003</v>
      </c>
      <c r="BC111" s="9">
        <v>109.136</v>
      </c>
      <c r="BD111" s="9">
        <v>37.753999999999998</v>
      </c>
      <c r="BE111" s="9">
        <v>71.381</v>
      </c>
      <c r="BF111" s="9">
        <v>160.31</v>
      </c>
      <c r="BG111" s="9">
        <v>112.146</v>
      </c>
      <c r="BH111" s="9">
        <v>48.164999999999999</v>
      </c>
      <c r="BI111" s="9">
        <v>120.10299999999999</v>
      </c>
      <c r="BJ111" s="9">
        <v>40.798999999999999</v>
      </c>
      <c r="BK111" s="9">
        <v>79.304000000000002</v>
      </c>
      <c r="BL111" s="9">
        <v>122.4</v>
      </c>
      <c r="BM111" s="9">
        <v>45.212000000000003</v>
      </c>
      <c r="BN111" s="9">
        <v>77.188000000000002</v>
      </c>
      <c r="BO111" s="9">
        <v>2741.5459999999998</v>
      </c>
      <c r="BP111" s="9">
        <v>1391.912</v>
      </c>
      <c r="BQ111" s="9">
        <v>1349.634</v>
      </c>
      <c r="BR111" s="9">
        <v>2105.5940000000001</v>
      </c>
      <c r="BS111" s="9">
        <v>1261.135</v>
      </c>
      <c r="BT111" s="9">
        <v>844.45899999999995</v>
      </c>
      <c r="BU111" s="9">
        <v>635.952</v>
      </c>
      <c r="BV111" s="9">
        <v>130.77699999999999</v>
      </c>
      <c r="BW111" s="9">
        <v>505.17500000000001</v>
      </c>
      <c r="BX111" s="9">
        <v>239.143</v>
      </c>
      <c r="BY111" s="9">
        <v>114.014</v>
      </c>
      <c r="BZ111" s="9">
        <v>125.129</v>
      </c>
      <c r="CA111" s="9">
        <v>45.252000000000002</v>
      </c>
      <c r="CB111" s="9">
        <v>24.297999999999998</v>
      </c>
      <c r="CC111" s="9">
        <v>20.954000000000001</v>
      </c>
      <c r="CD111" s="9">
        <v>22.675000000000001</v>
      </c>
      <c r="CE111" s="9">
        <v>15.058</v>
      </c>
      <c r="CF111" s="9">
        <v>7.617</v>
      </c>
      <c r="CG111" s="9">
        <v>13.065</v>
      </c>
      <c r="CH111" s="9">
        <v>6.4329999999999998</v>
      </c>
      <c r="CI111" s="9">
        <v>6.6319999999999997</v>
      </c>
      <c r="CJ111" s="9">
        <v>9.61</v>
      </c>
      <c r="CK111" s="9">
        <v>8.625</v>
      </c>
      <c r="CL111" s="9">
        <v>0.98499999999999999</v>
      </c>
      <c r="CM111" s="9">
        <v>22.577000000000002</v>
      </c>
      <c r="CN111" s="9">
        <v>9.24</v>
      </c>
      <c r="CO111" s="9">
        <v>13.337</v>
      </c>
      <c r="CP111" s="9">
        <v>210.80099999999999</v>
      </c>
      <c r="CQ111" s="9">
        <v>101.07</v>
      </c>
      <c r="CR111" s="9">
        <v>109.732</v>
      </c>
      <c r="CS111" s="9">
        <v>100.416</v>
      </c>
      <c r="CT111" s="9">
        <v>69.259</v>
      </c>
      <c r="CU111" s="9">
        <v>31.157</v>
      </c>
      <c r="CV111" s="9">
        <v>110.386</v>
      </c>
      <c r="CW111" s="9">
        <v>31.811</v>
      </c>
      <c r="CX111" s="9">
        <v>78.575000000000003</v>
      </c>
      <c r="CY111" s="9">
        <v>115.727</v>
      </c>
      <c r="CZ111" s="9">
        <v>78.855000000000004</v>
      </c>
      <c r="DA111" s="9">
        <v>36.872</v>
      </c>
      <c r="DB111" s="9">
        <v>123.416</v>
      </c>
      <c r="DC111" s="9">
        <v>35.159999999999997</v>
      </c>
      <c r="DD111" s="9">
        <v>88.257000000000005</v>
      </c>
      <c r="DE111" s="9">
        <v>123.45099999999999</v>
      </c>
      <c r="DF111" s="9">
        <v>38.244</v>
      </c>
      <c r="DG111" s="9">
        <v>85.206000000000003</v>
      </c>
      <c r="DH111" s="9">
        <v>2713.4870000000001</v>
      </c>
      <c r="DI111" s="9">
        <v>1489.0920000000001</v>
      </c>
      <c r="DJ111" s="9">
        <v>1224.395</v>
      </c>
      <c r="DK111" s="9">
        <v>1688.5709999999999</v>
      </c>
      <c r="DL111" s="9">
        <v>1110.577</v>
      </c>
      <c r="DM111" s="9">
        <v>577.99400000000003</v>
      </c>
      <c r="DN111" s="9">
        <v>1024.9159999999999</v>
      </c>
      <c r="DO111" s="9">
        <v>378.51499999999999</v>
      </c>
      <c r="DP111" s="9">
        <v>646.4</v>
      </c>
      <c r="DQ111" s="9">
        <v>206.66800000000001</v>
      </c>
      <c r="DR111" s="9">
        <v>120.849</v>
      </c>
      <c r="DS111" s="9">
        <v>85.819000000000003</v>
      </c>
      <c r="DT111" s="9">
        <v>61.845999999999997</v>
      </c>
      <c r="DU111" s="9">
        <v>37.520000000000003</v>
      </c>
      <c r="DV111" s="9">
        <v>24.327000000000002</v>
      </c>
      <c r="DW111" s="9">
        <v>23.009</v>
      </c>
      <c r="DX111" s="9">
        <v>18.898</v>
      </c>
      <c r="DY111" s="9">
        <v>4.1109999999999998</v>
      </c>
      <c r="DZ111" s="9">
        <v>10.896000000000001</v>
      </c>
      <c r="EA111" s="9">
        <v>8.3840000000000003</v>
      </c>
      <c r="EB111" s="9">
        <v>2.512</v>
      </c>
      <c r="EC111" s="9">
        <v>12.113</v>
      </c>
      <c r="ED111" s="9">
        <v>10.513999999999999</v>
      </c>
      <c r="EE111" s="9">
        <v>1.599</v>
      </c>
      <c r="EF111" s="9">
        <v>38.837000000000003</v>
      </c>
      <c r="EG111" s="9">
        <v>18.622</v>
      </c>
      <c r="EH111" s="9">
        <v>20.215</v>
      </c>
      <c r="EI111" s="9">
        <v>160.01900000000001</v>
      </c>
      <c r="EJ111" s="9">
        <v>91.1</v>
      </c>
      <c r="EK111" s="9">
        <v>68.918999999999997</v>
      </c>
      <c r="EL111" s="9">
        <v>61.649000000000001</v>
      </c>
      <c r="EM111" s="9">
        <v>45.433</v>
      </c>
      <c r="EN111" s="9">
        <v>16.216000000000001</v>
      </c>
      <c r="EO111" s="9">
        <v>98.37</v>
      </c>
      <c r="EP111" s="9">
        <v>45.667000000000002</v>
      </c>
      <c r="EQ111" s="9">
        <v>52.703000000000003</v>
      </c>
      <c r="ER111" s="9">
        <v>80.616</v>
      </c>
      <c r="ES111" s="9">
        <v>61.856000000000002</v>
      </c>
      <c r="ET111" s="9">
        <v>18.760000000000002</v>
      </c>
      <c r="EU111" s="9">
        <v>126.05200000000001</v>
      </c>
      <c r="EV111" s="9">
        <v>58.991999999999997</v>
      </c>
      <c r="EW111" s="9">
        <v>67.06</v>
      </c>
      <c r="EX111" s="9">
        <v>109.26600000000001</v>
      </c>
      <c r="EY111" s="9">
        <v>54.051000000000002</v>
      </c>
      <c r="EZ111" s="9">
        <v>55.215000000000003</v>
      </c>
      <c r="FA111" s="9">
        <v>2024.43</v>
      </c>
      <c r="FB111" s="9">
        <v>1078.663</v>
      </c>
      <c r="FC111" s="9">
        <v>945.76800000000003</v>
      </c>
      <c r="FD111" s="9">
        <v>1393.3240000000001</v>
      </c>
      <c r="FE111" s="9">
        <v>890.84500000000003</v>
      </c>
      <c r="FF111" s="9">
        <v>502.47899999999998</v>
      </c>
      <c r="FG111" s="9">
        <v>631.10699999999997</v>
      </c>
      <c r="FH111" s="9">
        <v>187.81800000000001</v>
      </c>
      <c r="FI111" s="9">
        <v>443.28899999999999</v>
      </c>
      <c r="FJ111" s="9">
        <v>146.899</v>
      </c>
      <c r="FK111" s="9">
        <v>83.506</v>
      </c>
      <c r="FL111" s="9">
        <v>63.393000000000001</v>
      </c>
      <c r="FM111" s="9">
        <v>39.24</v>
      </c>
      <c r="FN111" s="9">
        <v>21.803999999999998</v>
      </c>
      <c r="FO111" s="9">
        <v>17.436</v>
      </c>
      <c r="FP111" s="9">
        <v>18.286000000000001</v>
      </c>
      <c r="FQ111" s="9">
        <v>14.958</v>
      </c>
      <c r="FR111" s="9">
        <v>3.3279999999999998</v>
      </c>
      <c r="FS111" s="9">
        <v>8.9390000000000001</v>
      </c>
      <c r="FT111" s="9">
        <v>7.1740000000000004</v>
      </c>
      <c r="FU111" s="9">
        <v>1.766</v>
      </c>
      <c r="FV111" s="9">
        <v>9.3460000000000001</v>
      </c>
      <c r="FW111" s="9">
        <v>7.7839999999999998</v>
      </c>
      <c r="FX111" s="9">
        <v>1.5629999999999999</v>
      </c>
      <c r="FY111" s="9">
        <v>20.954000000000001</v>
      </c>
      <c r="FZ111" s="9">
        <v>6.8470000000000004</v>
      </c>
      <c r="GA111" s="9">
        <v>14.106999999999999</v>
      </c>
      <c r="GB111" s="9">
        <v>120.511</v>
      </c>
      <c r="GC111" s="9">
        <v>67.364000000000004</v>
      </c>
      <c r="GD111" s="9">
        <v>53.146999999999998</v>
      </c>
      <c r="GE111" s="9">
        <v>50.966999999999999</v>
      </c>
      <c r="GF111" s="9">
        <v>37.061</v>
      </c>
      <c r="GG111" s="9">
        <v>13.904999999999999</v>
      </c>
      <c r="GH111" s="9">
        <v>69.543999999999997</v>
      </c>
      <c r="GI111" s="9">
        <v>30.302</v>
      </c>
      <c r="GJ111" s="9">
        <v>39.241999999999997</v>
      </c>
      <c r="GK111" s="9">
        <v>65.835999999999999</v>
      </c>
      <c r="GL111" s="9">
        <v>50.167000000000002</v>
      </c>
      <c r="GM111" s="9">
        <v>15.669</v>
      </c>
      <c r="GN111" s="9">
        <v>81.063000000000002</v>
      </c>
      <c r="GO111" s="9">
        <v>33.338999999999999</v>
      </c>
      <c r="GP111" s="9">
        <v>47.723999999999997</v>
      </c>
      <c r="GQ111" s="9">
        <v>78.483000000000004</v>
      </c>
      <c r="GR111" s="9">
        <v>37.475999999999999</v>
      </c>
      <c r="GS111" s="9">
        <v>41.006999999999998</v>
      </c>
      <c r="GT111" s="9">
        <v>689.05600000000004</v>
      </c>
      <c r="GU111" s="9">
        <v>410.42899999999997</v>
      </c>
      <c r="GV111" s="9">
        <v>278.62700000000001</v>
      </c>
      <c r="GW111" s="9">
        <v>295.24700000000001</v>
      </c>
      <c r="GX111" s="9">
        <v>219.732</v>
      </c>
      <c r="GY111" s="9">
        <v>75.516000000000005</v>
      </c>
      <c r="GZ111" s="9">
        <v>393.80900000000003</v>
      </c>
      <c r="HA111" s="9">
        <v>190.69800000000001</v>
      </c>
      <c r="HB111" s="9">
        <v>203.11099999999999</v>
      </c>
      <c r="HC111" s="9">
        <v>59.768999999999998</v>
      </c>
      <c r="HD111" s="9">
        <v>37.343000000000004</v>
      </c>
      <c r="HE111" s="9">
        <v>22.425999999999998</v>
      </c>
      <c r="HF111" s="9">
        <v>22.606000000000002</v>
      </c>
      <c r="HG111" s="9">
        <v>15.715</v>
      </c>
      <c r="HH111" s="9">
        <v>6.891</v>
      </c>
      <c r="HI111" s="9">
        <v>4.7229999999999999</v>
      </c>
      <c r="HJ111" s="9">
        <v>3.94</v>
      </c>
      <c r="HK111" s="9">
        <v>0.78300000000000003</v>
      </c>
      <c r="HL111" s="9">
        <v>1.9570000000000001</v>
      </c>
      <c r="HM111" s="9">
        <v>1.21</v>
      </c>
      <c r="HN111" s="9">
        <v>0.746</v>
      </c>
      <c r="HO111" s="9">
        <v>2.766</v>
      </c>
      <c r="HP111" s="9">
        <v>2.73</v>
      </c>
      <c r="HQ111" s="9">
        <v>3.6999999999999998E-2</v>
      </c>
      <c r="HR111" s="9">
        <v>17.882999999999999</v>
      </c>
      <c r="HS111" s="9">
        <v>11.775</v>
      </c>
      <c r="HT111" s="9">
        <v>6.1079999999999997</v>
      </c>
      <c r="HU111" s="9">
        <v>39.508000000000003</v>
      </c>
      <c r="HV111" s="9">
        <v>23.736000000000001</v>
      </c>
      <c r="HW111" s="9">
        <v>15.772</v>
      </c>
      <c r="HX111" s="9">
        <v>10.682</v>
      </c>
      <c r="HY111" s="9">
        <v>8.3719999999999999</v>
      </c>
      <c r="HZ111" s="9">
        <v>2.31</v>
      </c>
      <c r="IA111" s="9">
        <v>28.826000000000001</v>
      </c>
      <c r="IB111" s="9">
        <v>15.365</v>
      </c>
      <c r="IC111" s="9">
        <v>13.462</v>
      </c>
      <c r="ID111" s="9">
        <v>14.78</v>
      </c>
      <c r="IE111" s="9">
        <v>11.689</v>
      </c>
      <c r="IF111" s="9">
        <v>3.09</v>
      </c>
      <c r="IG111" s="9">
        <v>44.988999999999997</v>
      </c>
      <c r="IH111" s="9">
        <v>25.652999999999999</v>
      </c>
      <c r="II111" s="9">
        <v>19.335999999999999</v>
      </c>
      <c r="IJ111" s="9">
        <v>30.783000000000001</v>
      </c>
      <c r="IK111" s="9">
        <v>16.574999999999999</v>
      </c>
      <c r="IL111" s="9">
        <v>14.208</v>
      </c>
      <c r="IM111" s="9">
        <v>4332.634</v>
      </c>
      <c r="IN111" s="9">
        <v>2271.9670000000001</v>
      </c>
      <c r="IO111" s="9">
        <v>2060.6669999999999</v>
      </c>
      <c r="IP111" s="9">
        <v>3051.7640000000001</v>
      </c>
      <c r="IQ111" s="9">
        <v>1860.308</v>
      </c>
    </row>
    <row r="112" spans="1:251">
      <c r="A112" s="10">
        <v>44896</v>
      </c>
      <c r="B112" s="9">
        <v>8.3780000000000001</v>
      </c>
      <c r="C112" s="9">
        <v>10.617000000000001</v>
      </c>
      <c r="D112" s="9">
        <v>305.447</v>
      </c>
      <c r="E112" s="9">
        <v>174.84</v>
      </c>
      <c r="F112" s="9">
        <v>130.607</v>
      </c>
      <c r="G112" s="9">
        <v>164.52199999999999</v>
      </c>
      <c r="H112" s="9">
        <v>115.601</v>
      </c>
      <c r="I112" s="9">
        <v>48.920999999999999</v>
      </c>
      <c r="J112" s="9">
        <v>140.92500000000001</v>
      </c>
      <c r="K112" s="9">
        <v>59.238999999999997</v>
      </c>
      <c r="L112" s="9">
        <v>81.686000000000007</v>
      </c>
      <c r="M112" s="9">
        <v>184.26400000000001</v>
      </c>
      <c r="N112" s="9">
        <v>130.62200000000001</v>
      </c>
      <c r="O112" s="9">
        <v>53.642000000000003</v>
      </c>
      <c r="P112" s="9">
        <v>147.78200000000001</v>
      </c>
      <c r="Q112" s="9">
        <v>62.381999999999998</v>
      </c>
      <c r="R112" s="9">
        <v>85.4</v>
      </c>
      <c r="S112" s="9">
        <v>155.03200000000001</v>
      </c>
      <c r="T112" s="9">
        <v>69.84</v>
      </c>
      <c r="U112" s="9">
        <v>85.191999999999993</v>
      </c>
      <c r="V112" s="9">
        <v>3063.9549999999999</v>
      </c>
      <c r="W112" s="9">
        <v>1610.98</v>
      </c>
      <c r="X112" s="9">
        <v>1452.9739999999999</v>
      </c>
      <c r="Y112" s="9">
        <v>2370.3690000000001</v>
      </c>
      <c r="Z112" s="9">
        <v>1486.9559999999999</v>
      </c>
      <c r="AA112" s="9">
        <v>883.41300000000001</v>
      </c>
      <c r="AB112" s="9">
        <v>693.58500000000004</v>
      </c>
      <c r="AC112" s="9">
        <v>124.024</v>
      </c>
      <c r="AD112" s="9">
        <v>569.56100000000004</v>
      </c>
      <c r="AE112" s="9">
        <v>274.49599999999998</v>
      </c>
      <c r="AF112" s="9">
        <v>140.34200000000001</v>
      </c>
      <c r="AG112" s="9">
        <v>134.154</v>
      </c>
      <c r="AH112" s="9">
        <v>42.886000000000003</v>
      </c>
      <c r="AI112" s="9">
        <v>20.207999999999998</v>
      </c>
      <c r="AJ112" s="9">
        <v>22.678000000000001</v>
      </c>
      <c r="AK112" s="9">
        <v>22.652000000000001</v>
      </c>
      <c r="AL112" s="9">
        <v>14.218999999999999</v>
      </c>
      <c r="AM112" s="9">
        <v>8.4329999999999998</v>
      </c>
      <c r="AN112" s="9">
        <v>10.210000000000001</v>
      </c>
      <c r="AO112" s="9">
        <v>8.6929999999999996</v>
      </c>
      <c r="AP112" s="9">
        <v>1.516</v>
      </c>
      <c r="AQ112" s="9">
        <v>12.442</v>
      </c>
      <c r="AR112" s="9">
        <v>5.5259999999999998</v>
      </c>
      <c r="AS112" s="9">
        <v>6.9160000000000004</v>
      </c>
      <c r="AT112" s="9">
        <v>20.234000000000002</v>
      </c>
      <c r="AU112" s="9">
        <v>5.9889999999999999</v>
      </c>
      <c r="AV112" s="9">
        <v>14.244999999999999</v>
      </c>
      <c r="AW112" s="9">
        <v>248.27099999999999</v>
      </c>
      <c r="AX112" s="9">
        <v>128.68199999999999</v>
      </c>
      <c r="AY112" s="9">
        <v>119.589</v>
      </c>
      <c r="AZ112" s="9">
        <v>133.77600000000001</v>
      </c>
      <c r="BA112" s="9">
        <v>92.263000000000005</v>
      </c>
      <c r="BB112" s="9">
        <v>41.512</v>
      </c>
      <c r="BC112" s="9">
        <v>114.496</v>
      </c>
      <c r="BD112" s="9">
        <v>36.418999999999997</v>
      </c>
      <c r="BE112" s="9">
        <v>78.076999999999998</v>
      </c>
      <c r="BF112" s="9">
        <v>150.82400000000001</v>
      </c>
      <c r="BG112" s="9">
        <v>102.712</v>
      </c>
      <c r="BH112" s="9">
        <v>48.112000000000002</v>
      </c>
      <c r="BI112" s="9">
        <v>123.672</v>
      </c>
      <c r="BJ112" s="9">
        <v>37.630000000000003</v>
      </c>
      <c r="BK112" s="9">
        <v>86.042000000000002</v>
      </c>
      <c r="BL112" s="9">
        <v>124.705</v>
      </c>
      <c r="BM112" s="9">
        <v>45.112000000000002</v>
      </c>
      <c r="BN112" s="9">
        <v>79.593000000000004</v>
      </c>
      <c r="BO112" s="9">
        <v>2727.6880000000001</v>
      </c>
      <c r="BP112" s="9">
        <v>1383.6559999999999</v>
      </c>
      <c r="BQ112" s="9">
        <v>1344.0319999999999</v>
      </c>
      <c r="BR112" s="9">
        <v>2101.3679999999999</v>
      </c>
      <c r="BS112" s="9">
        <v>1251.1990000000001</v>
      </c>
      <c r="BT112" s="9">
        <v>850.16899999999998</v>
      </c>
      <c r="BU112" s="9">
        <v>626.32000000000005</v>
      </c>
      <c r="BV112" s="9">
        <v>132.45699999999999</v>
      </c>
      <c r="BW112" s="9">
        <v>493.86200000000002</v>
      </c>
      <c r="BX112" s="9">
        <v>221.374</v>
      </c>
      <c r="BY112" s="9">
        <v>111.492</v>
      </c>
      <c r="BZ112" s="9">
        <v>109.88200000000001</v>
      </c>
      <c r="CA112" s="9">
        <v>46.38</v>
      </c>
      <c r="CB112" s="9">
        <v>28.052</v>
      </c>
      <c r="CC112" s="9">
        <v>18.327999999999999</v>
      </c>
      <c r="CD112" s="9">
        <v>23.213999999999999</v>
      </c>
      <c r="CE112" s="9">
        <v>19.867000000000001</v>
      </c>
      <c r="CF112" s="9">
        <v>3.3460000000000001</v>
      </c>
      <c r="CG112" s="9">
        <v>11.32</v>
      </c>
      <c r="CH112" s="9">
        <v>9.8710000000000004</v>
      </c>
      <c r="CI112" s="9">
        <v>1.4490000000000001</v>
      </c>
      <c r="CJ112" s="9">
        <v>11.893000000000001</v>
      </c>
      <c r="CK112" s="9">
        <v>9.9960000000000004</v>
      </c>
      <c r="CL112" s="9">
        <v>1.897</v>
      </c>
      <c r="CM112" s="9">
        <v>23.167000000000002</v>
      </c>
      <c r="CN112" s="9">
        <v>8.1850000000000005</v>
      </c>
      <c r="CO112" s="9">
        <v>14.981999999999999</v>
      </c>
      <c r="CP112" s="9">
        <v>192.685</v>
      </c>
      <c r="CQ112" s="9">
        <v>91.168999999999997</v>
      </c>
      <c r="CR112" s="9">
        <v>101.51600000000001</v>
      </c>
      <c r="CS112" s="9">
        <v>83.311000000000007</v>
      </c>
      <c r="CT112" s="9">
        <v>63.466000000000001</v>
      </c>
      <c r="CU112" s="9">
        <v>19.844999999999999</v>
      </c>
      <c r="CV112" s="9">
        <v>109.375</v>
      </c>
      <c r="CW112" s="9">
        <v>27.702999999999999</v>
      </c>
      <c r="CX112" s="9">
        <v>81.671000000000006</v>
      </c>
      <c r="CY112" s="9">
        <v>101.517</v>
      </c>
      <c r="CZ112" s="9">
        <v>78.909000000000006</v>
      </c>
      <c r="DA112" s="9">
        <v>22.609000000000002</v>
      </c>
      <c r="DB112" s="9">
        <v>119.85599999999999</v>
      </c>
      <c r="DC112" s="9">
        <v>32.582999999999998</v>
      </c>
      <c r="DD112" s="9">
        <v>87.272999999999996</v>
      </c>
      <c r="DE112" s="9">
        <v>120.69499999999999</v>
      </c>
      <c r="DF112" s="9">
        <v>37.573999999999998</v>
      </c>
      <c r="DG112" s="9">
        <v>83.120999999999995</v>
      </c>
      <c r="DH112" s="9">
        <v>2704.8009999999999</v>
      </c>
      <c r="DI112" s="9">
        <v>1479.8520000000001</v>
      </c>
      <c r="DJ112" s="9">
        <v>1224.9490000000001</v>
      </c>
      <c r="DK112" s="9">
        <v>1708.837</v>
      </c>
      <c r="DL112" s="9">
        <v>1112.443</v>
      </c>
      <c r="DM112" s="9">
        <v>596.39400000000001</v>
      </c>
      <c r="DN112" s="9">
        <v>995.96400000000006</v>
      </c>
      <c r="DO112" s="9">
        <v>367.40800000000002</v>
      </c>
      <c r="DP112" s="9">
        <v>628.55600000000004</v>
      </c>
      <c r="DQ112" s="9">
        <v>221.78800000000001</v>
      </c>
      <c r="DR112" s="9">
        <v>119.252</v>
      </c>
      <c r="DS112" s="9">
        <v>102.536</v>
      </c>
      <c r="DT112" s="9">
        <v>71.165000000000006</v>
      </c>
      <c r="DU112" s="9">
        <v>45.786999999999999</v>
      </c>
      <c r="DV112" s="9">
        <v>25.379000000000001</v>
      </c>
      <c r="DW112" s="9">
        <v>21.045000000000002</v>
      </c>
      <c r="DX112" s="9">
        <v>18.952999999999999</v>
      </c>
      <c r="DY112" s="9">
        <v>2.0920000000000001</v>
      </c>
      <c r="DZ112" s="9">
        <v>10.551</v>
      </c>
      <c r="EA112" s="9">
        <v>10.512</v>
      </c>
      <c r="EB112" s="9">
        <v>3.9E-2</v>
      </c>
      <c r="EC112" s="9">
        <v>10.494</v>
      </c>
      <c r="ED112" s="9">
        <v>8.4410000000000007</v>
      </c>
      <c r="EE112" s="9">
        <v>2.0529999999999999</v>
      </c>
      <c r="EF112" s="9">
        <v>50.12</v>
      </c>
      <c r="EG112" s="9">
        <v>26.832999999999998</v>
      </c>
      <c r="EH112" s="9">
        <v>23.286000000000001</v>
      </c>
      <c r="EI112" s="9">
        <v>170.45699999999999</v>
      </c>
      <c r="EJ112" s="9">
        <v>87.058000000000007</v>
      </c>
      <c r="EK112" s="9">
        <v>83.397999999999996</v>
      </c>
      <c r="EL112" s="9">
        <v>58.529000000000003</v>
      </c>
      <c r="EM112" s="9">
        <v>37.374000000000002</v>
      </c>
      <c r="EN112" s="9">
        <v>21.155000000000001</v>
      </c>
      <c r="EO112" s="9">
        <v>111.928</v>
      </c>
      <c r="EP112" s="9">
        <v>49.685000000000002</v>
      </c>
      <c r="EQ112" s="9">
        <v>62.243000000000002</v>
      </c>
      <c r="ER112" s="9">
        <v>76.400000000000006</v>
      </c>
      <c r="ES112" s="9">
        <v>53.191000000000003</v>
      </c>
      <c r="ET112" s="9">
        <v>23.207999999999998</v>
      </c>
      <c r="EU112" s="9">
        <v>145.38800000000001</v>
      </c>
      <c r="EV112" s="9">
        <v>66.06</v>
      </c>
      <c r="EW112" s="9">
        <v>79.328000000000003</v>
      </c>
      <c r="EX112" s="9">
        <v>122.479</v>
      </c>
      <c r="EY112" s="9">
        <v>60.197000000000003</v>
      </c>
      <c r="EZ112" s="9">
        <v>62.281999999999996</v>
      </c>
      <c r="FA112" s="9">
        <v>2020.508</v>
      </c>
      <c r="FB112" s="9">
        <v>1076.037</v>
      </c>
      <c r="FC112" s="9">
        <v>944.471</v>
      </c>
      <c r="FD112" s="9">
        <v>1404.2670000000001</v>
      </c>
      <c r="FE112" s="9">
        <v>891.47799999999995</v>
      </c>
      <c r="FF112" s="9">
        <v>512.78899999999999</v>
      </c>
      <c r="FG112" s="9">
        <v>616.24</v>
      </c>
      <c r="FH112" s="9">
        <v>184.55799999999999</v>
      </c>
      <c r="FI112" s="9">
        <v>431.68200000000002</v>
      </c>
      <c r="FJ112" s="9">
        <v>161.24700000000001</v>
      </c>
      <c r="FK112" s="9">
        <v>84.266000000000005</v>
      </c>
      <c r="FL112" s="9">
        <v>76.980999999999995</v>
      </c>
      <c r="FM112" s="9">
        <v>46.16</v>
      </c>
      <c r="FN112" s="9">
        <v>29.684999999999999</v>
      </c>
      <c r="FO112" s="9">
        <v>16.475999999999999</v>
      </c>
      <c r="FP112" s="9">
        <v>16.59</v>
      </c>
      <c r="FQ112" s="9">
        <v>14.544</v>
      </c>
      <c r="FR112" s="9">
        <v>2.0459999999999998</v>
      </c>
      <c r="FS112" s="9">
        <v>7.766</v>
      </c>
      <c r="FT112" s="9">
        <v>7.7370000000000001</v>
      </c>
      <c r="FU112" s="9">
        <v>2.9000000000000001E-2</v>
      </c>
      <c r="FV112" s="9">
        <v>8.8239999999999998</v>
      </c>
      <c r="FW112" s="9">
        <v>6.8070000000000004</v>
      </c>
      <c r="FX112" s="9">
        <v>2.0169999999999999</v>
      </c>
      <c r="FY112" s="9">
        <v>29.571000000000002</v>
      </c>
      <c r="FZ112" s="9">
        <v>15.141</v>
      </c>
      <c r="GA112" s="9">
        <v>14.43</v>
      </c>
      <c r="GB112" s="9">
        <v>129.535</v>
      </c>
      <c r="GC112" s="9">
        <v>65.38</v>
      </c>
      <c r="GD112" s="9">
        <v>64.155000000000001</v>
      </c>
      <c r="GE112" s="9">
        <v>52.683999999999997</v>
      </c>
      <c r="GF112" s="9">
        <v>33.481999999999999</v>
      </c>
      <c r="GG112" s="9">
        <v>19.201000000000001</v>
      </c>
      <c r="GH112" s="9">
        <v>76.850999999999999</v>
      </c>
      <c r="GI112" s="9">
        <v>31.896999999999998</v>
      </c>
      <c r="GJ112" s="9">
        <v>44.954000000000001</v>
      </c>
      <c r="GK112" s="9">
        <v>66.375</v>
      </c>
      <c r="GL112" s="9">
        <v>45.164000000000001</v>
      </c>
      <c r="GM112" s="9">
        <v>21.210999999999999</v>
      </c>
      <c r="GN112" s="9">
        <v>94.872</v>
      </c>
      <c r="GO112" s="9">
        <v>39.101999999999997</v>
      </c>
      <c r="GP112" s="9">
        <v>55.77</v>
      </c>
      <c r="GQ112" s="9">
        <v>84.617000000000004</v>
      </c>
      <c r="GR112" s="9">
        <v>39.634</v>
      </c>
      <c r="GS112" s="9">
        <v>44.982999999999997</v>
      </c>
      <c r="GT112" s="9">
        <v>684.29300000000001</v>
      </c>
      <c r="GU112" s="9">
        <v>403.815</v>
      </c>
      <c r="GV112" s="9">
        <v>280.47899999999998</v>
      </c>
      <c r="GW112" s="9">
        <v>304.57</v>
      </c>
      <c r="GX112" s="9">
        <v>220.965</v>
      </c>
      <c r="GY112" s="9">
        <v>83.605000000000004</v>
      </c>
      <c r="GZ112" s="9">
        <v>379.72399999999999</v>
      </c>
      <c r="HA112" s="9">
        <v>182.85</v>
      </c>
      <c r="HB112" s="9">
        <v>196.874</v>
      </c>
      <c r="HC112" s="9">
        <v>60.540999999999997</v>
      </c>
      <c r="HD112" s="9">
        <v>34.985999999999997</v>
      </c>
      <c r="HE112" s="9">
        <v>25.556000000000001</v>
      </c>
      <c r="HF112" s="9">
        <v>25.004999999999999</v>
      </c>
      <c r="HG112" s="9">
        <v>16.102</v>
      </c>
      <c r="HH112" s="9">
        <v>8.9030000000000005</v>
      </c>
      <c r="HI112" s="9">
        <v>4.4560000000000004</v>
      </c>
      <c r="HJ112" s="9">
        <v>4.4089999999999998</v>
      </c>
      <c r="HK112" s="9">
        <v>4.7E-2</v>
      </c>
      <c r="HL112" s="9">
        <v>2.7850000000000001</v>
      </c>
      <c r="HM112" s="9">
        <v>2.7749999999999999</v>
      </c>
      <c r="HN112" s="9">
        <v>0.01</v>
      </c>
      <c r="HO112" s="9">
        <v>1.67</v>
      </c>
      <c r="HP112" s="9">
        <v>1.6339999999999999</v>
      </c>
      <c r="HQ112" s="9">
        <v>3.6999999999999998E-2</v>
      </c>
      <c r="HR112" s="9">
        <v>20.548999999999999</v>
      </c>
      <c r="HS112" s="9">
        <v>11.693</v>
      </c>
      <c r="HT112" s="9">
        <v>8.8559999999999999</v>
      </c>
      <c r="HU112" s="9">
        <v>40.921999999999997</v>
      </c>
      <c r="HV112" s="9">
        <v>21.678999999999998</v>
      </c>
      <c r="HW112" s="9">
        <v>19.242999999999999</v>
      </c>
      <c r="HX112" s="9">
        <v>5.8449999999999998</v>
      </c>
      <c r="HY112" s="9">
        <v>3.8919999999999999</v>
      </c>
      <c r="HZ112" s="9">
        <v>1.9530000000000001</v>
      </c>
      <c r="IA112" s="9">
        <v>35.076999999999998</v>
      </c>
      <c r="IB112" s="9">
        <v>17.786999999999999</v>
      </c>
      <c r="IC112" s="9">
        <v>17.29</v>
      </c>
      <c r="ID112" s="9">
        <v>10.025</v>
      </c>
      <c r="IE112" s="9">
        <v>8.0280000000000005</v>
      </c>
      <c r="IF112" s="9">
        <v>1.9970000000000001</v>
      </c>
      <c r="IG112" s="9">
        <v>50.515999999999998</v>
      </c>
      <c r="IH112" s="9">
        <v>26.957999999999998</v>
      </c>
      <c r="II112" s="9">
        <v>23.558</v>
      </c>
      <c r="IJ112" s="9">
        <v>37.862000000000002</v>
      </c>
      <c r="IK112" s="9">
        <v>20.562000000000001</v>
      </c>
      <c r="IL112" s="9">
        <v>17.3</v>
      </c>
      <c r="IM112" s="9">
        <v>4357.8909999999996</v>
      </c>
      <c r="IN112" s="9">
        <v>2280.9580000000001</v>
      </c>
      <c r="IO112" s="9">
        <v>2076.933</v>
      </c>
      <c r="IP112" s="9">
        <v>3098.9569999999999</v>
      </c>
      <c r="IQ112" s="9">
        <v>1873.4069999999999</v>
      </c>
    </row>
    <row r="113" spans="1:251">
      <c r="A113" s="10">
        <v>44927</v>
      </c>
      <c r="B113" s="9">
        <v>14.693</v>
      </c>
      <c r="C113" s="9">
        <v>15.923999999999999</v>
      </c>
      <c r="D113" s="9">
        <v>320.31900000000002</v>
      </c>
      <c r="E113" s="9">
        <v>181.803</v>
      </c>
      <c r="F113" s="9">
        <v>138.51599999999999</v>
      </c>
      <c r="G113" s="9">
        <v>169.047</v>
      </c>
      <c r="H113" s="9">
        <v>118.021</v>
      </c>
      <c r="I113" s="9">
        <v>51.026000000000003</v>
      </c>
      <c r="J113" s="9">
        <v>151.27099999999999</v>
      </c>
      <c r="K113" s="9">
        <v>63.781999999999996</v>
      </c>
      <c r="L113" s="9">
        <v>87.49</v>
      </c>
      <c r="M113" s="9">
        <v>199.48400000000001</v>
      </c>
      <c r="N113" s="9">
        <v>135.89500000000001</v>
      </c>
      <c r="O113" s="9">
        <v>63.588000000000001</v>
      </c>
      <c r="P113" s="9">
        <v>167.18299999999999</v>
      </c>
      <c r="Q113" s="9">
        <v>72.679000000000002</v>
      </c>
      <c r="R113" s="9">
        <v>94.504000000000005</v>
      </c>
      <c r="S113" s="9">
        <v>173.35499999999999</v>
      </c>
      <c r="T113" s="9">
        <v>77.366</v>
      </c>
      <c r="U113" s="9">
        <v>95.989000000000004</v>
      </c>
      <c r="V113" s="9">
        <v>3016.32</v>
      </c>
      <c r="W113" s="9">
        <v>1589.107</v>
      </c>
      <c r="X113" s="9">
        <v>1427.213</v>
      </c>
      <c r="Y113" s="9">
        <v>2308.65</v>
      </c>
      <c r="Z113" s="9">
        <v>1456.7940000000001</v>
      </c>
      <c r="AA113" s="9">
        <v>851.85599999999999</v>
      </c>
      <c r="AB113" s="9">
        <v>707.67</v>
      </c>
      <c r="AC113" s="9">
        <v>132.31299999999999</v>
      </c>
      <c r="AD113" s="9">
        <v>575.35699999999997</v>
      </c>
      <c r="AE113" s="9">
        <v>288.20800000000003</v>
      </c>
      <c r="AF113" s="9">
        <v>149.733</v>
      </c>
      <c r="AG113" s="9">
        <v>138.47499999999999</v>
      </c>
      <c r="AH113" s="9">
        <v>46.447000000000003</v>
      </c>
      <c r="AI113" s="9">
        <v>26.661999999999999</v>
      </c>
      <c r="AJ113" s="9">
        <v>19.785</v>
      </c>
      <c r="AK113" s="9">
        <v>28.77</v>
      </c>
      <c r="AL113" s="9">
        <v>19.608000000000001</v>
      </c>
      <c r="AM113" s="9">
        <v>9.1620000000000008</v>
      </c>
      <c r="AN113" s="9">
        <v>16.89</v>
      </c>
      <c r="AO113" s="9">
        <v>11.282</v>
      </c>
      <c r="AP113" s="9">
        <v>5.609</v>
      </c>
      <c r="AQ113" s="9">
        <v>11.879</v>
      </c>
      <c r="AR113" s="9">
        <v>8.3260000000000005</v>
      </c>
      <c r="AS113" s="9">
        <v>3.5529999999999999</v>
      </c>
      <c r="AT113" s="9">
        <v>17.678000000000001</v>
      </c>
      <c r="AU113" s="9">
        <v>7.0540000000000003</v>
      </c>
      <c r="AV113" s="9">
        <v>10.622999999999999</v>
      </c>
      <c r="AW113" s="9">
        <v>256.55399999999997</v>
      </c>
      <c r="AX113" s="9">
        <v>131.74600000000001</v>
      </c>
      <c r="AY113" s="9">
        <v>124.80800000000001</v>
      </c>
      <c r="AZ113" s="9">
        <v>140.03100000000001</v>
      </c>
      <c r="BA113" s="9">
        <v>98.828999999999994</v>
      </c>
      <c r="BB113" s="9">
        <v>41.201999999999998</v>
      </c>
      <c r="BC113" s="9">
        <v>116.523</v>
      </c>
      <c r="BD113" s="9">
        <v>32.917000000000002</v>
      </c>
      <c r="BE113" s="9">
        <v>83.605999999999995</v>
      </c>
      <c r="BF113" s="9">
        <v>163.52199999999999</v>
      </c>
      <c r="BG113" s="9">
        <v>113.94199999999999</v>
      </c>
      <c r="BH113" s="9">
        <v>49.579000000000001</v>
      </c>
      <c r="BI113" s="9">
        <v>124.687</v>
      </c>
      <c r="BJ113" s="9">
        <v>35.790999999999997</v>
      </c>
      <c r="BK113" s="9">
        <v>88.896000000000001</v>
      </c>
      <c r="BL113" s="9">
        <v>133.41300000000001</v>
      </c>
      <c r="BM113" s="9">
        <v>44.198</v>
      </c>
      <c r="BN113" s="9">
        <v>89.215000000000003</v>
      </c>
      <c r="BO113" s="9">
        <v>2658.6759999999999</v>
      </c>
      <c r="BP113" s="9">
        <v>1349.98</v>
      </c>
      <c r="BQ113" s="9">
        <v>1308.6969999999999</v>
      </c>
      <c r="BR113" s="9">
        <v>2039.7349999999999</v>
      </c>
      <c r="BS113" s="9">
        <v>1216.7719999999999</v>
      </c>
      <c r="BT113" s="9">
        <v>822.96299999999997</v>
      </c>
      <c r="BU113" s="9">
        <v>618.94100000000003</v>
      </c>
      <c r="BV113" s="9">
        <v>133.208</v>
      </c>
      <c r="BW113" s="9">
        <v>485.733</v>
      </c>
      <c r="BX113" s="9">
        <v>227.45599999999999</v>
      </c>
      <c r="BY113" s="9">
        <v>106.124</v>
      </c>
      <c r="BZ113" s="9">
        <v>121.33199999999999</v>
      </c>
      <c r="CA113" s="9">
        <v>41.427</v>
      </c>
      <c r="CB113" s="9">
        <v>20.321999999999999</v>
      </c>
      <c r="CC113" s="9">
        <v>21.105</v>
      </c>
      <c r="CD113" s="9">
        <v>20.018999999999998</v>
      </c>
      <c r="CE113" s="9">
        <v>12.755000000000001</v>
      </c>
      <c r="CF113" s="9">
        <v>7.2640000000000002</v>
      </c>
      <c r="CG113" s="9">
        <v>15.337999999999999</v>
      </c>
      <c r="CH113" s="9">
        <v>9.0370000000000008</v>
      </c>
      <c r="CI113" s="9">
        <v>6.3010000000000002</v>
      </c>
      <c r="CJ113" s="9">
        <v>4.681</v>
      </c>
      <c r="CK113" s="9">
        <v>3.718</v>
      </c>
      <c r="CL113" s="9">
        <v>0.96299999999999997</v>
      </c>
      <c r="CM113" s="9">
        <v>21.408000000000001</v>
      </c>
      <c r="CN113" s="9">
        <v>7.5670000000000002</v>
      </c>
      <c r="CO113" s="9">
        <v>13.840999999999999</v>
      </c>
      <c r="CP113" s="9">
        <v>197.65299999999999</v>
      </c>
      <c r="CQ113" s="9">
        <v>91.971000000000004</v>
      </c>
      <c r="CR113" s="9">
        <v>105.681</v>
      </c>
      <c r="CS113" s="9">
        <v>93.638000000000005</v>
      </c>
      <c r="CT113" s="9">
        <v>64.971000000000004</v>
      </c>
      <c r="CU113" s="9">
        <v>28.667000000000002</v>
      </c>
      <c r="CV113" s="9">
        <v>104.015</v>
      </c>
      <c r="CW113" s="9">
        <v>27</v>
      </c>
      <c r="CX113" s="9">
        <v>77.013999999999996</v>
      </c>
      <c r="CY113" s="9">
        <v>110.667</v>
      </c>
      <c r="CZ113" s="9">
        <v>75.334000000000003</v>
      </c>
      <c r="DA113" s="9">
        <v>35.332999999999998</v>
      </c>
      <c r="DB113" s="9">
        <v>116.79</v>
      </c>
      <c r="DC113" s="9">
        <v>30.79</v>
      </c>
      <c r="DD113" s="9">
        <v>85.998999999999995</v>
      </c>
      <c r="DE113" s="9">
        <v>119.352</v>
      </c>
      <c r="DF113" s="9">
        <v>36.036999999999999</v>
      </c>
      <c r="DG113" s="9">
        <v>83.314999999999998</v>
      </c>
      <c r="DH113" s="9">
        <v>2601.8589999999999</v>
      </c>
      <c r="DI113" s="9">
        <v>1422.124</v>
      </c>
      <c r="DJ113" s="9">
        <v>1179.7349999999999</v>
      </c>
      <c r="DK113" s="9">
        <v>1663.712</v>
      </c>
      <c r="DL113" s="9">
        <v>1073.636</v>
      </c>
      <c r="DM113" s="9">
        <v>590.07600000000002</v>
      </c>
      <c r="DN113" s="9">
        <v>938.14599999999996</v>
      </c>
      <c r="DO113" s="9">
        <v>348.488</v>
      </c>
      <c r="DP113" s="9">
        <v>589.65899999999999</v>
      </c>
      <c r="DQ113" s="9">
        <v>216.84200000000001</v>
      </c>
      <c r="DR113" s="9">
        <v>118.501</v>
      </c>
      <c r="DS113" s="9">
        <v>98.340999999999994</v>
      </c>
      <c r="DT113" s="9">
        <v>77.165999999999997</v>
      </c>
      <c r="DU113" s="9">
        <v>48.085999999999999</v>
      </c>
      <c r="DV113" s="9">
        <v>29.08</v>
      </c>
      <c r="DW113" s="9">
        <v>26.84</v>
      </c>
      <c r="DX113" s="9">
        <v>22.52</v>
      </c>
      <c r="DY113" s="9">
        <v>4.32</v>
      </c>
      <c r="DZ113" s="9">
        <v>15.638999999999999</v>
      </c>
      <c r="EA113" s="9">
        <v>12.762</v>
      </c>
      <c r="EB113" s="9">
        <v>2.8769999999999998</v>
      </c>
      <c r="EC113" s="9">
        <v>11.201000000000001</v>
      </c>
      <c r="ED113" s="9">
        <v>9.7579999999999991</v>
      </c>
      <c r="EE113" s="9">
        <v>1.4430000000000001</v>
      </c>
      <c r="EF113" s="9">
        <v>50.326000000000001</v>
      </c>
      <c r="EG113" s="9">
        <v>25.565999999999999</v>
      </c>
      <c r="EH113" s="9">
        <v>24.76</v>
      </c>
      <c r="EI113" s="9">
        <v>166.45400000000001</v>
      </c>
      <c r="EJ113" s="9">
        <v>86.564999999999998</v>
      </c>
      <c r="EK113" s="9">
        <v>79.89</v>
      </c>
      <c r="EL113" s="9">
        <v>61.505000000000003</v>
      </c>
      <c r="EM113" s="9">
        <v>39.832999999999998</v>
      </c>
      <c r="EN113" s="9">
        <v>21.672999999999998</v>
      </c>
      <c r="EO113" s="9">
        <v>104.949</v>
      </c>
      <c r="EP113" s="9">
        <v>46.731999999999999</v>
      </c>
      <c r="EQ113" s="9">
        <v>58.216999999999999</v>
      </c>
      <c r="ER113" s="9">
        <v>80.509</v>
      </c>
      <c r="ES113" s="9">
        <v>56.234000000000002</v>
      </c>
      <c r="ET113" s="9">
        <v>24.274999999999999</v>
      </c>
      <c r="EU113" s="9">
        <v>136.333</v>
      </c>
      <c r="EV113" s="9">
        <v>62.265999999999998</v>
      </c>
      <c r="EW113" s="9">
        <v>74.066999999999993</v>
      </c>
      <c r="EX113" s="9">
        <v>120.58799999999999</v>
      </c>
      <c r="EY113" s="9">
        <v>59.494</v>
      </c>
      <c r="EZ113" s="9">
        <v>61.094000000000001</v>
      </c>
      <c r="FA113" s="9">
        <v>1964.6869999999999</v>
      </c>
      <c r="FB113" s="9">
        <v>1045.21</v>
      </c>
      <c r="FC113" s="9">
        <v>919.47699999999998</v>
      </c>
      <c r="FD113" s="9">
        <v>1370.5170000000001</v>
      </c>
      <c r="FE113" s="9">
        <v>861.89</v>
      </c>
      <c r="FF113" s="9">
        <v>508.62700000000001</v>
      </c>
      <c r="FG113" s="9">
        <v>594.16999999999996</v>
      </c>
      <c r="FH113" s="9">
        <v>183.32</v>
      </c>
      <c r="FI113" s="9">
        <v>410.85</v>
      </c>
      <c r="FJ113" s="9">
        <v>155.41300000000001</v>
      </c>
      <c r="FK113" s="9">
        <v>81.772000000000006</v>
      </c>
      <c r="FL113" s="9">
        <v>73.641999999999996</v>
      </c>
      <c r="FM113" s="9">
        <v>47.277000000000001</v>
      </c>
      <c r="FN113" s="9">
        <v>29.614999999999998</v>
      </c>
      <c r="FO113" s="9">
        <v>17.661999999999999</v>
      </c>
      <c r="FP113" s="9">
        <v>21.350999999999999</v>
      </c>
      <c r="FQ113" s="9">
        <v>17.690999999999999</v>
      </c>
      <c r="FR113" s="9">
        <v>3.661</v>
      </c>
      <c r="FS113" s="9">
        <v>12.288</v>
      </c>
      <c r="FT113" s="9">
        <v>10.034000000000001</v>
      </c>
      <c r="FU113" s="9">
        <v>2.254</v>
      </c>
      <c r="FV113" s="9">
        <v>9.0630000000000006</v>
      </c>
      <c r="FW113" s="9">
        <v>7.657</v>
      </c>
      <c r="FX113" s="9">
        <v>1.407</v>
      </c>
      <c r="FY113" s="9">
        <v>25.925000000000001</v>
      </c>
      <c r="FZ113" s="9">
        <v>11.923999999999999</v>
      </c>
      <c r="GA113" s="9">
        <v>14.000999999999999</v>
      </c>
      <c r="GB113" s="9">
        <v>127.721</v>
      </c>
      <c r="GC113" s="9">
        <v>64.204999999999998</v>
      </c>
      <c r="GD113" s="9">
        <v>63.515999999999998</v>
      </c>
      <c r="GE113" s="9">
        <v>53.646999999999998</v>
      </c>
      <c r="GF113" s="9">
        <v>34.244</v>
      </c>
      <c r="GG113" s="9">
        <v>19.402999999999999</v>
      </c>
      <c r="GH113" s="9">
        <v>74.073999999999998</v>
      </c>
      <c r="GI113" s="9">
        <v>29.960999999999999</v>
      </c>
      <c r="GJ113" s="9">
        <v>44.113</v>
      </c>
      <c r="GK113" s="9">
        <v>67.617000000000004</v>
      </c>
      <c r="GL113" s="9">
        <v>46.268999999999998</v>
      </c>
      <c r="GM113" s="9">
        <v>21.347999999999999</v>
      </c>
      <c r="GN113" s="9">
        <v>87.796999999999997</v>
      </c>
      <c r="GO113" s="9">
        <v>35.503</v>
      </c>
      <c r="GP113" s="9">
        <v>52.293999999999997</v>
      </c>
      <c r="GQ113" s="9">
        <v>86.361999999999995</v>
      </c>
      <c r="GR113" s="9">
        <v>39.994999999999997</v>
      </c>
      <c r="GS113" s="9">
        <v>46.366999999999997</v>
      </c>
      <c r="GT113" s="9">
        <v>637.17200000000003</v>
      </c>
      <c r="GU113" s="9">
        <v>376.91399999999999</v>
      </c>
      <c r="GV113" s="9">
        <v>260.25799999999998</v>
      </c>
      <c r="GW113" s="9">
        <v>293.19499999999999</v>
      </c>
      <c r="GX113" s="9">
        <v>211.74600000000001</v>
      </c>
      <c r="GY113" s="9">
        <v>81.448999999999998</v>
      </c>
      <c r="GZ113" s="9">
        <v>343.976</v>
      </c>
      <c r="HA113" s="9">
        <v>165.16800000000001</v>
      </c>
      <c r="HB113" s="9">
        <v>178.809</v>
      </c>
      <c r="HC113" s="9">
        <v>61.429000000000002</v>
      </c>
      <c r="HD113" s="9">
        <v>36.728999999999999</v>
      </c>
      <c r="HE113" s="9">
        <v>24.7</v>
      </c>
      <c r="HF113" s="9">
        <v>29.888999999999999</v>
      </c>
      <c r="HG113" s="9">
        <v>18.471</v>
      </c>
      <c r="HH113" s="9">
        <v>11.417999999999999</v>
      </c>
      <c r="HI113" s="9">
        <v>5.4889999999999999</v>
      </c>
      <c r="HJ113" s="9">
        <v>4.8289999999999997</v>
      </c>
      <c r="HK113" s="9">
        <v>0.65900000000000003</v>
      </c>
      <c r="HL113" s="9">
        <v>3.351</v>
      </c>
      <c r="HM113" s="9">
        <v>2.7280000000000002</v>
      </c>
      <c r="HN113" s="9">
        <v>0.623</v>
      </c>
      <c r="HO113" s="9">
        <v>2.1379999999999999</v>
      </c>
      <c r="HP113" s="9">
        <v>2.101</v>
      </c>
      <c r="HQ113" s="9">
        <v>3.6999999999999998E-2</v>
      </c>
      <c r="HR113" s="9">
        <v>24.4</v>
      </c>
      <c r="HS113" s="9">
        <v>13.641999999999999</v>
      </c>
      <c r="HT113" s="9">
        <v>10.757999999999999</v>
      </c>
      <c r="HU113" s="9">
        <v>38.734000000000002</v>
      </c>
      <c r="HV113" s="9">
        <v>22.36</v>
      </c>
      <c r="HW113" s="9">
        <v>16.373999999999999</v>
      </c>
      <c r="HX113" s="9">
        <v>7.859</v>
      </c>
      <c r="HY113" s="9">
        <v>5.5880000000000001</v>
      </c>
      <c r="HZ113" s="9">
        <v>2.27</v>
      </c>
      <c r="IA113" s="9">
        <v>30.875</v>
      </c>
      <c r="IB113" s="9">
        <v>16.771000000000001</v>
      </c>
      <c r="IC113" s="9">
        <v>14.103999999999999</v>
      </c>
      <c r="ID113" s="9">
        <v>12.893000000000001</v>
      </c>
      <c r="IE113" s="9">
        <v>9.9659999999999993</v>
      </c>
      <c r="IF113" s="9">
        <v>2.927</v>
      </c>
      <c r="IG113" s="9">
        <v>48.536999999999999</v>
      </c>
      <c r="IH113" s="9">
        <v>26.763999999999999</v>
      </c>
      <c r="II113" s="9">
        <v>21.773</v>
      </c>
      <c r="IJ113" s="9">
        <v>34.225999999999999</v>
      </c>
      <c r="IK113" s="9">
        <v>19.5</v>
      </c>
      <c r="IL113" s="9">
        <v>14.726000000000001</v>
      </c>
      <c r="IM113" s="9">
        <v>4241.1710000000003</v>
      </c>
      <c r="IN113" s="9">
        <v>2234.433</v>
      </c>
      <c r="IO113" s="9">
        <v>2006.7380000000001</v>
      </c>
      <c r="IP113" s="9">
        <v>3004.2890000000002</v>
      </c>
      <c r="IQ113" s="9">
        <v>1821.7170000000001</v>
      </c>
    </row>
    <row r="114" spans="1:251">
      <c r="A114" s="10">
        <v>44958</v>
      </c>
      <c r="B114" s="9">
        <v>13.122999999999999</v>
      </c>
      <c r="C114" s="9">
        <v>15.006</v>
      </c>
      <c r="D114" s="9">
        <v>311.96300000000002</v>
      </c>
      <c r="E114" s="9">
        <v>190.02799999999999</v>
      </c>
      <c r="F114" s="9">
        <v>121.935</v>
      </c>
      <c r="G114" s="9">
        <v>178.42400000000001</v>
      </c>
      <c r="H114" s="9">
        <v>129.065</v>
      </c>
      <c r="I114" s="9">
        <v>49.359000000000002</v>
      </c>
      <c r="J114" s="9">
        <v>133.53899999999999</v>
      </c>
      <c r="K114" s="9">
        <v>60.963000000000001</v>
      </c>
      <c r="L114" s="9">
        <v>72.575999999999993</v>
      </c>
      <c r="M114" s="9">
        <v>195.624</v>
      </c>
      <c r="N114" s="9">
        <v>138.85599999999999</v>
      </c>
      <c r="O114" s="9">
        <v>56.768000000000001</v>
      </c>
      <c r="P114" s="9">
        <v>150.83699999999999</v>
      </c>
      <c r="Q114" s="9">
        <v>68.793000000000006</v>
      </c>
      <c r="R114" s="9">
        <v>82.043999999999997</v>
      </c>
      <c r="S114" s="9">
        <v>145.17500000000001</v>
      </c>
      <c r="T114" s="9">
        <v>68.194000000000003</v>
      </c>
      <c r="U114" s="9">
        <v>76.980999999999995</v>
      </c>
      <c r="V114" s="9">
        <v>3073.306</v>
      </c>
      <c r="W114" s="9">
        <v>1617.002</v>
      </c>
      <c r="X114" s="9">
        <v>1456.3050000000001</v>
      </c>
      <c r="Y114" s="9">
        <v>2374.114</v>
      </c>
      <c r="Z114" s="9">
        <v>1481.838</v>
      </c>
      <c r="AA114" s="9">
        <v>892.27700000000004</v>
      </c>
      <c r="AB114" s="9">
        <v>699.19200000000001</v>
      </c>
      <c r="AC114" s="9">
        <v>135.16399999999999</v>
      </c>
      <c r="AD114" s="9">
        <v>564.02800000000002</v>
      </c>
      <c r="AE114" s="9">
        <v>289.95100000000002</v>
      </c>
      <c r="AF114" s="9">
        <v>158.47</v>
      </c>
      <c r="AG114" s="9">
        <v>131.48099999999999</v>
      </c>
      <c r="AH114" s="9">
        <v>53.719000000000001</v>
      </c>
      <c r="AI114" s="9">
        <v>29.687999999999999</v>
      </c>
      <c r="AJ114" s="9">
        <v>24.030999999999999</v>
      </c>
      <c r="AK114" s="9">
        <v>26.338000000000001</v>
      </c>
      <c r="AL114" s="9">
        <v>17.856000000000002</v>
      </c>
      <c r="AM114" s="9">
        <v>8.4809999999999999</v>
      </c>
      <c r="AN114" s="9">
        <v>11.534000000000001</v>
      </c>
      <c r="AO114" s="9">
        <v>7.4059999999999997</v>
      </c>
      <c r="AP114" s="9">
        <v>4.1280000000000001</v>
      </c>
      <c r="AQ114" s="9">
        <v>14.804</v>
      </c>
      <c r="AR114" s="9">
        <v>10.451000000000001</v>
      </c>
      <c r="AS114" s="9">
        <v>4.3529999999999998</v>
      </c>
      <c r="AT114" s="9">
        <v>27.382000000000001</v>
      </c>
      <c r="AU114" s="9">
        <v>11.832000000000001</v>
      </c>
      <c r="AV114" s="9">
        <v>15.55</v>
      </c>
      <c r="AW114" s="9">
        <v>251.76400000000001</v>
      </c>
      <c r="AX114" s="9">
        <v>138.26300000000001</v>
      </c>
      <c r="AY114" s="9">
        <v>113.501</v>
      </c>
      <c r="AZ114" s="9">
        <v>137.423</v>
      </c>
      <c r="BA114" s="9">
        <v>102.696</v>
      </c>
      <c r="BB114" s="9">
        <v>34.726999999999997</v>
      </c>
      <c r="BC114" s="9">
        <v>114.34099999999999</v>
      </c>
      <c r="BD114" s="9">
        <v>35.567</v>
      </c>
      <c r="BE114" s="9">
        <v>78.774000000000001</v>
      </c>
      <c r="BF114" s="9">
        <v>159.06800000000001</v>
      </c>
      <c r="BG114" s="9">
        <v>116.685</v>
      </c>
      <c r="BH114" s="9">
        <v>42.383000000000003</v>
      </c>
      <c r="BI114" s="9">
        <v>130.88300000000001</v>
      </c>
      <c r="BJ114" s="9">
        <v>41.784999999999997</v>
      </c>
      <c r="BK114" s="9">
        <v>89.097999999999999</v>
      </c>
      <c r="BL114" s="9">
        <v>125.875</v>
      </c>
      <c r="BM114" s="9">
        <v>42.972000000000001</v>
      </c>
      <c r="BN114" s="9">
        <v>82.903000000000006</v>
      </c>
      <c r="BO114" s="9">
        <v>2727.62</v>
      </c>
      <c r="BP114" s="9">
        <v>1389.5309999999999</v>
      </c>
      <c r="BQ114" s="9">
        <v>1338.088</v>
      </c>
      <c r="BR114" s="9">
        <v>2115.328</v>
      </c>
      <c r="BS114" s="9">
        <v>1264.0239999999999</v>
      </c>
      <c r="BT114" s="9">
        <v>851.30499999999995</v>
      </c>
      <c r="BU114" s="9">
        <v>612.29100000000005</v>
      </c>
      <c r="BV114" s="9">
        <v>125.508</v>
      </c>
      <c r="BW114" s="9">
        <v>486.78399999999999</v>
      </c>
      <c r="BX114" s="9">
        <v>228.22200000000001</v>
      </c>
      <c r="BY114" s="9">
        <v>115.232</v>
      </c>
      <c r="BZ114" s="9">
        <v>112.99</v>
      </c>
      <c r="CA114" s="9">
        <v>50.424999999999997</v>
      </c>
      <c r="CB114" s="9">
        <v>28.853999999999999</v>
      </c>
      <c r="CC114" s="9">
        <v>21.571000000000002</v>
      </c>
      <c r="CD114" s="9">
        <v>24.353999999999999</v>
      </c>
      <c r="CE114" s="9">
        <v>17.609000000000002</v>
      </c>
      <c r="CF114" s="9">
        <v>6.7460000000000004</v>
      </c>
      <c r="CG114" s="9">
        <v>12.878</v>
      </c>
      <c r="CH114" s="9">
        <v>9.3290000000000006</v>
      </c>
      <c r="CI114" s="9">
        <v>3.5489999999999999</v>
      </c>
      <c r="CJ114" s="9">
        <v>11.477</v>
      </c>
      <c r="CK114" s="9">
        <v>8.2799999999999994</v>
      </c>
      <c r="CL114" s="9">
        <v>3.1970000000000001</v>
      </c>
      <c r="CM114" s="9">
        <v>26.07</v>
      </c>
      <c r="CN114" s="9">
        <v>11.244999999999999</v>
      </c>
      <c r="CO114" s="9">
        <v>14.824999999999999</v>
      </c>
      <c r="CP114" s="9">
        <v>199.05600000000001</v>
      </c>
      <c r="CQ114" s="9">
        <v>97.031999999999996</v>
      </c>
      <c r="CR114" s="9">
        <v>102.023</v>
      </c>
      <c r="CS114" s="9">
        <v>96.513999999999996</v>
      </c>
      <c r="CT114" s="9">
        <v>66.95</v>
      </c>
      <c r="CU114" s="9">
        <v>29.564</v>
      </c>
      <c r="CV114" s="9">
        <v>102.542</v>
      </c>
      <c r="CW114" s="9">
        <v>30.082000000000001</v>
      </c>
      <c r="CX114" s="9">
        <v>72.459999999999994</v>
      </c>
      <c r="CY114" s="9">
        <v>114.18899999999999</v>
      </c>
      <c r="CZ114" s="9">
        <v>81.096999999999994</v>
      </c>
      <c r="DA114" s="9">
        <v>33.091999999999999</v>
      </c>
      <c r="DB114" s="9">
        <v>114.033</v>
      </c>
      <c r="DC114" s="9">
        <v>34.134999999999998</v>
      </c>
      <c r="DD114" s="9">
        <v>79.897999999999996</v>
      </c>
      <c r="DE114" s="9">
        <v>115.42</v>
      </c>
      <c r="DF114" s="9">
        <v>39.411000000000001</v>
      </c>
      <c r="DG114" s="9">
        <v>76.009</v>
      </c>
      <c r="DH114" s="9">
        <v>2713.422</v>
      </c>
      <c r="DI114" s="9">
        <v>1484.556</v>
      </c>
      <c r="DJ114" s="9">
        <v>1228.866</v>
      </c>
      <c r="DK114" s="9">
        <v>1701.172</v>
      </c>
      <c r="DL114" s="9">
        <v>1097.69</v>
      </c>
      <c r="DM114" s="9">
        <v>603.48199999999997</v>
      </c>
      <c r="DN114" s="9">
        <v>1012.249</v>
      </c>
      <c r="DO114" s="9">
        <v>386.86599999999999</v>
      </c>
      <c r="DP114" s="9">
        <v>625.38400000000001</v>
      </c>
      <c r="DQ114" s="9">
        <v>232.93799999999999</v>
      </c>
      <c r="DR114" s="9">
        <v>126.042</v>
      </c>
      <c r="DS114" s="9">
        <v>106.89700000000001</v>
      </c>
      <c r="DT114" s="9">
        <v>81.650999999999996</v>
      </c>
      <c r="DU114" s="9">
        <v>48.954000000000001</v>
      </c>
      <c r="DV114" s="9">
        <v>32.695999999999998</v>
      </c>
      <c r="DW114" s="9">
        <v>23.986000000000001</v>
      </c>
      <c r="DX114" s="9">
        <v>19.244</v>
      </c>
      <c r="DY114" s="9">
        <v>4.742</v>
      </c>
      <c r="DZ114" s="9">
        <v>15.037000000000001</v>
      </c>
      <c r="EA114" s="9">
        <v>11.378</v>
      </c>
      <c r="EB114" s="9">
        <v>3.6589999999999998</v>
      </c>
      <c r="EC114" s="9">
        <v>8.9499999999999993</v>
      </c>
      <c r="ED114" s="9">
        <v>7.8659999999999997</v>
      </c>
      <c r="EE114" s="9">
        <v>1.083</v>
      </c>
      <c r="EF114" s="9">
        <v>57.664000000000001</v>
      </c>
      <c r="EG114" s="9">
        <v>29.71</v>
      </c>
      <c r="EH114" s="9">
        <v>27.954000000000001</v>
      </c>
      <c r="EI114" s="9">
        <v>173.619</v>
      </c>
      <c r="EJ114" s="9">
        <v>91.105999999999995</v>
      </c>
      <c r="EK114" s="9">
        <v>82.513000000000005</v>
      </c>
      <c r="EL114" s="9">
        <v>56.572000000000003</v>
      </c>
      <c r="EM114" s="9">
        <v>39.401000000000003</v>
      </c>
      <c r="EN114" s="9">
        <v>17.170999999999999</v>
      </c>
      <c r="EO114" s="9">
        <v>117.047</v>
      </c>
      <c r="EP114" s="9">
        <v>51.704999999999998</v>
      </c>
      <c r="EQ114" s="9">
        <v>65.341999999999999</v>
      </c>
      <c r="ER114" s="9">
        <v>74.260000000000005</v>
      </c>
      <c r="ES114" s="9">
        <v>52.981000000000002</v>
      </c>
      <c r="ET114" s="9">
        <v>21.279</v>
      </c>
      <c r="EU114" s="9">
        <v>158.678</v>
      </c>
      <c r="EV114" s="9">
        <v>73.061000000000007</v>
      </c>
      <c r="EW114" s="9">
        <v>85.617000000000004</v>
      </c>
      <c r="EX114" s="9">
        <v>132.084</v>
      </c>
      <c r="EY114" s="9">
        <v>63.082999999999998</v>
      </c>
      <c r="EZ114" s="9">
        <v>69.001000000000005</v>
      </c>
      <c r="FA114" s="9">
        <v>2037.261</v>
      </c>
      <c r="FB114" s="9">
        <v>1076.7080000000001</v>
      </c>
      <c r="FC114" s="9">
        <v>960.553</v>
      </c>
      <c r="FD114" s="9">
        <v>1403.7950000000001</v>
      </c>
      <c r="FE114" s="9">
        <v>880.63800000000003</v>
      </c>
      <c r="FF114" s="9">
        <v>523.15800000000002</v>
      </c>
      <c r="FG114" s="9">
        <v>633.46500000000003</v>
      </c>
      <c r="FH114" s="9">
        <v>196.07</v>
      </c>
      <c r="FI114" s="9">
        <v>437.39499999999998</v>
      </c>
      <c r="FJ114" s="9">
        <v>168.143</v>
      </c>
      <c r="FK114" s="9">
        <v>89.073999999999998</v>
      </c>
      <c r="FL114" s="9">
        <v>79.069999999999993</v>
      </c>
      <c r="FM114" s="9">
        <v>50.768000000000001</v>
      </c>
      <c r="FN114" s="9">
        <v>30.012</v>
      </c>
      <c r="FO114" s="9">
        <v>20.756</v>
      </c>
      <c r="FP114" s="9">
        <v>20.478000000000002</v>
      </c>
      <c r="FQ114" s="9">
        <v>16.300999999999998</v>
      </c>
      <c r="FR114" s="9">
        <v>4.1769999999999996</v>
      </c>
      <c r="FS114" s="9">
        <v>13.676</v>
      </c>
      <c r="FT114" s="9">
        <v>10.545</v>
      </c>
      <c r="FU114" s="9">
        <v>3.1309999999999998</v>
      </c>
      <c r="FV114" s="9">
        <v>6.8019999999999996</v>
      </c>
      <c r="FW114" s="9">
        <v>5.7549999999999999</v>
      </c>
      <c r="FX114" s="9">
        <v>1.0469999999999999</v>
      </c>
      <c r="FY114" s="9">
        <v>30.29</v>
      </c>
      <c r="FZ114" s="9">
        <v>13.711</v>
      </c>
      <c r="GA114" s="9">
        <v>16.579000000000001</v>
      </c>
      <c r="GB114" s="9">
        <v>133.92400000000001</v>
      </c>
      <c r="GC114" s="9">
        <v>68.346999999999994</v>
      </c>
      <c r="GD114" s="9">
        <v>65.576999999999998</v>
      </c>
      <c r="GE114" s="9">
        <v>49.045000000000002</v>
      </c>
      <c r="GF114" s="9">
        <v>33.392000000000003</v>
      </c>
      <c r="GG114" s="9">
        <v>15.654</v>
      </c>
      <c r="GH114" s="9">
        <v>84.879000000000005</v>
      </c>
      <c r="GI114" s="9">
        <v>34.954999999999998</v>
      </c>
      <c r="GJ114" s="9">
        <v>49.923000000000002</v>
      </c>
      <c r="GK114" s="9">
        <v>63.292999999999999</v>
      </c>
      <c r="GL114" s="9">
        <v>44.093000000000004</v>
      </c>
      <c r="GM114" s="9">
        <v>19.2</v>
      </c>
      <c r="GN114" s="9">
        <v>104.85</v>
      </c>
      <c r="GO114" s="9">
        <v>44.98</v>
      </c>
      <c r="GP114" s="9">
        <v>59.87</v>
      </c>
      <c r="GQ114" s="9">
        <v>98.555000000000007</v>
      </c>
      <c r="GR114" s="9">
        <v>45.500999999999998</v>
      </c>
      <c r="GS114" s="9">
        <v>53.054000000000002</v>
      </c>
      <c r="GT114" s="9">
        <v>676.16099999999994</v>
      </c>
      <c r="GU114" s="9">
        <v>407.84800000000001</v>
      </c>
      <c r="GV114" s="9">
        <v>268.31299999999999</v>
      </c>
      <c r="GW114" s="9">
        <v>297.37700000000001</v>
      </c>
      <c r="GX114" s="9">
        <v>217.053</v>
      </c>
      <c r="GY114" s="9">
        <v>80.323999999999998</v>
      </c>
      <c r="GZ114" s="9">
        <v>378.78399999999999</v>
      </c>
      <c r="HA114" s="9">
        <v>190.79599999999999</v>
      </c>
      <c r="HB114" s="9">
        <v>187.988</v>
      </c>
      <c r="HC114" s="9">
        <v>64.795000000000002</v>
      </c>
      <c r="HD114" s="9">
        <v>36.968000000000004</v>
      </c>
      <c r="HE114" s="9">
        <v>27.827000000000002</v>
      </c>
      <c r="HF114" s="9">
        <v>30.882999999999999</v>
      </c>
      <c r="HG114" s="9">
        <v>18.943000000000001</v>
      </c>
      <c r="HH114" s="9">
        <v>11.94</v>
      </c>
      <c r="HI114" s="9">
        <v>3.508</v>
      </c>
      <c r="HJ114" s="9">
        <v>2.944</v>
      </c>
      <c r="HK114" s="9">
        <v>0.56499999999999995</v>
      </c>
      <c r="HL114" s="9">
        <v>1.36</v>
      </c>
      <c r="HM114" s="9">
        <v>0.83199999999999996</v>
      </c>
      <c r="HN114" s="9">
        <v>0.52800000000000002</v>
      </c>
      <c r="HO114" s="9">
        <v>2.1480000000000001</v>
      </c>
      <c r="HP114" s="9">
        <v>2.1110000000000002</v>
      </c>
      <c r="HQ114" s="9">
        <v>3.6999999999999998E-2</v>
      </c>
      <c r="HR114" s="9">
        <v>27.373999999999999</v>
      </c>
      <c r="HS114" s="9">
        <v>15.999000000000001</v>
      </c>
      <c r="HT114" s="9">
        <v>11.375</v>
      </c>
      <c r="HU114" s="9">
        <v>39.695</v>
      </c>
      <c r="HV114" s="9">
        <v>22.759</v>
      </c>
      <c r="HW114" s="9">
        <v>16.936</v>
      </c>
      <c r="HX114" s="9">
        <v>7.5270000000000001</v>
      </c>
      <c r="HY114" s="9">
        <v>6.0090000000000003</v>
      </c>
      <c r="HZ114" s="9">
        <v>1.518</v>
      </c>
      <c r="IA114" s="9">
        <v>32.167999999999999</v>
      </c>
      <c r="IB114" s="9">
        <v>16.75</v>
      </c>
      <c r="IC114" s="9">
        <v>15.417999999999999</v>
      </c>
      <c r="ID114" s="9">
        <v>10.967000000000001</v>
      </c>
      <c r="IE114" s="9">
        <v>8.8870000000000005</v>
      </c>
      <c r="IF114" s="9">
        <v>2.08</v>
      </c>
      <c r="IG114" s="9">
        <v>53.828000000000003</v>
      </c>
      <c r="IH114" s="9">
        <v>28.081</v>
      </c>
      <c r="II114" s="9">
        <v>25.747</v>
      </c>
      <c r="IJ114" s="9">
        <v>33.529000000000003</v>
      </c>
      <c r="IK114" s="9">
        <v>17.582999999999998</v>
      </c>
      <c r="IL114" s="9">
        <v>15.946</v>
      </c>
      <c r="IM114" s="9">
        <v>4340.1109999999999</v>
      </c>
      <c r="IN114" s="9">
        <v>2264.9859999999999</v>
      </c>
      <c r="IO114" s="9">
        <v>2075.125</v>
      </c>
      <c r="IP114" s="9">
        <v>3091.0889999999999</v>
      </c>
      <c r="IQ114" s="9">
        <v>1856.104</v>
      </c>
    </row>
    <row r="115" spans="1:251">
      <c r="A115" s="10">
        <v>44986</v>
      </c>
      <c r="B115" s="9">
        <v>10.714</v>
      </c>
      <c r="C115" s="9">
        <v>15.07</v>
      </c>
      <c r="D115" s="9">
        <v>324.738</v>
      </c>
      <c r="E115" s="9">
        <v>189.83500000000001</v>
      </c>
      <c r="F115" s="9">
        <v>134.90299999999999</v>
      </c>
      <c r="G115" s="9">
        <v>176.43100000000001</v>
      </c>
      <c r="H115" s="9">
        <v>130.851</v>
      </c>
      <c r="I115" s="9">
        <v>45.58</v>
      </c>
      <c r="J115" s="9">
        <v>148.30699999999999</v>
      </c>
      <c r="K115" s="9">
        <v>58.984000000000002</v>
      </c>
      <c r="L115" s="9">
        <v>89.322999999999993</v>
      </c>
      <c r="M115" s="9">
        <v>198.15799999999999</v>
      </c>
      <c r="N115" s="9">
        <v>143.31800000000001</v>
      </c>
      <c r="O115" s="9">
        <v>54.841000000000001</v>
      </c>
      <c r="P115" s="9">
        <v>160.172</v>
      </c>
      <c r="Q115" s="9">
        <v>62.616999999999997</v>
      </c>
      <c r="R115" s="9">
        <v>97.555000000000007</v>
      </c>
      <c r="S115" s="9">
        <v>163.49600000000001</v>
      </c>
      <c r="T115" s="9">
        <v>68.010000000000005</v>
      </c>
      <c r="U115" s="9">
        <v>95.486000000000004</v>
      </c>
      <c r="V115" s="9">
        <v>3107.2220000000002</v>
      </c>
      <c r="W115" s="9">
        <v>1625.7070000000001</v>
      </c>
      <c r="X115" s="9">
        <v>1481.5150000000001</v>
      </c>
      <c r="Y115" s="9">
        <v>2390.8200000000002</v>
      </c>
      <c r="Z115" s="9">
        <v>1492.7529999999999</v>
      </c>
      <c r="AA115" s="9">
        <v>898.06700000000001</v>
      </c>
      <c r="AB115" s="9">
        <v>716.40200000000004</v>
      </c>
      <c r="AC115" s="9">
        <v>132.95400000000001</v>
      </c>
      <c r="AD115" s="9">
        <v>583.44799999999998</v>
      </c>
      <c r="AE115" s="9">
        <v>293.553</v>
      </c>
      <c r="AF115" s="9">
        <v>155.13</v>
      </c>
      <c r="AG115" s="9">
        <v>138.423</v>
      </c>
      <c r="AH115" s="9">
        <v>52.345999999999997</v>
      </c>
      <c r="AI115" s="9">
        <v>28.064</v>
      </c>
      <c r="AJ115" s="9">
        <v>24.282</v>
      </c>
      <c r="AK115" s="9">
        <v>31.137</v>
      </c>
      <c r="AL115" s="9">
        <v>22.155999999999999</v>
      </c>
      <c r="AM115" s="9">
        <v>8.9809999999999999</v>
      </c>
      <c r="AN115" s="9">
        <v>15.231999999999999</v>
      </c>
      <c r="AO115" s="9">
        <v>9.4550000000000001</v>
      </c>
      <c r="AP115" s="9">
        <v>5.7770000000000001</v>
      </c>
      <c r="AQ115" s="9">
        <v>15.904999999999999</v>
      </c>
      <c r="AR115" s="9">
        <v>12.701000000000001</v>
      </c>
      <c r="AS115" s="9">
        <v>3.2050000000000001</v>
      </c>
      <c r="AT115" s="9">
        <v>21.209</v>
      </c>
      <c r="AU115" s="9">
        <v>5.9080000000000004</v>
      </c>
      <c r="AV115" s="9">
        <v>15.301</v>
      </c>
      <c r="AW115" s="9">
        <v>256.96800000000002</v>
      </c>
      <c r="AX115" s="9">
        <v>133.58699999999999</v>
      </c>
      <c r="AY115" s="9">
        <v>123.381</v>
      </c>
      <c r="AZ115" s="9">
        <v>134.92099999999999</v>
      </c>
      <c r="BA115" s="9">
        <v>102.363</v>
      </c>
      <c r="BB115" s="9">
        <v>32.557000000000002</v>
      </c>
      <c r="BC115" s="9">
        <v>122.048</v>
      </c>
      <c r="BD115" s="9">
        <v>31.224</v>
      </c>
      <c r="BE115" s="9">
        <v>90.823999999999998</v>
      </c>
      <c r="BF115" s="9">
        <v>160.815</v>
      </c>
      <c r="BG115" s="9">
        <v>120.696</v>
      </c>
      <c r="BH115" s="9">
        <v>40.119</v>
      </c>
      <c r="BI115" s="9">
        <v>132.739</v>
      </c>
      <c r="BJ115" s="9">
        <v>34.433999999999997</v>
      </c>
      <c r="BK115" s="9">
        <v>98.304000000000002</v>
      </c>
      <c r="BL115" s="9">
        <v>137.279</v>
      </c>
      <c r="BM115" s="9">
        <v>40.679000000000002</v>
      </c>
      <c r="BN115" s="9">
        <v>96.6</v>
      </c>
      <c r="BO115" s="9">
        <v>2721.9050000000002</v>
      </c>
      <c r="BP115" s="9">
        <v>1391.248</v>
      </c>
      <c r="BQ115" s="9">
        <v>1330.6569999999999</v>
      </c>
      <c r="BR115" s="9">
        <v>2096.567</v>
      </c>
      <c r="BS115" s="9">
        <v>1262.3230000000001</v>
      </c>
      <c r="BT115" s="9">
        <v>834.245</v>
      </c>
      <c r="BU115" s="9">
        <v>625.33799999999997</v>
      </c>
      <c r="BV115" s="9">
        <v>128.92599999999999</v>
      </c>
      <c r="BW115" s="9">
        <v>496.41199999999998</v>
      </c>
      <c r="BX115" s="9">
        <v>241.178</v>
      </c>
      <c r="BY115" s="9">
        <v>117.819</v>
      </c>
      <c r="BZ115" s="9">
        <v>123.36</v>
      </c>
      <c r="CA115" s="9">
        <v>47.63</v>
      </c>
      <c r="CB115" s="9">
        <v>24.672999999999998</v>
      </c>
      <c r="CC115" s="9">
        <v>22.957000000000001</v>
      </c>
      <c r="CD115" s="9">
        <v>27.286999999999999</v>
      </c>
      <c r="CE115" s="9">
        <v>17.744</v>
      </c>
      <c r="CF115" s="9">
        <v>9.5429999999999993</v>
      </c>
      <c r="CG115" s="9">
        <v>14.568</v>
      </c>
      <c r="CH115" s="9">
        <v>8.18</v>
      </c>
      <c r="CI115" s="9">
        <v>6.3879999999999999</v>
      </c>
      <c r="CJ115" s="9">
        <v>12.718999999999999</v>
      </c>
      <c r="CK115" s="9">
        <v>9.5640000000000001</v>
      </c>
      <c r="CL115" s="9">
        <v>3.1549999999999998</v>
      </c>
      <c r="CM115" s="9">
        <v>20.343</v>
      </c>
      <c r="CN115" s="9">
        <v>6.9290000000000003</v>
      </c>
      <c r="CO115" s="9">
        <v>13.414</v>
      </c>
      <c r="CP115" s="9">
        <v>209.61</v>
      </c>
      <c r="CQ115" s="9">
        <v>101.78400000000001</v>
      </c>
      <c r="CR115" s="9">
        <v>107.827</v>
      </c>
      <c r="CS115" s="9">
        <v>100.051</v>
      </c>
      <c r="CT115" s="9">
        <v>69.915999999999997</v>
      </c>
      <c r="CU115" s="9">
        <v>30.135999999999999</v>
      </c>
      <c r="CV115" s="9">
        <v>109.559</v>
      </c>
      <c r="CW115" s="9">
        <v>31.867999999999999</v>
      </c>
      <c r="CX115" s="9">
        <v>77.691000000000003</v>
      </c>
      <c r="CY115" s="9">
        <v>120.473</v>
      </c>
      <c r="CZ115" s="9">
        <v>83.840999999999994</v>
      </c>
      <c r="DA115" s="9">
        <v>36.631999999999998</v>
      </c>
      <c r="DB115" s="9">
        <v>120.705</v>
      </c>
      <c r="DC115" s="9">
        <v>33.976999999999997</v>
      </c>
      <c r="DD115" s="9">
        <v>86.727999999999994</v>
      </c>
      <c r="DE115" s="9">
        <v>124.127</v>
      </c>
      <c r="DF115" s="9">
        <v>40.048000000000002</v>
      </c>
      <c r="DG115" s="9">
        <v>84.078999999999994</v>
      </c>
      <c r="DH115" s="9">
        <v>2707.3629999999998</v>
      </c>
      <c r="DI115" s="9">
        <v>1467.21</v>
      </c>
      <c r="DJ115" s="9">
        <v>1240.153</v>
      </c>
      <c r="DK115" s="9">
        <v>1717.499</v>
      </c>
      <c r="DL115" s="9">
        <v>1104.944</v>
      </c>
      <c r="DM115" s="9">
        <v>612.55600000000004</v>
      </c>
      <c r="DN115" s="9">
        <v>989.86400000000003</v>
      </c>
      <c r="DO115" s="9">
        <v>362.26600000000002</v>
      </c>
      <c r="DP115" s="9">
        <v>627.59799999999996</v>
      </c>
      <c r="DQ115" s="9">
        <v>242.23099999999999</v>
      </c>
      <c r="DR115" s="9">
        <v>130.08699999999999</v>
      </c>
      <c r="DS115" s="9">
        <v>112.143</v>
      </c>
      <c r="DT115" s="9">
        <v>86.975999999999999</v>
      </c>
      <c r="DU115" s="9">
        <v>52.9</v>
      </c>
      <c r="DV115" s="9">
        <v>34.076000000000001</v>
      </c>
      <c r="DW115" s="9">
        <v>25.556999999999999</v>
      </c>
      <c r="DX115" s="9">
        <v>23.565999999999999</v>
      </c>
      <c r="DY115" s="9">
        <v>1.9910000000000001</v>
      </c>
      <c r="DZ115" s="9">
        <v>14.006</v>
      </c>
      <c r="EA115" s="9">
        <v>12.77</v>
      </c>
      <c r="EB115" s="9">
        <v>1.2370000000000001</v>
      </c>
      <c r="EC115" s="9">
        <v>11.551</v>
      </c>
      <c r="ED115" s="9">
        <v>10.797000000000001</v>
      </c>
      <c r="EE115" s="9">
        <v>0.754</v>
      </c>
      <c r="EF115" s="9">
        <v>61.418999999999997</v>
      </c>
      <c r="EG115" s="9">
        <v>29.332999999999998</v>
      </c>
      <c r="EH115" s="9">
        <v>32.085000000000001</v>
      </c>
      <c r="EI115" s="9">
        <v>185.37899999999999</v>
      </c>
      <c r="EJ115" s="9">
        <v>94.308999999999997</v>
      </c>
      <c r="EK115" s="9">
        <v>91.07</v>
      </c>
      <c r="EL115" s="9">
        <v>66.617000000000004</v>
      </c>
      <c r="EM115" s="9">
        <v>48.308999999999997</v>
      </c>
      <c r="EN115" s="9">
        <v>18.308</v>
      </c>
      <c r="EO115" s="9">
        <v>118.762</v>
      </c>
      <c r="EP115" s="9">
        <v>46</v>
      </c>
      <c r="EQ115" s="9">
        <v>72.762</v>
      </c>
      <c r="ER115" s="9">
        <v>85.522999999999996</v>
      </c>
      <c r="ES115" s="9">
        <v>65.997</v>
      </c>
      <c r="ET115" s="9">
        <v>19.526</v>
      </c>
      <c r="EU115" s="9">
        <v>156.708</v>
      </c>
      <c r="EV115" s="9">
        <v>64.09</v>
      </c>
      <c r="EW115" s="9">
        <v>92.617999999999995</v>
      </c>
      <c r="EX115" s="9">
        <v>132.768</v>
      </c>
      <c r="EY115" s="9">
        <v>58.768999999999998</v>
      </c>
      <c r="EZ115" s="9">
        <v>73.998000000000005</v>
      </c>
      <c r="FA115" s="9">
        <v>2031.0129999999999</v>
      </c>
      <c r="FB115" s="9">
        <v>1063.9090000000001</v>
      </c>
      <c r="FC115" s="9">
        <v>967.10299999999995</v>
      </c>
      <c r="FD115" s="9">
        <v>1414.3420000000001</v>
      </c>
      <c r="FE115" s="9">
        <v>890.06500000000005</v>
      </c>
      <c r="FF115" s="9">
        <v>524.27800000000002</v>
      </c>
      <c r="FG115" s="9">
        <v>616.66999999999996</v>
      </c>
      <c r="FH115" s="9">
        <v>173.845</v>
      </c>
      <c r="FI115" s="9">
        <v>442.82499999999999</v>
      </c>
      <c r="FJ115" s="9">
        <v>182.37200000000001</v>
      </c>
      <c r="FK115" s="9">
        <v>92.206999999999994</v>
      </c>
      <c r="FL115" s="9">
        <v>90.164000000000001</v>
      </c>
      <c r="FM115" s="9">
        <v>55.881</v>
      </c>
      <c r="FN115" s="9">
        <v>31.847000000000001</v>
      </c>
      <c r="FO115" s="9">
        <v>24.033999999999999</v>
      </c>
      <c r="FP115" s="9">
        <v>21.553999999999998</v>
      </c>
      <c r="FQ115" s="9">
        <v>19.850000000000001</v>
      </c>
      <c r="FR115" s="9">
        <v>1.704</v>
      </c>
      <c r="FS115" s="9">
        <v>11.659000000000001</v>
      </c>
      <c r="FT115" s="9">
        <v>10.433</v>
      </c>
      <c r="FU115" s="9">
        <v>1.226</v>
      </c>
      <c r="FV115" s="9">
        <v>9.8949999999999996</v>
      </c>
      <c r="FW115" s="9">
        <v>9.4179999999999993</v>
      </c>
      <c r="FX115" s="9">
        <v>0.47699999999999998</v>
      </c>
      <c r="FY115" s="9">
        <v>34.326999999999998</v>
      </c>
      <c r="FZ115" s="9">
        <v>11.997</v>
      </c>
      <c r="GA115" s="9">
        <v>22.33</v>
      </c>
      <c r="GB115" s="9">
        <v>147.20500000000001</v>
      </c>
      <c r="GC115" s="9">
        <v>71.611000000000004</v>
      </c>
      <c r="GD115" s="9">
        <v>75.593999999999994</v>
      </c>
      <c r="GE115" s="9">
        <v>58.338999999999999</v>
      </c>
      <c r="GF115" s="9">
        <v>41.423999999999999</v>
      </c>
      <c r="GG115" s="9">
        <v>16.914999999999999</v>
      </c>
      <c r="GH115" s="9">
        <v>88.867000000000004</v>
      </c>
      <c r="GI115" s="9">
        <v>30.187999999999999</v>
      </c>
      <c r="GJ115" s="9">
        <v>58.679000000000002</v>
      </c>
      <c r="GK115" s="9">
        <v>74.364999999999995</v>
      </c>
      <c r="GL115" s="9">
        <v>56.515999999999998</v>
      </c>
      <c r="GM115" s="9">
        <v>17.849</v>
      </c>
      <c r="GN115" s="9">
        <v>108.00700000000001</v>
      </c>
      <c r="GO115" s="9">
        <v>35.691000000000003</v>
      </c>
      <c r="GP115" s="9">
        <v>72.316000000000003</v>
      </c>
      <c r="GQ115" s="9">
        <v>100.526</v>
      </c>
      <c r="GR115" s="9">
        <v>40.621000000000002</v>
      </c>
      <c r="GS115" s="9">
        <v>59.905000000000001</v>
      </c>
      <c r="GT115" s="9">
        <v>676.35</v>
      </c>
      <c r="GU115" s="9">
        <v>403.30099999999999</v>
      </c>
      <c r="GV115" s="9">
        <v>273.05</v>
      </c>
      <c r="GW115" s="9">
        <v>303.15699999999998</v>
      </c>
      <c r="GX115" s="9">
        <v>214.87899999999999</v>
      </c>
      <c r="GY115" s="9">
        <v>88.278000000000006</v>
      </c>
      <c r="GZ115" s="9">
        <v>373.19400000000002</v>
      </c>
      <c r="HA115" s="9">
        <v>188.422</v>
      </c>
      <c r="HB115" s="9">
        <v>184.77199999999999</v>
      </c>
      <c r="HC115" s="9">
        <v>59.859000000000002</v>
      </c>
      <c r="HD115" s="9">
        <v>37.880000000000003</v>
      </c>
      <c r="HE115" s="9">
        <v>21.978999999999999</v>
      </c>
      <c r="HF115" s="9">
        <v>31.094999999999999</v>
      </c>
      <c r="HG115" s="9">
        <v>21.053000000000001</v>
      </c>
      <c r="HH115" s="9">
        <v>10.042</v>
      </c>
      <c r="HI115" s="9">
        <v>4.0030000000000001</v>
      </c>
      <c r="HJ115" s="9">
        <v>3.7160000000000002</v>
      </c>
      <c r="HK115" s="9">
        <v>0.28699999999999998</v>
      </c>
      <c r="HL115" s="9">
        <v>2.347</v>
      </c>
      <c r="HM115" s="9">
        <v>2.3370000000000002</v>
      </c>
      <c r="HN115" s="9">
        <v>0.01</v>
      </c>
      <c r="HO115" s="9">
        <v>1.6559999999999999</v>
      </c>
      <c r="HP115" s="9">
        <v>1.379</v>
      </c>
      <c r="HQ115" s="9">
        <v>0.27700000000000002</v>
      </c>
      <c r="HR115" s="9">
        <v>27.091999999999999</v>
      </c>
      <c r="HS115" s="9">
        <v>17.337</v>
      </c>
      <c r="HT115" s="9">
        <v>9.7550000000000008</v>
      </c>
      <c r="HU115" s="9">
        <v>38.173000000000002</v>
      </c>
      <c r="HV115" s="9">
        <v>22.698</v>
      </c>
      <c r="HW115" s="9">
        <v>15.476000000000001</v>
      </c>
      <c r="HX115" s="9">
        <v>8.2780000000000005</v>
      </c>
      <c r="HY115" s="9">
        <v>6.8860000000000001</v>
      </c>
      <c r="HZ115" s="9">
        <v>1.393</v>
      </c>
      <c r="IA115" s="9">
        <v>29.895</v>
      </c>
      <c r="IB115" s="9">
        <v>15.811999999999999</v>
      </c>
      <c r="IC115" s="9">
        <v>14.083</v>
      </c>
      <c r="ID115" s="9">
        <v>11.157999999999999</v>
      </c>
      <c r="IE115" s="9">
        <v>9.4809999999999999</v>
      </c>
      <c r="IF115" s="9">
        <v>1.677</v>
      </c>
      <c r="IG115" s="9">
        <v>48.701000000000001</v>
      </c>
      <c r="IH115" s="9">
        <v>28.399000000000001</v>
      </c>
      <c r="II115" s="9">
        <v>20.302</v>
      </c>
      <c r="IJ115" s="9">
        <v>32.241999999999997</v>
      </c>
      <c r="IK115" s="9">
        <v>18.149000000000001</v>
      </c>
      <c r="IL115" s="9">
        <v>14.093</v>
      </c>
      <c r="IM115" s="9">
        <v>4304.46</v>
      </c>
      <c r="IN115" s="9">
        <v>2252.8739999999998</v>
      </c>
      <c r="IO115" s="9">
        <v>2051.5859999999998</v>
      </c>
      <c r="IP115" s="9">
        <v>3054.9789999999998</v>
      </c>
      <c r="IQ115" s="9">
        <v>1843.412</v>
      </c>
    </row>
    <row r="116" spans="1:251">
      <c r="A116" s="10">
        <v>45017</v>
      </c>
      <c r="B116" s="9">
        <v>11.407999999999999</v>
      </c>
      <c r="C116" s="9">
        <v>14.241</v>
      </c>
      <c r="D116" s="9">
        <v>339.9</v>
      </c>
      <c r="E116" s="9">
        <v>206.83699999999999</v>
      </c>
      <c r="F116" s="9">
        <v>133.06299999999999</v>
      </c>
      <c r="G116" s="9">
        <v>183.71100000000001</v>
      </c>
      <c r="H116" s="9">
        <v>132.83199999999999</v>
      </c>
      <c r="I116" s="9">
        <v>50.878999999999998</v>
      </c>
      <c r="J116" s="9">
        <v>156.18899999999999</v>
      </c>
      <c r="K116" s="9">
        <v>74.004999999999995</v>
      </c>
      <c r="L116" s="9">
        <v>82.183999999999997</v>
      </c>
      <c r="M116" s="9">
        <v>195.48500000000001</v>
      </c>
      <c r="N116" s="9">
        <v>140.74</v>
      </c>
      <c r="O116" s="9">
        <v>54.744999999999997</v>
      </c>
      <c r="P116" s="9">
        <v>165.40899999999999</v>
      </c>
      <c r="Q116" s="9">
        <v>77.635999999999996</v>
      </c>
      <c r="R116" s="9">
        <v>87.772999999999996</v>
      </c>
      <c r="S116" s="9">
        <v>167.12100000000001</v>
      </c>
      <c r="T116" s="9">
        <v>81.466999999999999</v>
      </c>
      <c r="U116" s="9">
        <v>85.653999999999996</v>
      </c>
      <c r="V116" s="9">
        <v>3106.2350000000001</v>
      </c>
      <c r="W116" s="9">
        <v>1617.626</v>
      </c>
      <c r="X116" s="9">
        <v>1488.6089999999999</v>
      </c>
      <c r="Y116" s="9">
        <v>2374.3580000000002</v>
      </c>
      <c r="Z116" s="9">
        <v>1472.51</v>
      </c>
      <c r="AA116" s="9">
        <v>901.84799999999996</v>
      </c>
      <c r="AB116" s="9">
        <v>731.87699999999995</v>
      </c>
      <c r="AC116" s="9">
        <v>145.11600000000001</v>
      </c>
      <c r="AD116" s="9">
        <v>586.76099999999997</v>
      </c>
      <c r="AE116" s="9">
        <v>280.13</v>
      </c>
      <c r="AF116" s="9">
        <v>152.255</v>
      </c>
      <c r="AG116" s="9">
        <v>127.876</v>
      </c>
      <c r="AH116" s="9">
        <v>44.328000000000003</v>
      </c>
      <c r="AI116" s="9">
        <v>26.907</v>
      </c>
      <c r="AJ116" s="9">
        <v>17.420999999999999</v>
      </c>
      <c r="AK116" s="9">
        <v>22.456</v>
      </c>
      <c r="AL116" s="9">
        <v>18.068000000000001</v>
      </c>
      <c r="AM116" s="9">
        <v>4.3869999999999996</v>
      </c>
      <c r="AN116" s="9">
        <v>14.717000000000001</v>
      </c>
      <c r="AO116" s="9">
        <v>10.909000000000001</v>
      </c>
      <c r="AP116" s="9">
        <v>3.8079999999999998</v>
      </c>
      <c r="AQ116" s="9">
        <v>7.7380000000000004</v>
      </c>
      <c r="AR116" s="9">
        <v>7.1589999999999998</v>
      </c>
      <c r="AS116" s="9">
        <v>0.57899999999999996</v>
      </c>
      <c r="AT116" s="9">
        <v>21.873000000000001</v>
      </c>
      <c r="AU116" s="9">
        <v>8.8390000000000004</v>
      </c>
      <c r="AV116" s="9">
        <v>13.034000000000001</v>
      </c>
      <c r="AW116" s="9">
        <v>253.63399999999999</v>
      </c>
      <c r="AX116" s="9">
        <v>134.523</v>
      </c>
      <c r="AY116" s="9">
        <v>119.111</v>
      </c>
      <c r="AZ116" s="9">
        <v>133.685</v>
      </c>
      <c r="BA116" s="9">
        <v>99.376999999999995</v>
      </c>
      <c r="BB116" s="9">
        <v>34.308</v>
      </c>
      <c r="BC116" s="9">
        <v>119.949</v>
      </c>
      <c r="BD116" s="9">
        <v>35.146000000000001</v>
      </c>
      <c r="BE116" s="9">
        <v>84.802999999999997</v>
      </c>
      <c r="BF116" s="9">
        <v>150.91800000000001</v>
      </c>
      <c r="BG116" s="9">
        <v>113.364</v>
      </c>
      <c r="BH116" s="9">
        <v>37.554000000000002</v>
      </c>
      <c r="BI116" s="9">
        <v>129.21199999999999</v>
      </c>
      <c r="BJ116" s="9">
        <v>38.890999999999998</v>
      </c>
      <c r="BK116" s="9">
        <v>90.320999999999998</v>
      </c>
      <c r="BL116" s="9">
        <v>134.667</v>
      </c>
      <c r="BM116" s="9">
        <v>46.055</v>
      </c>
      <c r="BN116" s="9">
        <v>88.611000000000004</v>
      </c>
      <c r="BO116" s="9">
        <v>2723.0720000000001</v>
      </c>
      <c r="BP116" s="9">
        <v>1385.9849999999999</v>
      </c>
      <c r="BQ116" s="9">
        <v>1337.087</v>
      </c>
      <c r="BR116" s="9">
        <v>2093.59</v>
      </c>
      <c r="BS116" s="9">
        <v>1246.2449999999999</v>
      </c>
      <c r="BT116" s="9">
        <v>847.34500000000003</v>
      </c>
      <c r="BU116" s="9">
        <v>629.48199999999997</v>
      </c>
      <c r="BV116" s="9">
        <v>139.74</v>
      </c>
      <c r="BW116" s="9">
        <v>489.74200000000002</v>
      </c>
      <c r="BX116" s="9">
        <v>221.608</v>
      </c>
      <c r="BY116" s="9">
        <v>112.621</v>
      </c>
      <c r="BZ116" s="9">
        <v>108.98699999999999</v>
      </c>
      <c r="CA116" s="9">
        <v>33.43</v>
      </c>
      <c r="CB116" s="9">
        <v>17.562999999999999</v>
      </c>
      <c r="CC116" s="9">
        <v>15.868</v>
      </c>
      <c r="CD116" s="9">
        <v>15.651</v>
      </c>
      <c r="CE116" s="9">
        <v>11.488</v>
      </c>
      <c r="CF116" s="9">
        <v>4.1630000000000003</v>
      </c>
      <c r="CG116" s="9">
        <v>11.555</v>
      </c>
      <c r="CH116" s="9">
        <v>8.3339999999999996</v>
      </c>
      <c r="CI116" s="9">
        <v>3.2210000000000001</v>
      </c>
      <c r="CJ116" s="9">
        <v>4.0960000000000001</v>
      </c>
      <c r="CK116" s="9">
        <v>3.1539999999999999</v>
      </c>
      <c r="CL116" s="9">
        <v>0.94199999999999995</v>
      </c>
      <c r="CM116" s="9">
        <v>17.779</v>
      </c>
      <c r="CN116" s="9">
        <v>6.0750000000000002</v>
      </c>
      <c r="CO116" s="9">
        <v>11.704000000000001</v>
      </c>
      <c r="CP116" s="9">
        <v>204.16200000000001</v>
      </c>
      <c r="CQ116" s="9">
        <v>102.79</v>
      </c>
      <c r="CR116" s="9">
        <v>101.372</v>
      </c>
      <c r="CS116" s="9">
        <v>100.934</v>
      </c>
      <c r="CT116" s="9">
        <v>70.587999999999994</v>
      </c>
      <c r="CU116" s="9">
        <v>30.346</v>
      </c>
      <c r="CV116" s="9">
        <v>103.22799999999999</v>
      </c>
      <c r="CW116" s="9">
        <v>32.201999999999998</v>
      </c>
      <c r="CX116" s="9">
        <v>71.027000000000001</v>
      </c>
      <c r="CY116" s="9">
        <v>110.651</v>
      </c>
      <c r="CZ116" s="9">
        <v>78.736999999999995</v>
      </c>
      <c r="DA116" s="9">
        <v>31.914000000000001</v>
      </c>
      <c r="DB116" s="9">
        <v>110.956</v>
      </c>
      <c r="DC116" s="9">
        <v>33.884</v>
      </c>
      <c r="DD116" s="9">
        <v>77.072999999999993</v>
      </c>
      <c r="DE116" s="9">
        <v>114.78400000000001</v>
      </c>
      <c r="DF116" s="9">
        <v>40.536000000000001</v>
      </c>
      <c r="DG116" s="9">
        <v>74.248000000000005</v>
      </c>
      <c r="DH116" s="9">
        <v>2685.0349999999999</v>
      </c>
      <c r="DI116" s="9">
        <v>1461.895</v>
      </c>
      <c r="DJ116" s="9">
        <v>1223.1400000000001</v>
      </c>
      <c r="DK116" s="9">
        <v>1704.972</v>
      </c>
      <c r="DL116" s="9">
        <v>1084.386</v>
      </c>
      <c r="DM116" s="9">
        <v>620.58699999999999</v>
      </c>
      <c r="DN116" s="9">
        <v>980.06299999999999</v>
      </c>
      <c r="DO116" s="9">
        <v>377.51</v>
      </c>
      <c r="DP116" s="9">
        <v>602.553</v>
      </c>
      <c r="DQ116" s="9">
        <v>225.108</v>
      </c>
      <c r="DR116" s="9">
        <v>123.32</v>
      </c>
      <c r="DS116" s="9">
        <v>101.78700000000001</v>
      </c>
      <c r="DT116" s="9">
        <v>77.790000000000006</v>
      </c>
      <c r="DU116" s="9">
        <v>46.139000000000003</v>
      </c>
      <c r="DV116" s="9">
        <v>31.651</v>
      </c>
      <c r="DW116" s="9">
        <v>20.606000000000002</v>
      </c>
      <c r="DX116" s="9">
        <v>15.621</v>
      </c>
      <c r="DY116" s="9">
        <v>4.9850000000000003</v>
      </c>
      <c r="DZ116" s="9">
        <v>11.597</v>
      </c>
      <c r="EA116" s="9">
        <v>8.8369999999999997</v>
      </c>
      <c r="EB116" s="9">
        <v>2.76</v>
      </c>
      <c r="EC116" s="9">
        <v>9.01</v>
      </c>
      <c r="ED116" s="9">
        <v>6.7850000000000001</v>
      </c>
      <c r="EE116" s="9">
        <v>2.2250000000000001</v>
      </c>
      <c r="EF116" s="9">
        <v>57.183999999999997</v>
      </c>
      <c r="EG116" s="9">
        <v>30.518000000000001</v>
      </c>
      <c r="EH116" s="9">
        <v>26.666</v>
      </c>
      <c r="EI116" s="9">
        <v>183.297</v>
      </c>
      <c r="EJ116" s="9">
        <v>98.929000000000002</v>
      </c>
      <c r="EK116" s="9">
        <v>84.369</v>
      </c>
      <c r="EL116" s="9">
        <v>65.724000000000004</v>
      </c>
      <c r="EM116" s="9">
        <v>50.725000000000001</v>
      </c>
      <c r="EN116" s="9">
        <v>15</v>
      </c>
      <c r="EO116" s="9">
        <v>117.57299999999999</v>
      </c>
      <c r="EP116" s="9">
        <v>48.204000000000001</v>
      </c>
      <c r="EQ116" s="9">
        <v>69.369</v>
      </c>
      <c r="ER116" s="9">
        <v>79.025000000000006</v>
      </c>
      <c r="ES116" s="9">
        <v>61.405000000000001</v>
      </c>
      <c r="ET116" s="9">
        <v>17.619</v>
      </c>
      <c r="EU116" s="9">
        <v>146.083</v>
      </c>
      <c r="EV116" s="9">
        <v>61.914999999999999</v>
      </c>
      <c r="EW116" s="9">
        <v>84.168000000000006</v>
      </c>
      <c r="EX116" s="9">
        <v>129.16999999999999</v>
      </c>
      <c r="EY116" s="9">
        <v>57.040999999999997</v>
      </c>
      <c r="EZ116" s="9">
        <v>72.129000000000005</v>
      </c>
      <c r="FA116" s="9">
        <v>2027.6110000000001</v>
      </c>
      <c r="FB116" s="9">
        <v>1063.6189999999999</v>
      </c>
      <c r="FC116" s="9">
        <v>963.99199999999996</v>
      </c>
      <c r="FD116" s="9">
        <v>1415.471</v>
      </c>
      <c r="FE116" s="9">
        <v>878.99400000000003</v>
      </c>
      <c r="FF116" s="9">
        <v>536.47799999999995</v>
      </c>
      <c r="FG116" s="9">
        <v>612.14</v>
      </c>
      <c r="FH116" s="9">
        <v>184.626</v>
      </c>
      <c r="FI116" s="9">
        <v>427.51400000000001</v>
      </c>
      <c r="FJ116" s="9">
        <v>168.738</v>
      </c>
      <c r="FK116" s="9">
        <v>86.884</v>
      </c>
      <c r="FL116" s="9">
        <v>81.853999999999999</v>
      </c>
      <c r="FM116" s="9">
        <v>50.923999999999999</v>
      </c>
      <c r="FN116" s="9">
        <v>28.452000000000002</v>
      </c>
      <c r="FO116" s="9">
        <v>22.472000000000001</v>
      </c>
      <c r="FP116" s="9">
        <v>16.460999999999999</v>
      </c>
      <c r="FQ116" s="9">
        <v>11.523</v>
      </c>
      <c r="FR116" s="9">
        <v>4.9379999999999997</v>
      </c>
      <c r="FS116" s="9">
        <v>8.4610000000000003</v>
      </c>
      <c r="FT116" s="9">
        <v>5.7110000000000003</v>
      </c>
      <c r="FU116" s="9">
        <v>2.75</v>
      </c>
      <c r="FV116" s="9">
        <v>7.9989999999999997</v>
      </c>
      <c r="FW116" s="9">
        <v>5.8109999999999999</v>
      </c>
      <c r="FX116" s="9">
        <v>2.1880000000000002</v>
      </c>
      <c r="FY116" s="9">
        <v>34.463000000000001</v>
      </c>
      <c r="FZ116" s="9">
        <v>16.928999999999998</v>
      </c>
      <c r="GA116" s="9">
        <v>17.533999999999999</v>
      </c>
      <c r="GB116" s="9">
        <v>143.99600000000001</v>
      </c>
      <c r="GC116" s="9">
        <v>73.311000000000007</v>
      </c>
      <c r="GD116" s="9">
        <v>70.683999999999997</v>
      </c>
      <c r="GE116" s="9">
        <v>54.216000000000001</v>
      </c>
      <c r="GF116" s="9">
        <v>40.906999999999996</v>
      </c>
      <c r="GG116" s="9">
        <v>13.308999999999999</v>
      </c>
      <c r="GH116" s="9">
        <v>89.78</v>
      </c>
      <c r="GI116" s="9">
        <v>32.405000000000001</v>
      </c>
      <c r="GJ116" s="9">
        <v>57.375</v>
      </c>
      <c r="GK116" s="9">
        <v>64.007999999999996</v>
      </c>
      <c r="GL116" s="9">
        <v>48.122999999999998</v>
      </c>
      <c r="GM116" s="9">
        <v>15.885</v>
      </c>
      <c r="GN116" s="9">
        <v>104.73</v>
      </c>
      <c r="GO116" s="9">
        <v>38.761000000000003</v>
      </c>
      <c r="GP116" s="9">
        <v>65.968999999999994</v>
      </c>
      <c r="GQ116" s="9">
        <v>98.241</v>
      </c>
      <c r="GR116" s="9">
        <v>38.116</v>
      </c>
      <c r="GS116" s="9">
        <v>60.125</v>
      </c>
      <c r="GT116" s="9">
        <v>657.42399999999998</v>
      </c>
      <c r="GU116" s="9">
        <v>398.27600000000001</v>
      </c>
      <c r="GV116" s="9">
        <v>259.14800000000002</v>
      </c>
      <c r="GW116" s="9">
        <v>289.50099999999998</v>
      </c>
      <c r="GX116" s="9">
        <v>205.392</v>
      </c>
      <c r="GY116" s="9">
        <v>84.108999999999995</v>
      </c>
      <c r="GZ116" s="9">
        <v>367.923</v>
      </c>
      <c r="HA116" s="9">
        <v>192.88399999999999</v>
      </c>
      <c r="HB116" s="9">
        <v>175.03899999999999</v>
      </c>
      <c r="HC116" s="9">
        <v>56.37</v>
      </c>
      <c r="HD116" s="9">
        <v>36.436999999999998</v>
      </c>
      <c r="HE116" s="9">
        <v>19.933</v>
      </c>
      <c r="HF116" s="9">
        <v>26.866</v>
      </c>
      <c r="HG116" s="9">
        <v>17.687000000000001</v>
      </c>
      <c r="HH116" s="9">
        <v>9.1790000000000003</v>
      </c>
      <c r="HI116" s="9">
        <v>4.1459999999999999</v>
      </c>
      <c r="HJ116" s="9">
        <v>4.0990000000000002</v>
      </c>
      <c r="HK116" s="9">
        <v>4.7E-2</v>
      </c>
      <c r="HL116" s="9">
        <v>3.1349999999999998</v>
      </c>
      <c r="HM116" s="9">
        <v>3.125</v>
      </c>
      <c r="HN116" s="9">
        <v>0.01</v>
      </c>
      <c r="HO116" s="9">
        <v>1.01</v>
      </c>
      <c r="HP116" s="9">
        <v>0.97299999999999998</v>
      </c>
      <c r="HQ116" s="9">
        <v>3.6999999999999998E-2</v>
      </c>
      <c r="HR116" s="9">
        <v>22.72</v>
      </c>
      <c r="HS116" s="9">
        <v>13.589</v>
      </c>
      <c r="HT116" s="9">
        <v>9.1319999999999997</v>
      </c>
      <c r="HU116" s="9">
        <v>39.302</v>
      </c>
      <c r="HV116" s="9">
        <v>25.617000000000001</v>
      </c>
      <c r="HW116" s="9">
        <v>13.683999999999999</v>
      </c>
      <c r="HX116" s="9">
        <v>11.507999999999999</v>
      </c>
      <c r="HY116" s="9">
        <v>9.8179999999999996</v>
      </c>
      <c r="HZ116" s="9">
        <v>1.69</v>
      </c>
      <c r="IA116" s="9">
        <v>27.792999999999999</v>
      </c>
      <c r="IB116" s="9">
        <v>15.798999999999999</v>
      </c>
      <c r="IC116" s="9">
        <v>11.994</v>
      </c>
      <c r="ID116" s="9">
        <v>15.016999999999999</v>
      </c>
      <c r="IE116" s="9">
        <v>13.282999999999999</v>
      </c>
      <c r="IF116" s="9">
        <v>1.734</v>
      </c>
      <c r="IG116" s="9">
        <v>41.353000000000002</v>
      </c>
      <c r="IH116" s="9">
        <v>23.154</v>
      </c>
      <c r="II116" s="9">
        <v>18.199000000000002</v>
      </c>
      <c r="IJ116" s="9">
        <v>30.928999999999998</v>
      </c>
      <c r="IK116" s="9">
        <v>18.925000000000001</v>
      </c>
      <c r="IL116" s="9">
        <v>12.004</v>
      </c>
      <c r="IM116" s="9">
        <v>4330.665</v>
      </c>
      <c r="IN116" s="9">
        <v>2268.52</v>
      </c>
      <c r="IO116" s="9">
        <v>2062.145</v>
      </c>
      <c r="IP116" s="9">
        <v>3077.2750000000001</v>
      </c>
      <c r="IQ116" s="9">
        <v>1826.646</v>
      </c>
    </row>
    <row r="117" spans="1:251">
      <c r="A117" s="10">
        <v>45047</v>
      </c>
      <c r="B117" s="9">
        <v>11.273</v>
      </c>
      <c r="C117" s="9">
        <v>22.175999999999998</v>
      </c>
      <c r="D117" s="9">
        <v>332.90600000000001</v>
      </c>
      <c r="E117" s="9">
        <v>191.43</v>
      </c>
      <c r="F117" s="9">
        <v>141.476</v>
      </c>
      <c r="G117" s="9">
        <v>179.60499999999999</v>
      </c>
      <c r="H117" s="9">
        <v>124.197</v>
      </c>
      <c r="I117" s="9">
        <v>55.408000000000001</v>
      </c>
      <c r="J117" s="9">
        <v>153.30099999999999</v>
      </c>
      <c r="K117" s="9">
        <v>67.233000000000004</v>
      </c>
      <c r="L117" s="9">
        <v>86.067999999999998</v>
      </c>
      <c r="M117" s="9">
        <v>200.83099999999999</v>
      </c>
      <c r="N117" s="9">
        <v>140.69300000000001</v>
      </c>
      <c r="O117" s="9">
        <v>60.137999999999998</v>
      </c>
      <c r="P117" s="9">
        <v>168.887</v>
      </c>
      <c r="Q117" s="9">
        <v>71.597999999999999</v>
      </c>
      <c r="R117" s="9">
        <v>97.289000000000001</v>
      </c>
      <c r="S117" s="9">
        <v>168.37299999999999</v>
      </c>
      <c r="T117" s="9">
        <v>77.831000000000003</v>
      </c>
      <c r="U117" s="9">
        <v>90.542000000000002</v>
      </c>
      <c r="V117" s="9">
        <v>3147.3319999999999</v>
      </c>
      <c r="W117" s="9">
        <v>1643.615</v>
      </c>
      <c r="X117" s="9">
        <v>1503.7159999999999</v>
      </c>
      <c r="Y117" s="9">
        <v>2406.2730000000001</v>
      </c>
      <c r="Z117" s="9">
        <v>1496.07</v>
      </c>
      <c r="AA117" s="9">
        <v>910.202</v>
      </c>
      <c r="AB117" s="9">
        <v>741.05899999999997</v>
      </c>
      <c r="AC117" s="9">
        <v>147.54499999999999</v>
      </c>
      <c r="AD117" s="9">
        <v>593.51400000000001</v>
      </c>
      <c r="AE117" s="9">
        <v>313.52999999999997</v>
      </c>
      <c r="AF117" s="9">
        <v>168.36699999999999</v>
      </c>
      <c r="AG117" s="9">
        <v>145.16300000000001</v>
      </c>
      <c r="AH117" s="9">
        <v>53.749000000000002</v>
      </c>
      <c r="AI117" s="9">
        <v>31.225999999999999</v>
      </c>
      <c r="AJ117" s="9">
        <v>22.521999999999998</v>
      </c>
      <c r="AK117" s="9">
        <v>30.965</v>
      </c>
      <c r="AL117" s="9">
        <v>23.533999999999999</v>
      </c>
      <c r="AM117" s="9">
        <v>7.43</v>
      </c>
      <c r="AN117" s="9">
        <v>16.742999999999999</v>
      </c>
      <c r="AO117" s="9">
        <v>11.754</v>
      </c>
      <c r="AP117" s="9">
        <v>4.9880000000000004</v>
      </c>
      <c r="AQ117" s="9">
        <v>14.222</v>
      </c>
      <c r="AR117" s="9">
        <v>11.78</v>
      </c>
      <c r="AS117" s="9">
        <v>2.4420000000000002</v>
      </c>
      <c r="AT117" s="9">
        <v>22.783999999999999</v>
      </c>
      <c r="AU117" s="9">
        <v>7.6920000000000002</v>
      </c>
      <c r="AV117" s="9">
        <v>15.092000000000001</v>
      </c>
      <c r="AW117" s="9">
        <v>281.13900000000001</v>
      </c>
      <c r="AX117" s="9">
        <v>145.59399999999999</v>
      </c>
      <c r="AY117" s="9">
        <v>135.54499999999999</v>
      </c>
      <c r="AZ117" s="9">
        <v>141.69999999999999</v>
      </c>
      <c r="BA117" s="9">
        <v>105.08199999999999</v>
      </c>
      <c r="BB117" s="9">
        <v>36.618000000000002</v>
      </c>
      <c r="BC117" s="9">
        <v>139.43899999999999</v>
      </c>
      <c r="BD117" s="9">
        <v>40.512</v>
      </c>
      <c r="BE117" s="9">
        <v>98.927000000000007</v>
      </c>
      <c r="BF117" s="9">
        <v>166.285</v>
      </c>
      <c r="BG117" s="9">
        <v>124.313</v>
      </c>
      <c r="BH117" s="9">
        <v>41.972000000000001</v>
      </c>
      <c r="BI117" s="9">
        <v>147.245</v>
      </c>
      <c r="BJ117" s="9">
        <v>44.054000000000002</v>
      </c>
      <c r="BK117" s="9">
        <v>103.191</v>
      </c>
      <c r="BL117" s="9">
        <v>156.18199999999999</v>
      </c>
      <c r="BM117" s="9">
        <v>52.265999999999998</v>
      </c>
      <c r="BN117" s="9">
        <v>103.916</v>
      </c>
      <c r="BO117" s="9">
        <v>2734.4250000000002</v>
      </c>
      <c r="BP117" s="9">
        <v>1395.836</v>
      </c>
      <c r="BQ117" s="9">
        <v>1338.5889999999999</v>
      </c>
      <c r="BR117" s="9">
        <v>2122.1469999999999</v>
      </c>
      <c r="BS117" s="9">
        <v>1256.415</v>
      </c>
      <c r="BT117" s="9">
        <v>865.73199999999997</v>
      </c>
      <c r="BU117" s="9">
        <v>612.27800000000002</v>
      </c>
      <c r="BV117" s="9">
        <v>139.42099999999999</v>
      </c>
      <c r="BW117" s="9">
        <v>472.85599999999999</v>
      </c>
      <c r="BX117" s="9">
        <v>235.01400000000001</v>
      </c>
      <c r="BY117" s="9">
        <v>115.54300000000001</v>
      </c>
      <c r="BZ117" s="9">
        <v>119.471</v>
      </c>
      <c r="CA117" s="9">
        <v>55.926000000000002</v>
      </c>
      <c r="CB117" s="9">
        <v>27.535</v>
      </c>
      <c r="CC117" s="9">
        <v>28.390999999999998</v>
      </c>
      <c r="CD117" s="9">
        <v>25.134</v>
      </c>
      <c r="CE117" s="9">
        <v>19.744</v>
      </c>
      <c r="CF117" s="9">
        <v>5.39</v>
      </c>
      <c r="CG117" s="9">
        <v>11.555</v>
      </c>
      <c r="CH117" s="9">
        <v>7.5979999999999999</v>
      </c>
      <c r="CI117" s="9">
        <v>3.9569999999999999</v>
      </c>
      <c r="CJ117" s="9">
        <v>13.577999999999999</v>
      </c>
      <c r="CK117" s="9">
        <v>12.146000000000001</v>
      </c>
      <c r="CL117" s="9">
        <v>1.4330000000000001</v>
      </c>
      <c r="CM117" s="9">
        <v>30.792999999999999</v>
      </c>
      <c r="CN117" s="9">
        <v>7.7910000000000004</v>
      </c>
      <c r="CO117" s="9">
        <v>23.001000000000001</v>
      </c>
      <c r="CP117" s="9">
        <v>203.19200000000001</v>
      </c>
      <c r="CQ117" s="9">
        <v>97.55</v>
      </c>
      <c r="CR117" s="9">
        <v>105.642</v>
      </c>
      <c r="CS117" s="9">
        <v>100.682</v>
      </c>
      <c r="CT117" s="9">
        <v>69.278000000000006</v>
      </c>
      <c r="CU117" s="9">
        <v>31.402999999999999</v>
      </c>
      <c r="CV117" s="9">
        <v>102.51</v>
      </c>
      <c r="CW117" s="9">
        <v>28.271999999999998</v>
      </c>
      <c r="CX117" s="9">
        <v>74.239000000000004</v>
      </c>
      <c r="CY117" s="9">
        <v>117.971</v>
      </c>
      <c r="CZ117" s="9">
        <v>83.543999999999997</v>
      </c>
      <c r="DA117" s="9">
        <v>34.427999999999997</v>
      </c>
      <c r="DB117" s="9">
        <v>117.04300000000001</v>
      </c>
      <c r="DC117" s="9">
        <v>31.998999999999999</v>
      </c>
      <c r="DD117" s="9">
        <v>85.043999999999997</v>
      </c>
      <c r="DE117" s="9">
        <v>114.066</v>
      </c>
      <c r="DF117" s="9">
        <v>35.869999999999997</v>
      </c>
      <c r="DG117" s="9">
        <v>78.195999999999998</v>
      </c>
      <c r="DH117" s="9">
        <v>2742.4450000000002</v>
      </c>
      <c r="DI117" s="9">
        <v>1483.66</v>
      </c>
      <c r="DJ117" s="9">
        <v>1258.7860000000001</v>
      </c>
      <c r="DK117" s="9">
        <v>1718.202</v>
      </c>
      <c r="DL117" s="9">
        <v>1097.723</v>
      </c>
      <c r="DM117" s="9">
        <v>620.47900000000004</v>
      </c>
      <c r="DN117" s="9">
        <v>1024.2439999999999</v>
      </c>
      <c r="DO117" s="9">
        <v>385.93700000000001</v>
      </c>
      <c r="DP117" s="9">
        <v>638.30700000000002</v>
      </c>
      <c r="DQ117" s="9">
        <v>240.095</v>
      </c>
      <c r="DR117" s="9">
        <v>124.77</v>
      </c>
      <c r="DS117" s="9">
        <v>115.325</v>
      </c>
      <c r="DT117" s="9">
        <v>65.064999999999998</v>
      </c>
      <c r="DU117" s="9">
        <v>40.773000000000003</v>
      </c>
      <c r="DV117" s="9">
        <v>24.292000000000002</v>
      </c>
      <c r="DW117" s="9">
        <v>20.291</v>
      </c>
      <c r="DX117" s="9">
        <v>16.481000000000002</v>
      </c>
      <c r="DY117" s="9">
        <v>3.8109999999999999</v>
      </c>
      <c r="DZ117" s="9">
        <v>11.475</v>
      </c>
      <c r="EA117" s="9">
        <v>8.1300000000000008</v>
      </c>
      <c r="EB117" s="9">
        <v>3.3450000000000002</v>
      </c>
      <c r="EC117" s="9">
        <v>8.8160000000000007</v>
      </c>
      <c r="ED117" s="9">
        <v>8.35</v>
      </c>
      <c r="EE117" s="9">
        <v>0.46600000000000003</v>
      </c>
      <c r="EF117" s="9">
        <v>44.774000000000001</v>
      </c>
      <c r="EG117" s="9">
        <v>24.292000000000002</v>
      </c>
      <c r="EH117" s="9">
        <v>20.481000000000002</v>
      </c>
      <c r="EI117" s="9">
        <v>198.31299999999999</v>
      </c>
      <c r="EJ117" s="9">
        <v>98.578999999999994</v>
      </c>
      <c r="EK117" s="9">
        <v>99.733999999999995</v>
      </c>
      <c r="EL117" s="9">
        <v>66.418000000000006</v>
      </c>
      <c r="EM117" s="9">
        <v>48.902000000000001</v>
      </c>
      <c r="EN117" s="9">
        <v>17.515999999999998</v>
      </c>
      <c r="EO117" s="9">
        <v>131.89500000000001</v>
      </c>
      <c r="EP117" s="9">
        <v>49.677</v>
      </c>
      <c r="EQ117" s="9">
        <v>82.218000000000004</v>
      </c>
      <c r="ER117" s="9">
        <v>83.557000000000002</v>
      </c>
      <c r="ES117" s="9">
        <v>62.481000000000002</v>
      </c>
      <c r="ET117" s="9">
        <v>21.076000000000001</v>
      </c>
      <c r="EU117" s="9">
        <v>156.53800000000001</v>
      </c>
      <c r="EV117" s="9">
        <v>62.289000000000001</v>
      </c>
      <c r="EW117" s="9">
        <v>94.248999999999995</v>
      </c>
      <c r="EX117" s="9">
        <v>143.37</v>
      </c>
      <c r="EY117" s="9">
        <v>57.808</v>
      </c>
      <c r="EZ117" s="9">
        <v>85.563000000000002</v>
      </c>
      <c r="FA117" s="9">
        <v>2057.694</v>
      </c>
      <c r="FB117" s="9">
        <v>1074.826</v>
      </c>
      <c r="FC117" s="9">
        <v>982.86800000000005</v>
      </c>
      <c r="FD117" s="9">
        <v>1416.633</v>
      </c>
      <c r="FE117" s="9">
        <v>888.22699999999998</v>
      </c>
      <c r="FF117" s="9">
        <v>528.40599999999995</v>
      </c>
      <c r="FG117" s="9">
        <v>641.06100000000004</v>
      </c>
      <c r="FH117" s="9">
        <v>186.59899999999999</v>
      </c>
      <c r="FI117" s="9">
        <v>454.46199999999999</v>
      </c>
      <c r="FJ117" s="9">
        <v>184.11</v>
      </c>
      <c r="FK117" s="9">
        <v>89.927000000000007</v>
      </c>
      <c r="FL117" s="9">
        <v>94.182000000000002</v>
      </c>
      <c r="FM117" s="9">
        <v>44.000999999999998</v>
      </c>
      <c r="FN117" s="9">
        <v>25.794</v>
      </c>
      <c r="FO117" s="9">
        <v>18.207000000000001</v>
      </c>
      <c r="FP117" s="9">
        <v>15.241</v>
      </c>
      <c r="FQ117" s="9">
        <v>12.004</v>
      </c>
      <c r="FR117" s="9">
        <v>3.2370000000000001</v>
      </c>
      <c r="FS117" s="9">
        <v>8.9169999999999998</v>
      </c>
      <c r="FT117" s="9">
        <v>6.109</v>
      </c>
      <c r="FU117" s="9">
        <v>2.8079999999999998</v>
      </c>
      <c r="FV117" s="9">
        <v>6.3239999999999998</v>
      </c>
      <c r="FW117" s="9">
        <v>5.8949999999999996</v>
      </c>
      <c r="FX117" s="9">
        <v>0.42899999999999999</v>
      </c>
      <c r="FY117" s="9">
        <v>28.76</v>
      </c>
      <c r="FZ117" s="9">
        <v>13.79</v>
      </c>
      <c r="GA117" s="9">
        <v>14.97</v>
      </c>
      <c r="GB117" s="9">
        <v>156.404</v>
      </c>
      <c r="GC117" s="9">
        <v>73.667000000000002</v>
      </c>
      <c r="GD117" s="9">
        <v>82.736000000000004</v>
      </c>
      <c r="GE117" s="9">
        <v>55.545000000000002</v>
      </c>
      <c r="GF117" s="9">
        <v>40.476999999999997</v>
      </c>
      <c r="GG117" s="9">
        <v>15.068</v>
      </c>
      <c r="GH117" s="9">
        <v>100.85899999999999</v>
      </c>
      <c r="GI117" s="9">
        <v>33.19</v>
      </c>
      <c r="GJ117" s="9">
        <v>67.668000000000006</v>
      </c>
      <c r="GK117" s="9">
        <v>68.757000000000005</v>
      </c>
      <c r="GL117" s="9">
        <v>50.698999999999998</v>
      </c>
      <c r="GM117" s="9">
        <v>18.056999999999999</v>
      </c>
      <c r="GN117" s="9">
        <v>115.35299999999999</v>
      </c>
      <c r="GO117" s="9">
        <v>39.228000000000002</v>
      </c>
      <c r="GP117" s="9">
        <v>76.125</v>
      </c>
      <c r="GQ117" s="9">
        <v>109.77500000000001</v>
      </c>
      <c r="GR117" s="9">
        <v>39.298999999999999</v>
      </c>
      <c r="GS117" s="9">
        <v>70.475999999999999</v>
      </c>
      <c r="GT117" s="9">
        <v>684.75199999999995</v>
      </c>
      <c r="GU117" s="9">
        <v>408.834</v>
      </c>
      <c r="GV117" s="9">
        <v>275.91800000000001</v>
      </c>
      <c r="GW117" s="9">
        <v>301.56900000000002</v>
      </c>
      <c r="GX117" s="9">
        <v>209.49600000000001</v>
      </c>
      <c r="GY117" s="9">
        <v>92.072999999999993</v>
      </c>
      <c r="GZ117" s="9">
        <v>383.18299999999999</v>
      </c>
      <c r="HA117" s="9">
        <v>199.33799999999999</v>
      </c>
      <c r="HB117" s="9">
        <v>183.845</v>
      </c>
      <c r="HC117" s="9">
        <v>55.985999999999997</v>
      </c>
      <c r="HD117" s="9">
        <v>34.843000000000004</v>
      </c>
      <c r="HE117" s="9">
        <v>21.143000000000001</v>
      </c>
      <c r="HF117" s="9">
        <v>21.064</v>
      </c>
      <c r="HG117" s="9">
        <v>14.978999999999999</v>
      </c>
      <c r="HH117" s="9">
        <v>6.085</v>
      </c>
      <c r="HI117" s="9">
        <v>5.05</v>
      </c>
      <c r="HJ117" s="9">
        <v>4.4770000000000003</v>
      </c>
      <c r="HK117" s="9">
        <v>0.57399999999999995</v>
      </c>
      <c r="HL117" s="9">
        <v>2.5579999999999998</v>
      </c>
      <c r="HM117" s="9">
        <v>2.0219999999999998</v>
      </c>
      <c r="HN117" s="9">
        <v>0.53700000000000003</v>
      </c>
      <c r="HO117" s="9">
        <v>2.492</v>
      </c>
      <c r="HP117" s="9">
        <v>2.4550000000000001</v>
      </c>
      <c r="HQ117" s="9">
        <v>3.6999999999999998E-2</v>
      </c>
      <c r="HR117" s="9">
        <v>16.013000000000002</v>
      </c>
      <c r="HS117" s="9">
        <v>10.502000000000001</v>
      </c>
      <c r="HT117" s="9">
        <v>5.5110000000000001</v>
      </c>
      <c r="HU117" s="9">
        <v>41.91</v>
      </c>
      <c r="HV117" s="9">
        <v>24.911999999999999</v>
      </c>
      <c r="HW117" s="9">
        <v>16.998000000000001</v>
      </c>
      <c r="HX117" s="9">
        <v>10.872999999999999</v>
      </c>
      <c r="HY117" s="9">
        <v>8.4250000000000007</v>
      </c>
      <c r="HZ117" s="9">
        <v>2.448</v>
      </c>
      <c r="IA117" s="9">
        <v>31.036999999999999</v>
      </c>
      <c r="IB117" s="9">
        <v>16.486999999999998</v>
      </c>
      <c r="IC117" s="9">
        <v>14.548999999999999</v>
      </c>
      <c r="ID117" s="9">
        <v>14.801</v>
      </c>
      <c r="IE117" s="9">
        <v>11.782</v>
      </c>
      <c r="IF117" s="9">
        <v>3.0190000000000001</v>
      </c>
      <c r="IG117" s="9">
        <v>41.185000000000002</v>
      </c>
      <c r="IH117" s="9">
        <v>23.061</v>
      </c>
      <c r="II117" s="9">
        <v>18.123999999999999</v>
      </c>
      <c r="IJ117" s="9">
        <v>33.594999999999999</v>
      </c>
      <c r="IK117" s="9">
        <v>18.509</v>
      </c>
      <c r="IL117" s="9">
        <v>15.086</v>
      </c>
      <c r="IM117" s="9">
        <v>4383.4750000000004</v>
      </c>
      <c r="IN117" s="9">
        <v>2296.8829999999998</v>
      </c>
      <c r="IO117" s="9">
        <v>2086.5920000000001</v>
      </c>
      <c r="IP117" s="9">
        <v>3117.2689999999998</v>
      </c>
      <c r="IQ117" s="9">
        <v>1860.97</v>
      </c>
    </row>
    <row r="118" spans="1:251">
      <c r="A118" s="10">
        <v>45078</v>
      </c>
      <c r="B118" s="9">
        <v>8.7910000000000004</v>
      </c>
      <c r="C118" s="9">
        <v>15.055999999999999</v>
      </c>
      <c r="D118" s="9">
        <v>312.51900000000001</v>
      </c>
      <c r="E118" s="9">
        <v>174.845</v>
      </c>
      <c r="F118" s="9">
        <v>137.67500000000001</v>
      </c>
      <c r="G118" s="9">
        <v>163.185</v>
      </c>
      <c r="H118" s="9">
        <v>117.654</v>
      </c>
      <c r="I118" s="9">
        <v>45.530999999999999</v>
      </c>
      <c r="J118" s="9">
        <v>149.334</v>
      </c>
      <c r="K118" s="9">
        <v>57.19</v>
      </c>
      <c r="L118" s="9">
        <v>92.143000000000001</v>
      </c>
      <c r="M118" s="9">
        <v>184.49600000000001</v>
      </c>
      <c r="N118" s="9">
        <v>132.553</v>
      </c>
      <c r="O118" s="9">
        <v>51.942999999999998</v>
      </c>
      <c r="P118" s="9">
        <v>159.12799999999999</v>
      </c>
      <c r="Q118" s="9">
        <v>60.997999999999998</v>
      </c>
      <c r="R118" s="9">
        <v>98.131</v>
      </c>
      <c r="S118" s="9">
        <v>166.04</v>
      </c>
      <c r="T118" s="9">
        <v>69.95</v>
      </c>
      <c r="U118" s="9">
        <v>96.09</v>
      </c>
      <c r="V118" s="9">
        <v>3159.8020000000001</v>
      </c>
      <c r="W118" s="9">
        <v>1640.566</v>
      </c>
      <c r="X118" s="9">
        <v>1519.2360000000001</v>
      </c>
      <c r="Y118" s="9">
        <v>2418.712</v>
      </c>
      <c r="Z118" s="9">
        <v>1496.808</v>
      </c>
      <c r="AA118" s="9">
        <v>921.904</v>
      </c>
      <c r="AB118" s="9">
        <v>741.09</v>
      </c>
      <c r="AC118" s="9">
        <v>143.75800000000001</v>
      </c>
      <c r="AD118" s="9">
        <v>597.33199999999999</v>
      </c>
      <c r="AE118" s="9">
        <v>321.93099999999998</v>
      </c>
      <c r="AF118" s="9">
        <v>168.87799999999999</v>
      </c>
      <c r="AG118" s="9">
        <v>153.053</v>
      </c>
      <c r="AH118" s="9">
        <v>63.457999999999998</v>
      </c>
      <c r="AI118" s="9">
        <v>38.479999999999997</v>
      </c>
      <c r="AJ118" s="9">
        <v>24.978000000000002</v>
      </c>
      <c r="AK118" s="9">
        <v>36.805</v>
      </c>
      <c r="AL118" s="9">
        <v>29.053999999999998</v>
      </c>
      <c r="AM118" s="9">
        <v>7.7510000000000003</v>
      </c>
      <c r="AN118" s="9">
        <v>18.483000000000001</v>
      </c>
      <c r="AO118" s="9">
        <v>14.057</v>
      </c>
      <c r="AP118" s="9">
        <v>4.4260000000000002</v>
      </c>
      <c r="AQ118" s="9">
        <v>18.323</v>
      </c>
      <c r="AR118" s="9">
        <v>14.997</v>
      </c>
      <c r="AS118" s="9">
        <v>3.3250000000000002</v>
      </c>
      <c r="AT118" s="9">
        <v>26.652000000000001</v>
      </c>
      <c r="AU118" s="9">
        <v>9.4250000000000007</v>
      </c>
      <c r="AV118" s="9">
        <v>17.227</v>
      </c>
      <c r="AW118" s="9">
        <v>281.82799999999997</v>
      </c>
      <c r="AX118" s="9">
        <v>142.976</v>
      </c>
      <c r="AY118" s="9">
        <v>138.85300000000001</v>
      </c>
      <c r="AZ118" s="9">
        <v>146.126</v>
      </c>
      <c r="BA118" s="9">
        <v>108.84</v>
      </c>
      <c r="BB118" s="9">
        <v>37.286999999999999</v>
      </c>
      <c r="BC118" s="9">
        <v>135.702</v>
      </c>
      <c r="BD118" s="9">
        <v>34.136000000000003</v>
      </c>
      <c r="BE118" s="9">
        <v>101.566</v>
      </c>
      <c r="BF118" s="9">
        <v>173.483</v>
      </c>
      <c r="BG118" s="9">
        <v>129.99600000000001</v>
      </c>
      <c r="BH118" s="9">
        <v>43.487000000000002</v>
      </c>
      <c r="BI118" s="9">
        <v>148.44800000000001</v>
      </c>
      <c r="BJ118" s="9">
        <v>38.881999999999998</v>
      </c>
      <c r="BK118" s="9">
        <v>109.566</v>
      </c>
      <c r="BL118" s="9">
        <v>154.185</v>
      </c>
      <c r="BM118" s="9">
        <v>48.194000000000003</v>
      </c>
      <c r="BN118" s="9">
        <v>105.991</v>
      </c>
      <c r="BO118" s="9">
        <v>2733.0650000000001</v>
      </c>
      <c r="BP118" s="9">
        <v>1390.902</v>
      </c>
      <c r="BQ118" s="9">
        <v>1342.163</v>
      </c>
      <c r="BR118" s="9">
        <v>2126.1550000000002</v>
      </c>
      <c r="BS118" s="9">
        <v>1256.2449999999999</v>
      </c>
      <c r="BT118" s="9">
        <v>869.91099999999994</v>
      </c>
      <c r="BU118" s="9">
        <v>606.90899999999999</v>
      </c>
      <c r="BV118" s="9">
        <v>134.65700000000001</v>
      </c>
      <c r="BW118" s="9">
        <v>472.25200000000001</v>
      </c>
      <c r="BX118" s="9">
        <v>231.16499999999999</v>
      </c>
      <c r="BY118" s="9">
        <v>117.453</v>
      </c>
      <c r="BZ118" s="9">
        <v>113.712</v>
      </c>
      <c r="CA118" s="9">
        <v>57.149000000000001</v>
      </c>
      <c r="CB118" s="9">
        <v>33.200000000000003</v>
      </c>
      <c r="CC118" s="9">
        <v>23.949000000000002</v>
      </c>
      <c r="CD118" s="9">
        <v>32.978999999999999</v>
      </c>
      <c r="CE118" s="9">
        <v>24.907</v>
      </c>
      <c r="CF118" s="9">
        <v>8.0709999999999997</v>
      </c>
      <c r="CG118" s="9">
        <v>18.309000000000001</v>
      </c>
      <c r="CH118" s="9">
        <v>13.677</v>
      </c>
      <c r="CI118" s="9">
        <v>4.6319999999999997</v>
      </c>
      <c r="CJ118" s="9">
        <v>14.67</v>
      </c>
      <c r="CK118" s="9">
        <v>11.23</v>
      </c>
      <c r="CL118" s="9">
        <v>3.44</v>
      </c>
      <c r="CM118" s="9">
        <v>24.17</v>
      </c>
      <c r="CN118" s="9">
        <v>8.2929999999999993</v>
      </c>
      <c r="CO118" s="9">
        <v>15.878</v>
      </c>
      <c r="CP118" s="9">
        <v>200.47200000000001</v>
      </c>
      <c r="CQ118" s="9">
        <v>98.471999999999994</v>
      </c>
      <c r="CR118" s="9">
        <v>102</v>
      </c>
      <c r="CS118" s="9">
        <v>96.385999999999996</v>
      </c>
      <c r="CT118" s="9">
        <v>67.260000000000005</v>
      </c>
      <c r="CU118" s="9">
        <v>29.126000000000001</v>
      </c>
      <c r="CV118" s="9">
        <v>104.086</v>
      </c>
      <c r="CW118" s="9">
        <v>31.212</v>
      </c>
      <c r="CX118" s="9">
        <v>72.873999999999995</v>
      </c>
      <c r="CY118" s="9">
        <v>117.32599999999999</v>
      </c>
      <c r="CZ118" s="9">
        <v>82.491</v>
      </c>
      <c r="DA118" s="9">
        <v>34.835000000000001</v>
      </c>
      <c r="DB118" s="9">
        <v>113.839</v>
      </c>
      <c r="DC118" s="9">
        <v>34.962000000000003</v>
      </c>
      <c r="DD118" s="9">
        <v>78.876999999999995</v>
      </c>
      <c r="DE118" s="9">
        <v>122.395</v>
      </c>
      <c r="DF118" s="9">
        <v>44.889000000000003</v>
      </c>
      <c r="DG118" s="9">
        <v>77.506</v>
      </c>
      <c r="DH118" s="9">
        <v>2722.252</v>
      </c>
      <c r="DI118" s="9">
        <v>1485.5450000000001</v>
      </c>
      <c r="DJ118" s="9">
        <v>1236.7070000000001</v>
      </c>
      <c r="DK118" s="9">
        <v>1723.2650000000001</v>
      </c>
      <c r="DL118" s="9">
        <v>1102.1679999999999</v>
      </c>
      <c r="DM118" s="9">
        <v>621.09699999999998</v>
      </c>
      <c r="DN118" s="9">
        <v>998.98699999999997</v>
      </c>
      <c r="DO118" s="9">
        <v>383.37599999999998</v>
      </c>
      <c r="DP118" s="9">
        <v>615.61</v>
      </c>
      <c r="DQ118" s="9">
        <v>238.59</v>
      </c>
      <c r="DR118" s="9">
        <v>133.46100000000001</v>
      </c>
      <c r="DS118" s="9">
        <v>105.129</v>
      </c>
      <c r="DT118" s="9">
        <v>80.536000000000001</v>
      </c>
      <c r="DU118" s="9">
        <v>47.808999999999997</v>
      </c>
      <c r="DV118" s="9">
        <v>32.725999999999999</v>
      </c>
      <c r="DW118" s="9">
        <v>28.193999999999999</v>
      </c>
      <c r="DX118" s="9">
        <v>19.968</v>
      </c>
      <c r="DY118" s="9">
        <v>8.2270000000000003</v>
      </c>
      <c r="DZ118" s="9">
        <v>17.256</v>
      </c>
      <c r="EA118" s="9">
        <v>12.019</v>
      </c>
      <c r="EB118" s="9">
        <v>5.2370000000000001</v>
      </c>
      <c r="EC118" s="9">
        <v>10.938000000000001</v>
      </c>
      <c r="ED118" s="9">
        <v>7.9489999999999998</v>
      </c>
      <c r="EE118" s="9">
        <v>2.9889999999999999</v>
      </c>
      <c r="EF118" s="9">
        <v>52.341000000000001</v>
      </c>
      <c r="EG118" s="9">
        <v>27.841000000000001</v>
      </c>
      <c r="EH118" s="9">
        <v>24.5</v>
      </c>
      <c r="EI118" s="9">
        <v>185.34700000000001</v>
      </c>
      <c r="EJ118" s="9">
        <v>100.733</v>
      </c>
      <c r="EK118" s="9">
        <v>84.613</v>
      </c>
      <c r="EL118" s="9">
        <v>68.238</v>
      </c>
      <c r="EM118" s="9">
        <v>52.058999999999997</v>
      </c>
      <c r="EN118" s="9">
        <v>16.18</v>
      </c>
      <c r="EO118" s="9">
        <v>117.108</v>
      </c>
      <c r="EP118" s="9">
        <v>48.674999999999997</v>
      </c>
      <c r="EQ118" s="9">
        <v>68.433000000000007</v>
      </c>
      <c r="ER118" s="9">
        <v>90.870999999999995</v>
      </c>
      <c r="ES118" s="9">
        <v>67.41</v>
      </c>
      <c r="ET118" s="9">
        <v>23.460999999999999</v>
      </c>
      <c r="EU118" s="9">
        <v>147.71899999999999</v>
      </c>
      <c r="EV118" s="9">
        <v>66.051000000000002</v>
      </c>
      <c r="EW118" s="9">
        <v>81.668000000000006</v>
      </c>
      <c r="EX118" s="9">
        <v>134.364</v>
      </c>
      <c r="EY118" s="9">
        <v>60.694000000000003</v>
      </c>
      <c r="EZ118" s="9">
        <v>73.671000000000006</v>
      </c>
      <c r="FA118" s="9">
        <v>2026.4380000000001</v>
      </c>
      <c r="FB118" s="9">
        <v>1063.866</v>
      </c>
      <c r="FC118" s="9">
        <v>962.57100000000003</v>
      </c>
      <c r="FD118" s="9">
        <v>1411.7940000000001</v>
      </c>
      <c r="FE118" s="9">
        <v>880.70699999999999</v>
      </c>
      <c r="FF118" s="9">
        <v>531.08699999999999</v>
      </c>
      <c r="FG118" s="9">
        <v>614.64300000000003</v>
      </c>
      <c r="FH118" s="9">
        <v>183.15899999999999</v>
      </c>
      <c r="FI118" s="9">
        <v>431.48399999999998</v>
      </c>
      <c r="FJ118" s="9">
        <v>182.554</v>
      </c>
      <c r="FK118" s="9">
        <v>96.125</v>
      </c>
      <c r="FL118" s="9">
        <v>86.429000000000002</v>
      </c>
      <c r="FM118" s="9">
        <v>58.658999999999999</v>
      </c>
      <c r="FN118" s="9">
        <v>32.417999999999999</v>
      </c>
      <c r="FO118" s="9">
        <v>26.241</v>
      </c>
      <c r="FP118" s="9">
        <v>21.864999999999998</v>
      </c>
      <c r="FQ118" s="9">
        <v>14.907</v>
      </c>
      <c r="FR118" s="9">
        <v>6.9580000000000002</v>
      </c>
      <c r="FS118" s="9">
        <v>12.522</v>
      </c>
      <c r="FT118" s="9">
        <v>8.5169999999999995</v>
      </c>
      <c r="FU118" s="9">
        <v>4.0060000000000002</v>
      </c>
      <c r="FV118" s="9">
        <v>9.343</v>
      </c>
      <c r="FW118" s="9">
        <v>6.39</v>
      </c>
      <c r="FX118" s="9">
        <v>2.952</v>
      </c>
      <c r="FY118" s="9">
        <v>36.793999999999997</v>
      </c>
      <c r="FZ118" s="9">
        <v>17.510999999999999</v>
      </c>
      <c r="GA118" s="9">
        <v>19.283000000000001</v>
      </c>
      <c r="GB118" s="9">
        <v>145.804</v>
      </c>
      <c r="GC118" s="9">
        <v>74.477999999999994</v>
      </c>
      <c r="GD118" s="9">
        <v>71.325999999999993</v>
      </c>
      <c r="GE118" s="9">
        <v>55.399000000000001</v>
      </c>
      <c r="GF118" s="9">
        <v>40.877000000000002</v>
      </c>
      <c r="GG118" s="9">
        <v>14.522</v>
      </c>
      <c r="GH118" s="9">
        <v>90.405000000000001</v>
      </c>
      <c r="GI118" s="9">
        <v>33.600999999999999</v>
      </c>
      <c r="GJ118" s="9">
        <v>56.804000000000002</v>
      </c>
      <c r="GK118" s="9">
        <v>73.353999999999999</v>
      </c>
      <c r="GL118" s="9">
        <v>52.816000000000003</v>
      </c>
      <c r="GM118" s="9">
        <v>20.538</v>
      </c>
      <c r="GN118" s="9">
        <v>109.2</v>
      </c>
      <c r="GO118" s="9">
        <v>43.308999999999997</v>
      </c>
      <c r="GP118" s="9">
        <v>65.891999999999996</v>
      </c>
      <c r="GQ118" s="9">
        <v>102.92700000000001</v>
      </c>
      <c r="GR118" s="9">
        <v>42.116999999999997</v>
      </c>
      <c r="GS118" s="9">
        <v>60.81</v>
      </c>
      <c r="GT118" s="9">
        <v>695.81399999999996</v>
      </c>
      <c r="GU118" s="9">
        <v>421.678</v>
      </c>
      <c r="GV118" s="9">
        <v>274.13600000000002</v>
      </c>
      <c r="GW118" s="9">
        <v>311.471</v>
      </c>
      <c r="GX118" s="9">
        <v>221.46100000000001</v>
      </c>
      <c r="GY118" s="9">
        <v>90.009</v>
      </c>
      <c r="GZ118" s="9">
        <v>384.34399999999999</v>
      </c>
      <c r="HA118" s="9">
        <v>200.21700000000001</v>
      </c>
      <c r="HB118" s="9">
        <v>184.12700000000001</v>
      </c>
      <c r="HC118" s="9">
        <v>56.036000000000001</v>
      </c>
      <c r="HD118" s="9">
        <v>37.335999999999999</v>
      </c>
      <c r="HE118" s="9">
        <v>18.7</v>
      </c>
      <c r="HF118" s="9">
        <v>21.876000000000001</v>
      </c>
      <c r="HG118" s="9">
        <v>15.391</v>
      </c>
      <c r="HH118" s="9">
        <v>6.4850000000000003</v>
      </c>
      <c r="HI118" s="9">
        <v>6.3289999999999997</v>
      </c>
      <c r="HJ118" s="9">
        <v>5.0609999999999999</v>
      </c>
      <c r="HK118" s="9">
        <v>1.268</v>
      </c>
      <c r="HL118" s="9">
        <v>4.734</v>
      </c>
      <c r="HM118" s="9">
        <v>3.5019999999999998</v>
      </c>
      <c r="HN118" s="9">
        <v>1.232</v>
      </c>
      <c r="HO118" s="9">
        <v>1.595</v>
      </c>
      <c r="HP118" s="9">
        <v>1.5580000000000001</v>
      </c>
      <c r="HQ118" s="9">
        <v>3.6999999999999998E-2</v>
      </c>
      <c r="HR118" s="9">
        <v>15.547000000000001</v>
      </c>
      <c r="HS118" s="9">
        <v>10.331</v>
      </c>
      <c r="HT118" s="9">
        <v>5.2169999999999996</v>
      </c>
      <c r="HU118" s="9">
        <v>39.542999999999999</v>
      </c>
      <c r="HV118" s="9">
        <v>26.256</v>
      </c>
      <c r="HW118" s="9">
        <v>13.287000000000001</v>
      </c>
      <c r="HX118" s="9">
        <v>12.839</v>
      </c>
      <c r="HY118" s="9">
        <v>11.182</v>
      </c>
      <c r="HZ118" s="9">
        <v>1.6579999999999999</v>
      </c>
      <c r="IA118" s="9">
        <v>26.702999999999999</v>
      </c>
      <c r="IB118" s="9">
        <v>15.074</v>
      </c>
      <c r="IC118" s="9">
        <v>11.629</v>
      </c>
      <c r="ID118" s="9">
        <v>17.516999999999999</v>
      </c>
      <c r="IE118" s="9">
        <v>14.593999999999999</v>
      </c>
      <c r="IF118" s="9">
        <v>2.923</v>
      </c>
      <c r="IG118" s="9">
        <v>38.518999999999998</v>
      </c>
      <c r="IH118" s="9">
        <v>22.742000000000001</v>
      </c>
      <c r="II118" s="9">
        <v>15.776</v>
      </c>
      <c r="IJ118" s="9">
        <v>31.437000000000001</v>
      </c>
      <c r="IK118" s="9">
        <v>18.577000000000002</v>
      </c>
      <c r="IL118" s="9">
        <v>12.861000000000001</v>
      </c>
      <c r="IM118" s="9">
        <v>4392.2030000000004</v>
      </c>
      <c r="IN118" s="9">
        <v>2306.0259999999998</v>
      </c>
      <c r="IO118" s="9">
        <v>2086.1759999999999</v>
      </c>
      <c r="IP118" s="9">
        <v>3122.837</v>
      </c>
      <c r="IQ118" s="9">
        <v>1863.5609999999999</v>
      </c>
    </row>
    <row r="119" spans="1:251">
      <c r="A119" s="10">
        <v>45108</v>
      </c>
      <c r="B119" s="9">
        <v>12.286</v>
      </c>
      <c r="C119" s="9">
        <v>12.96</v>
      </c>
      <c r="D119" s="9">
        <v>344.52300000000002</v>
      </c>
      <c r="E119" s="9">
        <v>191.655</v>
      </c>
      <c r="F119" s="9">
        <v>152.86799999999999</v>
      </c>
      <c r="G119" s="9">
        <v>181.422</v>
      </c>
      <c r="H119" s="9">
        <v>128.221</v>
      </c>
      <c r="I119" s="9">
        <v>53.201999999999998</v>
      </c>
      <c r="J119" s="9">
        <v>163.1</v>
      </c>
      <c r="K119" s="9">
        <v>63.433999999999997</v>
      </c>
      <c r="L119" s="9">
        <v>99.665999999999997</v>
      </c>
      <c r="M119" s="9">
        <v>208.16300000000001</v>
      </c>
      <c r="N119" s="9">
        <v>148.417</v>
      </c>
      <c r="O119" s="9">
        <v>59.746000000000002</v>
      </c>
      <c r="P119" s="9">
        <v>173.94800000000001</v>
      </c>
      <c r="Q119" s="9">
        <v>67.936000000000007</v>
      </c>
      <c r="R119" s="9">
        <v>106.012</v>
      </c>
      <c r="S119" s="9">
        <v>181.77199999999999</v>
      </c>
      <c r="T119" s="9">
        <v>77.828999999999994</v>
      </c>
      <c r="U119" s="9">
        <v>103.943</v>
      </c>
      <c r="V119" s="9">
        <v>3149.4450000000002</v>
      </c>
      <c r="W119" s="9">
        <v>1636.047</v>
      </c>
      <c r="X119" s="9">
        <v>1513.3979999999999</v>
      </c>
      <c r="Y119" s="9">
        <v>2419.8409999999999</v>
      </c>
      <c r="Z119" s="9">
        <v>1486.316</v>
      </c>
      <c r="AA119" s="9">
        <v>933.52499999999998</v>
      </c>
      <c r="AB119" s="9">
        <v>729.60400000000004</v>
      </c>
      <c r="AC119" s="9">
        <v>149.73099999999999</v>
      </c>
      <c r="AD119" s="9">
        <v>579.87300000000005</v>
      </c>
      <c r="AE119" s="9">
        <v>306.37700000000001</v>
      </c>
      <c r="AF119" s="9">
        <v>161.81800000000001</v>
      </c>
      <c r="AG119" s="9">
        <v>144.56</v>
      </c>
      <c r="AH119" s="9">
        <v>53.936</v>
      </c>
      <c r="AI119" s="9">
        <v>31.195</v>
      </c>
      <c r="AJ119" s="9">
        <v>22.74</v>
      </c>
      <c r="AK119" s="9">
        <v>30.776</v>
      </c>
      <c r="AL119" s="9">
        <v>23.73</v>
      </c>
      <c r="AM119" s="9">
        <v>7.0460000000000003</v>
      </c>
      <c r="AN119" s="9">
        <v>17.004000000000001</v>
      </c>
      <c r="AO119" s="9">
        <v>11.478</v>
      </c>
      <c r="AP119" s="9">
        <v>5.5259999999999998</v>
      </c>
      <c r="AQ119" s="9">
        <v>13.772</v>
      </c>
      <c r="AR119" s="9">
        <v>12.252000000000001</v>
      </c>
      <c r="AS119" s="9">
        <v>1.52</v>
      </c>
      <c r="AT119" s="9">
        <v>23.158999999999999</v>
      </c>
      <c r="AU119" s="9">
        <v>7.4649999999999999</v>
      </c>
      <c r="AV119" s="9">
        <v>15.694000000000001</v>
      </c>
      <c r="AW119" s="9">
        <v>278.26400000000001</v>
      </c>
      <c r="AX119" s="9">
        <v>142.41399999999999</v>
      </c>
      <c r="AY119" s="9">
        <v>135.85</v>
      </c>
      <c r="AZ119" s="9">
        <v>138.85300000000001</v>
      </c>
      <c r="BA119" s="9">
        <v>97.221000000000004</v>
      </c>
      <c r="BB119" s="9">
        <v>41.631999999999998</v>
      </c>
      <c r="BC119" s="9">
        <v>139.411</v>
      </c>
      <c r="BD119" s="9">
        <v>45.192999999999998</v>
      </c>
      <c r="BE119" s="9">
        <v>94.218999999999994</v>
      </c>
      <c r="BF119" s="9">
        <v>159.81399999999999</v>
      </c>
      <c r="BG119" s="9">
        <v>114.376</v>
      </c>
      <c r="BH119" s="9">
        <v>45.438000000000002</v>
      </c>
      <c r="BI119" s="9">
        <v>146.56399999999999</v>
      </c>
      <c r="BJ119" s="9">
        <v>47.442</v>
      </c>
      <c r="BK119" s="9">
        <v>99.122</v>
      </c>
      <c r="BL119" s="9">
        <v>156.41499999999999</v>
      </c>
      <c r="BM119" s="9">
        <v>56.67</v>
      </c>
      <c r="BN119" s="9">
        <v>99.745000000000005</v>
      </c>
      <c r="BO119" s="9">
        <v>2722.402</v>
      </c>
      <c r="BP119" s="9">
        <v>1391.692</v>
      </c>
      <c r="BQ119" s="9">
        <v>1330.71</v>
      </c>
      <c r="BR119" s="9">
        <v>2115.355</v>
      </c>
      <c r="BS119" s="9">
        <v>1254.9010000000001</v>
      </c>
      <c r="BT119" s="9">
        <v>860.45399999999995</v>
      </c>
      <c r="BU119" s="9">
        <v>607.04700000000003</v>
      </c>
      <c r="BV119" s="9">
        <v>136.791</v>
      </c>
      <c r="BW119" s="9">
        <v>470.25599999999997</v>
      </c>
      <c r="BX119" s="9">
        <v>255.13200000000001</v>
      </c>
      <c r="BY119" s="9">
        <v>136.005</v>
      </c>
      <c r="BZ119" s="9">
        <v>119.127</v>
      </c>
      <c r="CA119" s="9">
        <v>62.322000000000003</v>
      </c>
      <c r="CB119" s="9">
        <v>39.863</v>
      </c>
      <c r="CC119" s="9">
        <v>22.459</v>
      </c>
      <c r="CD119" s="9">
        <v>34.511000000000003</v>
      </c>
      <c r="CE119" s="9">
        <v>27.24</v>
      </c>
      <c r="CF119" s="9">
        <v>7.2709999999999999</v>
      </c>
      <c r="CG119" s="9">
        <v>18.07</v>
      </c>
      <c r="CH119" s="9">
        <v>13.52</v>
      </c>
      <c r="CI119" s="9">
        <v>4.55</v>
      </c>
      <c r="CJ119" s="9">
        <v>16.440999999999999</v>
      </c>
      <c r="CK119" s="9">
        <v>13.721</v>
      </c>
      <c r="CL119" s="9">
        <v>2.7210000000000001</v>
      </c>
      <c r="CM119" s="9">
        <v>27.81</v>
      </c>
      <c r="CN119" s="9">
        <v>12.622</v>
      </c>
      <c r="CO119" s="9">
        <v>15.188000000000001</v>
      </c>
      <c r="CP119" s="9">
        <v>214.78200000000001</v>
      </c>
      <c r="CQ119" s="9">
        <v>109.22</v>
      </c>
      <c r="CR119" s="9">
        <v>105.562</v>
      </c>
      <c r="CS119" s="9">
        <v>114.345</v>
      </c>
      <c r="CT119" s="9">
        <v>78.397000000000006</v>
      </c>
      <c r="CU119" s="9">
        <v>35.948</v>
      </c>
      <c r="CV119" s="9">
        <v>100.437</v>
      </c>
      <c r="CW119" s="9">
        <v>30.823</v>
      </c>
      <c r="CX119" s="9">
        <v>69.614000000000004</v>
      </c>
      <c r="CY119" s="9">
        <v>139.512</v>
      </c>
      <c r="CZ119" s="9">
        <v>99.001999999999995</v>
      </c>
      <c r="DA119" s="9">
        <v>40.51</v>
      </c>
      <c r="DB119" s="9">
        <v>115.62</v>
      </c>
      <c r="DC119" s="9">
        <v>37.003</v>
      </c>
      <c r="DD119" s="9">
        <v>78.616</v>
      </c>
      <c r="DE119" s="9">
        <v>118.50700000000001</v>
      </c>
      <c r="DF119" s="9">
        <v>44.343000000000004</v>
      </c>
      <c r="DG119" s="9">
        <v>74.164000000000001</v>
      </c>
      <c r="DH119" s="9">
        <v>2705.4119999999998</v>
      </c>
      <c r="DI119" s="9">
        <v>1485.453</v>
      </c>
      <c r="DJ119" s="9">
        <v>1219.9590000000001</v>
      </c>
      <c r="DK119" s="9">
        <v>1737.5550000000001</v>
      </c>
      <c r="DL119" s="9">
        <v>1116.829</v>
      </c>
      <c r="DM119" s="9">
        <v>620.726</v>
      </c>
      <c r="DN119" s="9">
        <v>967.85699999999997</v>
      </c>
      <c r="DO119" s="9">
        <v>368.62400000000002</v>
      </c>
      <c r="DP119" s="9">
        <v>599.23299999999995</v>
      </c>
      <c r="DQ119" s="9">
        <v>261.19499999999999</v>
      </c>
      <c r="DR119" s="9">
        <v>147.72499999999999</v>
      </c>
      <c r="DS119" s="9">
        <v>113.47</v>
      </c>
      <c r="DT119" s="9">
        <v>96.391000000000005</v>
      </c>
      <c r="DU119" s="9">
        <v>61.414999999999999</v>
      </c>
      <c r="DV119" s="9">
        <v>34.975999999999999</v>
      </c>
      <c r="DW119" s="9">
        <v>38.465000000000003</v>
      </c>
      <c r="DX119" s="9">
        <v>31.242000000000001</v>
      </c>
      <c r="DY119" s="9">
        <v>7.2229999999999999</v>
      </c>
      <c r="DZ119" s="9">
        <v>21.11</v>
      </c>
      <c r="EA119" s="9">
        <v>18.024000000000001</v>
      </c>
      <c r="EB119" s="9">
        <v>3.0859999999999999</v>
      </c>
      <c r="EC119" s="9">
        <v>17.355</v>
      </c>
      <c r="ED119" s="9">
        <v>13.218</v>
      </c>
      <c r="EE119" s="9">
        <v>4.1369999999999996</v>
      </c>
      <c r="EF119" s="9">
        <v>57.926000000000002</v>
      </c>
      <c r="EG119" s="9">
        <v>30.172999999999998</v>
      </c>
      <c r="EH119" s="9">
        <v>27.751999999999999</v>
      </c>
      <c r="EI119" s="9">
        <v>189.642</v>
      </c>
      <c r="EJ119" s="9">
        <v>99.614000000000004</v>
      </c>
      <c r="EK119" s="9">
        <v>90.028000000000006</v>
      </c>
      <c r="EL119" s="9">
        <v>71.222999999999999</v>
      </c>
      <c r="EM119" s="9">
        <v>53.469000000000001</v>
      </c>
      <c r="EN119" s="9">
        <v>17.754000000000001</v>
      </c>
      <c r="EO119" s="9">
        <v>118.419</v>
      </c>
      <c r="EP119" s="9">
        <v>46.145000000000003</v>
      </c>
      <c r="EQ119" s="9">
        <v>72.274000000000001</v>
      </c>
      <c r="ER119" s="9">
        <v>103.64700000000001</v>
      </c>
      <c r="ES119" s="9">
        <v>79.183999999999997</v>
      </c>
      <c r="ET119" s="9">
        <v>24.463000000000001</v>
      </c>
      <c r="EU119" s="9">
        <v>157.54900000000001</v>
      </c>
      <c r="EV119" s="9">
        <v>68.542000000000002</v>
      </c>
      <c r="EW119" s="9">
        <v>89.007000000000005</v>
      </c>
      <c r="EX119" s="9">
        <v>139.529</v>
      </c>
      <c r="EY119" s="9">
        <v>64.168999999999997</v>
      </c>
      <c r="EZ119" s="9">
        <v>75.36</v>
      </c>
      <c r="FA119" s="9">
        <v>2033.307</v>
      </c>
      <c r="FB119" s="9">
        <v>1079.9079999999999</v>
      </c>
      <c r="FC119" s="9">
        <v>953.399</v>
      </c>
      <c r="FD119" s="9">
        <v>1416.0619999999999</v>
      </c>
      <c r="FE119" s="9">
        <v>889.03300000000002</v>
      </c>
      <c r="FF119" s="9">
        <v>527.029</v>
      </c>
      <c r="FG119" s="9">
        <v>617.24400000000003</v>
      </c>
      <c r="FH119" s="9">
        <v>190.874</v>
      </c>
      <c r="FI119" s="9">
        <v>426.37</v>
      </c>
      <c r="FJ119" s="9">
        <v>197.738</v>
      </c>
      <c r="FK119" s="9">
        <v>109.09</v>
      </c>
      <c r="FL119" s="9">
        <v>88.647999999999996</v>
      </c>
      <c r="FM119" s="9">
        <v>69.263999999999996</v>
      </c>
      <c r="FN119" s="9">
        <v>43.896000000000001</v>
      </c>
      <c r="FO119" s="9">
        <v>25.367999999999999</v>
      </c>
      <c r="FP119" s="9">
        <v>31.379000000000001</v>
      </c>
      <c r="FQ119" s="9">
        <v>25.472999999999999</v>
      </c>
      <c r="FR119" s="9">
        <v>5.9059999999999997</v>
      </c>
      <c r="FS119" s="9">
        <v>16.850000000000001</v>
      </c>
      <c r="FT119" s="9">
        <v>14.628</v>
      </c>
      <c r="FU119" s="9">
        <v>2.222</v>
      </c>
      <c r="FV119" s="9">
        <v>14.529</v>
      </c>
      <c r="FW119" s="9">
        <v>10.845000000000001</v>
      </c>
      <c r="FX119" s="9">
        <v>3.6840000000000002</v>
      </c>
      <c r="FY119" s="9">
        <v>37.884999999999998</v>
      </c>
      <c r="FZ119" s="9">
        <v>18.422999999999998</v>
      </c>
      <c r="GA119" s="9">
        <v>19.462</v>
      </c>
      <c r="GB119" s="9">
        <v>147.20400000000001</v>
      </c>
      <c r="GC119" s="9">
        <v>75.037000000000006</v>
      </c>
      <c r="GD119" s="9">
        <v>72.168000000000006</v>
      </c>
      <c r="GE119" s="9">
        <v>60.155999999999999</v>
      </c>
      <c r="GF119" s="9">
        <v>44.311999999999998</v>
      </c>
      <c r="GG119" s="9">
        <v>15.843999999999999</v>
      </c>
      <c r="GH119" s="9">
        <v>87.048000000000002</v>
      </c>
      <c r="GI119" s="9">
        <v>30.725000000000001</v>
      </c>
      <c r="GJ119" s="9">
        <v>56.323999999999998</v>
      </c>
      <c r="GK119" s="9">
        <v>86.05</v>
      </c>
      <c r="GL119" s="9">
        <v>64.811999999999998</v>
      </c>
      <c r="GM119" s="9">
        <v>21.238</v>
      </c>
      <c r="GN119" s="9">
        <v>111.68899999999999</v>
      </c>
      <c r="GO119" s="9">
        <v>44.277999999999999</v>
      </c>
      <c r="GP119" s="9">
        <v>67.41</v>
      </c>
      <c r="GQ119" s="9">
        <v>103.899</v>
      </c>
      <c r="GR119" s="9">
        <v>45.353000000000002</v>
      </c>
      <c r="GS119" s="9">
        <v>58.545999999999999</v>
      </c>
      <c r="GT119" s="9">
        <v>672.10599999999999</v>
      </c>
      <c r="GU119" s="9">
        <v>405.54500000000002</v>
      </c>
      <c r="GV119" s="9">
        <v>266.56</v>
      </c>
      <c r="GW119" s="9">
        <v>321.49299999999999</v>
      </c>
      <c r="GX119" s="9">
        <v>227.79599999999999</v>
      </c>
      <c r="GY119" s="9">
        <v>93.697999999999993</v>
      </c>
      <c r="GZ119" s="9">
        <v>350.61200000000002</v>
      </c>
      <c r="HA119" s="9">
        <v>177.75</v>
      </c>
      <c r="HB119" s="9">
        <v>172.863</v>
      </c>
      <c r="HC119" s="9">
        <v>63.457000000000001</v>
      </c>
      <c r="HD119" s="9">
        <v>38.634999999999998</v>
      </c>
      <c r="HE119" s="9">
        <v>24.821999999999999</v>
      </c>
      <c r="HF119" s="9">
        <v>27.126999999999999</v>
      </c>
      <c r="HG119" s="9">
        <v>17.518999999999998</v>
      </c>
      <c r="HH119" s="9">
        <v>9.6080000000000005</v>
      </c>
      <c r="HI119" s="9">
        <v>7.0869999999999997</v>
      </c>
      <c r="HJ119" s="9">
        <v>5.7690000000000001</v>
      </c>
      <c r="HK119" s="9">
        <v>1.3169999999999999</v>
      </c>
      <c r="HL119" s="9">
        <v>4.26</v>
      </c>
      <c r="HM119" s="9">
        <v>3.3959999999999999</v>
      </c>
      <c r="HN119" s="9">
        <v>0.86499999999999999</v>
      </c>
      <c r="HO119" s="9">
        <v>2.8260000000000001</v>
      </c>
      <c r="HP119" s="9">
        <v>2.3730000000000002</v>
      </c>
      <c r="HQ119" s="9">
        <v>0.45300000000000001</v>
      </c>
      <c r="HR119" s="9">
        <v>20.04</v>
      </c>
      <c r="HS119" s="9">
        <v>11.75</v>
      </c>
      <c r="HT119" s="9">
        <v>8.2899999999999991</v>
      </c>
      <c r="HU119" s="9">
        <v>42.438000000000002</v>
      </c>
      <c r="HV119" s="9">
        <v>24.577000000000002</v>
      </c>
      <c r="HW119" s="9">
        <v>17.861000000000001</v>
      </c>
      <c r="HX119" s="9">
        <v>11.067</v>
      </c>
      <c r="HY119" s="9">
        <v>9.157</v>
      </c>
      <c r="HZ119" s="9">
        <v>1.91</v>
      </c>
      <c r="IA119" s="9">
        <v>31.370999999999999</v>
      </c>
      <c r="IB119" s="9">
        <v>15.42</v>
      </c>
      <c r="IC119" s="9">
        <v>15.95</v>
      </c>
      <c r="ID119" s="9">
        <v>17.597000000000001</v>
      </c>
      <c r="IE119" s="9">
        <v>14.372</v>
      </c>
      <c r="IF119" s="9">
        <v>3.2250000000000001</v>
      </c>
      <c r="IG119" s="9">
        <v>45.86</v>
      </c>
      <c r="IH119" s="9">
        <v>24.263000000000002</v>
      </c>
      <c r="II119" s="9">
        <v>21.597000000000001</v>
      </c>
      <c r="IJ119" s="9">
        <v>35.631</v>
      </c>
      <c r="IK119" s="9">
        <v>18.815999999999999</v>
      </c>
      <c r="IL119" s="9">
        <v>16.815000000000001</v>
      </c>
      <c r="IM119" s="9">
        <v>4354.5959999999995</v>
      </c>
      <c r="IN119" s="9">
        <v>2293.61</v>
      </c>
      <c r="IO119" s="9">
        <v>2060.9859999999999</v>
      </c>
      <c r="IP119" s="9">
        <v>3109.8960000000002</v>
      </c>
      <c r="IQ119" s="9">
        <v>1862.674</v>
      </c>
    </row>
    <row r="120" spans="1:251">
      <c r="A120" s="10">
        <v>45139</v>
      </c>
      <c r="B120" s="9">
        <v>9.7530000000000001</v>
      </c>
      <c r="C120" s="9">
        <v>20.628</v>
      </c>
      <c r="D120" s="9">
        <v>348.916</v>
      </c>
      <c r="E120" s="9">
        <v>191.84399999999999</v>
      </c>
      <c r="F120" s="9">
        <v>157.072</v>
      </c>
      <c r="G120" s="9">
        <v>176.69800000000001</v>
      </c>
      <c r="H120" s="9">
        <v>129.405</v>
      </c>
      <c r="I120" s="9">
        <v>47.292000000000002</v>
      </c>
      <c r="J120" s="9">
        <v>172.21799999999999</v>
      </c>
      <c r="K120" s="9">
        <v>62.438000000000002</v>
      </c>
      <c r="L120" s="9">
        <v>109.78</v>
      </c>
      <c r="M120" s="9">
        <v>203.73</v>
      </c>
      <c r="N120" s="9">
        <v>148.672</v>
      </c>
      <c r="O120" s="9">
        <v>55.058999999999997</v>
      </c>
      <c r="P120" s="9">
        <v>186.35900000000001</v>
      </c>
      <c r="Q120" s="9">
        <v>65.305999999999997</v>
      </c>
      <c r="R120" s="9">
        <v>121.053</v>
      </c>
      <c r="S120" s="9">
        <v>196.64699999999999</v>
      </c>
      <c r="T120" s="9">
        <v>80.694999999999993</v>
      </c>
      <c r="U120" s="9">
        <v>115.952</v>
      </c>
      <c r="V120" s="9">
        <v>3163.904</v>
      </c>
      <c r="W120" s="9">
        <v>1641.3820000000001</v>
      </c>
      <c r="X120" s="9">
        <v>1522.5229999999999</v>
      </c>
      <c r="Y120" s="9">
        <v>2408.3000000000002</v>
      </c>
      <c r="Z120" s="9">
        <v>1488.181</v>
      </c>
      <c r="AA120" s="9">
        <v>920.11900000000003</v>
      </c>
      <c r="AB120" s="9">
        <v>755.60400000000004</v>
      </c>
      <c r="AC120" s="9">
        <v>153.20099999999999</v>
      </c>
      <c r="AD120" s="9">
        <v>602.40300000000002</v>
      </c>
      <c r="AE120" s="9">
        <v>313.66199999999998</v>
      </c>
      <c r="AF120" s="9">
        <v>180.71299999999999</v>
      </c>
      <c r="AG120" s="9">
        <v>132.94900000000001</v>
      </c>
      <c r="AH120" s="9">
        <v>60.738</v>
      </c>
      <c r="AI120" s="9">
        <v>41.04</v>
      </c>
      <c r="AJ120" s="9">
        <v>19.696999999999999</v>
      </c>
      <c r="AK120" s="9">
        <v>35.521000000000001</v>
      </c>
      <c r="AL120" s="9">
        <v>27.276</v>
      </c>
      <c r="AM120" s="9">
        <v>8.2449999999999992</v>
      </c>
      <c r="AN120" s="9">
        <v>18.760000000000002</v>
      </c>
      <c r="AO120" s="9">
        <v>14.079000000000001</v>
      </c>
      <c r="AP120" s="9">
        <v>4.6820000000000004</v>
      </c>
      <c r="AQ120" s="9">
        <v>16.760999999999999</v>
      </c>
      <c r="AR120" s="9">
        <v>13.196999999999999</v>
      </c>
      <c r="AS120" s="9">
        <v>3.5640000000000001</v>
      </c>
      <c r="AT120" s="9">
        <v>25.216000000000001</v>
      </c>
      <c r="AU120" s="9">
        <v>13.763999999999999</v>
      </c>
      <c r="AV120" s="9">
        <v>11.452</v>
      </c>
      <c r="AW120" s="9">
        <v>275.66300000000001</v>
      </c>
      <c r="AX120" s="9">
        <v>155.197</v>
      </c>
      <c r="AY120" s="9">
        <v>120.46599999999999</v>
      </c>
      <c r="AZ120" s="9">
        <v>143.05099999999999</v>
      </c>
      <c r="BA120" s="9">
        <v>111.499</v>
      </c>
      <c r="BB120" s="9">
        <v>31.552</v>
      </c>
      <c r="BC120" s="9">
        <v>132.61199999999999</v>
      </c>
      <c r="BD120" s="9">
        <v>43.698</v>
      </c>
      <c r="BE120" s="9">
        <v>88.914000000000001</v>
      </c>
      <c r="BF120" s="9">
        <v>169.548</v>
      </c>
      <c r="BG120" s="9">
        <v>131.63</v>
      </c>
      <c r="BH120" s="9">
        <v>37.917999999999999</v>
      </c>
      <c r="BI120" s="9">
        <v>144.113</v>
      </c>
      <c r="BJ120" s="9">
        <v>49.082999999999998</v>
      </c>
      <c r="BK120" s="9">
        <v>95.03</v>
      </c>
      <c r="BL120" s="9">
        <v>151.37200000000001</v>
      </c>
      <c r="BM120" s="9">
        <v>57.776000000000003</v>
      </c>
      <c r="BN120" s="9">
        <v>93.596000000000004</v>
      </c>
      <c r="BO120" s="9">
        <v>2727.1680000000001</v>
      </c>
      <c r="BP120" s="9">
        <v>1391.4269999999999</v>
      </c>
      <c r="BQ120" s="9">
        <v>1335.74</v>
      </c>
      <c r="BR120" s="9">
        <v>2128.5770000000002</v>
      </c>
      <c r="BS120" s="9">
        <v>1259.1869999999999</v>
      </c>
      <c r="BT120" s="9">
        <v>869.39</v>
      </c>
      <c r="BU120" s="9">
        <v>598.59100000000001</v>
      </c>
      <c r="BV120" s="9">
        <v>132.24100000000001</v>
      </c>
      <c r="BW120" s="9">
        <v>466.35</v>
      </c>
      <c r="BX120" s="9">
        <v>265.35300000000001</v>
      </c>
      <c r="BY120" s="9">
        <v>143.083</v>
      </c>
      <c r="BZ120" s="9">
        <v>122.27</v>
      </c>
      <c r="CA120" s="9">
        <v>58.920999999999999</v>
      </c>
      <c r="CB120" s="9">
        <v>36.546999999999997</v>
      </c>
      <c r="CC120" s="9">
        <v>22.373999999999999</v>
      </c>
      <c r="CD120" s="9">
        <v>34.350999999999999</v>
      </c>
      <c r="CE120" s="9">
        <v>27.335999999999999</v>
      </c>
      <c r="CF120" s="9">
        <v>7.0140000000000002</v>
      </c>
      <c r="CG120" s="9">
        <v>19.298999999999999</v>
      </c>
      <c r="CH120" s="9">
        <v>15.15</v>
      </c>
      <c r="CI120" s="9">
        <v>4.149</v>
      </c>
      <c r="CJ120" s="9">
        <v>15.051</v>
      </c>
      <c r="CK120" s="9">
        <v>12.186</v>
      </c>
      <c r="CL120" s="9">
        <v>2.8650000000000002</v>
      </c>
      <c r="CM120" s="9">
        <v>24.57</v>
      </c>
      <c r="CN120" s="9">
        <v>9.2100000000000009</v>
      </c>
      <c r="CO120" s="9">
        <v>15.36</v>
      </c>
      <c r="CP120" s="9">
        <v>228.191</v>
      </c>
      <c r="CQ120" s="9">
        <v>120.21899999999999</v>
      </c>
      <c r="CR120" s="9">
        <v>107.97199999999999</v>
      </c>
      <c r="CS120" s="9">
        <v>115.31100000000001</v>
      </c>
      <c r="CT120" s="9">
        <v>80.516000000000005</v>
      </c>
      <c r="CU120" s="9">
        <v>34.795000000000002</v>
      </c>
      <c r="CV120" s="9">
        <v>112.88</v>
      </c>
      <c r="CW120" s="9">
        <v>39.703000000000003</v>
      </c>
      <c r="CX120" s="9">
        <v>73.177000000000007</v>
      </c>
      <c r="CY120" s="9">
        <v>139.22999999999999</v>
      </c>
      <c r="CZ120" s="9">
        <v>98.664000000000001</v>
      </c>
      <c r="DA120" s="9">
        <v>40.566000000000003</v>
      </c>
      <c r="DB120" s="9">
        <v>126.124</v>
      </c>
      <c r="DC120" s="9">
        <v>44.42</v>
      </c>
      <c r="DD120" s="9">
        <v>81.703999999999994</v>
      </c>
      <c r="DE120" s="9">
        <v>132.18</v>
      </c>
      <c r="DF120" s="9">
        <v>54.853000000000002</v>
      </c>
      <c r="DG120" s="9">
        <v>77.326999999999998</v>
      </c>
      <c r="DH120" s="9">
        <v>2728.73</v>
      </c>
      <c r="DI120" s="9">
        <v>1497.249</v>
      </c>
      <c r="DJ120" s="9">
        <v>1231.482</v>
      </c>
      <c r="DK120" s="9">
        <v>1732.88</v>
      </c>
      <c r="DL120" s="9">
        <v>1117.9069999999999</v>
      </c>
      <c r="DM120" s="9">
        <v>614.97299999999996</v>
      </c>
      <c r="DN120" s="9">
        <v>995.85</v>
      </c>
      <c r="DO120" s="9">
        <v>379.34199999999998</v>
      </c>
      <c r="DP120" s="9">
        <v>616.50800000000004</v>
      </c>
      <c r="DQ120" s="9">
        <v>255.28200000000001</v>
      </c>
      <c r="DR120" s="9">
        <v>146.54900000000001</v>
      </c>
      <c r="DS120" s="9">
        <v>108.73399999999999</v>
      </c>
      <c r="DT120" s="9">
        <v>89.524000000000001</v>
      </c>
      <c r="DU120" s="9">
        <v>63.926000000000002</v>
      </c>
      <c r="DV120" s="9">
        <v>25.597000000000001</v>
      </c>
      <c r="DW120" s="9">
        <v>35.408999999999999</v>
      </c>
      <c r="DX120" s="9">
        <v>28.797000000000001</v>
      </c>
      <c r="DY120" s="9">
        <v>6.6109999999999998</v>
      </c>
      <c r="DZ120" s="9">
        <v>18.89</v>
      </c>
      <c r="EA120" s="9">
        <v>14.89</v>
      </c>
      <c r="EB120" s="9">
        <v>4</v>
      </c>
      <c r="EC120" s="9">
        <v>16.518999999999998</v>
      </c>
      <c r="ED120" s="9">
        <v>13.907</v>
      </c>
      <c r="EE120" s="9">
        <v>2.6120000000000001</v>
      </c>
      <c r="EF120" s="9">
        <v>54.115000000000002</v>
      </c>
      <c r="EG120" s="9">
        <v>35.128999999999998</v>
      </c>
      <c r="EH120" s="9">
        <v>18.986000000000001</v>
      </c>
      <c r="EI120" s="9">
        <v>189.572</v>
      </c>
      <c r="EJ120" s="9">
        <v>100.541</v>
      </c>
      <c r="EK120" s="9">
        <v>89.03</v>
      </c>
      <c r="EL120" s="9">
        <v>69.778999999999996</v>
      </c>
      <c r="EM120" s="9">
        <v>50.095999999999997</v>
      </c>
      <c r="EN120" s="9">
        <v>19.683</v>
      </c>
      <c r="EO120" s="9">
        <v>119.79300000000001</v>
      </c>
      <c r="EP120" s="9">
        <v>50.445</v>
      </c>
      <c r="EQ120" s="9">
        <v>69.347999999999999</v>
      </c>
      <c r="ER120" s="9">
        <v>100.36</v>
      </c>
      <c r="ES120" s="9">
        <v>74.507999999999996</v>
      </c>
      <c r="ET120" s="9">
        <v>25.852</v>
      </c>
      <c r="EU120" s="9">
        <v>154.922</v>
      </c>
      <c r="EV120" s="9">
        <v>72.040000000000006</v>
      </c>
      <c r="EW120" s="9">
        <v>82.882000000000005</v>
      </c>
      <c r="EX120" s="9">
        <v>138.68299999999999</v>
      </c>
      <c r="EY120" s="9">
        <v>65.334999999999994</v>
      </c>
      <c r="EZ120" s="9">
        <v>73.347999999999999</v>
      </c>
      <c r="FA120" s="9">
        <v>2036.93</v>
      </c>
      <c r="FB120" s="9">
        <v>1083.3389999999999</v>
      </c>
      <c r="FC120" s="9">
        <v>953.59</v>
      </c>
      <c r="FD120" s="9">
        <v>1412.6959999999999</v>
      </c>
      <c r="FE120" s="9">
        <v>888.18299999999999</v>
      </c>
      <c r="FF120" s="9">
        <v>524.51300000000003</v>
      </c>
      <c r="FG120" s="9">
        <v>624.23299999999995</v>
      </c>
      <c r="FH120" s="9">
        <v>195.15700000000001</v>
      </c>
      <c r="FI120" s="9">
        <v>429.077</v>
      </c>
      <c r="FJ120" s="9">
        <v>192.33600000000001</v>
      </c>
      <c r="FK120" s="9">
        <v>105.131</v>
      </c>
      <c r="FL120" s="9">
        <v>87.204999999999998</v>
      </c>
      <c r="FM120" s="9">
        <v>60.548999999999999</v>
      </c>
      <c r="FN120" s="9">
        <v>41.594000000000001</v>
      </c>
      <c r="FO120" s="9">
        <v>18.954999999999998</v>
      </c>
      <c r="FP120" s="9">
        <v>27.091000000000001</v>
      </c>
      <c r="FQ120" s="9">
        <v>21.251000000000001</v>
      </c>
      <c r="FR120" s="9">
        <v>5.84</v>
      </c>
      <c r="FS120" s="9">
        <v>15.646000000000001</v>
      </c>
      <c r="FT120" s="9">
        <v>12.381</v>
      </c>
      <c r="FU120" s="9">
        <v>3.2650000000000001</v>
      </c>
      <c r="FV120" s="9">
        <v>11.445</v>
      </c>
      <c r="FW120" s="9">
        <v>8.8710000000000004</v>
      </c>
      <c r="FX120" s="9">
        <v>2.5750000000000002</v>
      </c>
      <c r="FY120" s="9">
        <v>33.457999999999998</v>
      </c>
      <c r="FZ120" s="9">
        <v>20.343</v>
      </c>
      <c r="GA120" s="9">
        <v>13.114000000000001</v>
      </c>
      <c r="GB120" s="9">
        <v>148.30799999999999</v>
      </c>
      <c r="GC120" s="9">
        <v>76.492999999999995</v>
      </c>
      <c r="GD120" s="9">
        <v>71.814999999999998</v>
      </c>
      <c r="GE120" s="9">
        <v>58.981999999999999</v>
      </c>
      <c r="GF120" s="9">
        <v>42.304000000000002</v>
      </c>
      <c r="GG120" s="9">
        <v>16.678000000000001</v>
      </c>
      <c r="GH120" s="9">
        <v>89.325999999999993</v>
      </c>
      <c r="GI120" s="9">
        <v>34.189</v>
      </c>
      <c r="GJ120" s="9">
        <v>55.137</v>
      </c>
      <c r="GK120" s="9">
        <v>81.977999999999994</v>
      </c>
      <c r="GL120" s="9">
        <v>59.844999999999999</v>
      </c>
      <c r="GM120" s="9">
        <v>22.132999999999999</v>
      </c>
      <c r="GN120" s="9">
        <v>110.358</v>
      </c>
      <c r="GO120" s="9">
        <v>45.286000000000001</v>
      </c>
      <c r="GP120" s="9">
        <v>65.072000000000003</v>
      </c>
      <c r="GQ120" s="9">
        <v>104.97199999999999</v>
      </c>
      <c r="GR120" s="9">
        <v>46.57</v>
      </c>
      <c r="GS120" s="9">
        <v>58.402000000000001</v>
      </c>
      <c r="GT120" s="9">
        <v>691.80100000000004</v>
      </c>
      <c r="GU120" s="9">
        <v>413.90899999999999</v>
      </c>
      <c r="GV120" s="9">
        <v>277.89100000000002</v>
      </c>
      <c r="GW120" s="9">
        <v>320.18400000000003</v>
      </c>
      <c r="GX120" s="9">
        <v>229.72399999999999</v>
      </c>
      <c r="GY120" s="9">
        <v>90.46</v>
      </c>
      <c r="GZ120" s="9">
        <v>371.61700000000002</v>
      </c>
      <c r="HA120" s="9">
        <v>184.185</v>
      </c>
      <c r="HB120" s="9">
        <v>187.43199999999999</v>
      </c>
      <c r="HC120" s="9">
        <v>62.947000000000003</v>
      </c>
      <c r="HD120" s="9">
        <v>41.417999999999999</v>
      </c>
      <c r="HE120" s="9">
        <v>21.529</v>
      </c>
      <c r="HF120" s="9">
        <v>28.975000000000001</v>
      </c>
      <c r="HG120" s="9">
        <v>22.332000000000001</v>
      </c>
      <c r="HH120" s="9">
        <v>6.6429999999999998</v>
      </c>
      <c r="HI120" s="9">
        <v>8.3170000000000002</v>
      </c>
      <c r="HJ120" s="9">
        <v>7.5460000000000003</v>
      </c>
      <c r="HK120" s="9">
        <v>0.77100000000000002</v>
      </c>
      <c r="HL120" s="9">
        <v>3.2440000000000002</v>
      </c>
      <c r="HM120" s="9">
        <v>2.5099999999999998</v>
      </c>
      <c r="HN120" s="9">
        <v>0.73399999999999999</v>
      </c>
      <c r="HO120" s="9">
        <v>5.0730000000000004</v>
      </c>
      <c r="HP120" s="9">
        <v>5.0359999999999996</v>
      </c>
      <c r="HQ120" s="9">
        <v>3.6999999999999998E-2</v>
      </c>
      <c r="HR120" s="9">
        <v>20.657</v>
      </c>
      <c r="HS120" s="9">
        <v>14.786</v>
      </c>
      <c r="HT120" s="9">
        <v>5.8710000000000004</v>
      </c>
      <c r="HU120" s="9">
        <v>41.264000000000003</v>
      </c>
      <c r="HV120" s="9">
        <v>24.047999999999998</v>
      </c>
      <c r="HW120" s="9">
        <v>17.216000000000001</v>
      </c>
      <c r="HX120" s="9">
        <v>10.797000000000001</v>
      </c>
      <c r="HY120" s="9">
        <v>7.7919999999999998</v>
      </c>
      <c r="HZ120" s="9">
        <v>3.0049999999999999</v>
      </c>
      <c r="IA120" s="9">
        <v>30.466999999999999</v>
      </c>
      <c r="IB120" s="9">
        <v>16.256</v>
      </c>
      <c r="IC120" s="9">
        <v>14.211</v>
      </c>
      <c r="ID120" s="9">
        <v>18.382000000000001</v>
      </c>
      <c r="IE120" s="9">
        <v>14.663</v>
      </c>
      <c r="IF120" s="9">
        <v>3.7189999999999999</v>
      </c>
      <c r="IG120" s="9">
        <v>44.564</v>
      </c>
      <c r="IH120" s="9">
        <v>26.754999999999999</v>
      </c>
      <c r="II120" s="9">
        <v>17.809999999999999</v>
      </c>
      <c r="IJ120" s="9">
        <v>33.710999999999999</v>
      </c>
      <c r="IK120" s="9">
        <v>18.765999999999998</v>
      </c>
      <c r="IL120" s="9">
        <v>14.945</v>
      </c>
      <c r="IM120" s="9">
        <v>4367.6099999999997</v>
      </c>
      <c r="IN120" s="9">
        <v>2299.8429999999998</v>
      </c>
      <c r="IO120" s="9">
        <v>2067.768</v>
      </c>
      <c r="IP120" s="9">
        <v>3100.5459999999998</v>
      </c>
      <c r="IQ120" s="9">
        <v>1868.1659999999999</v>
      </c>
    </row>
    <row r="121" spans="1:251">
      <c r="A121" s="10">
        <v>45170</v>
      </c>
      <c r="B121" s="9">
        <v>9.6470000000000002</v>
      </c>
      <c r="C121" s="9">
        <v>18.361999999999998</v>
      </c>
      <c r="D121" s="9">
        <v>312.68599999999998</v>
      </c>
      <c r="E121" s="9">
        <v>174.52199999999999</v>
      </c>
      <c r="F121" s="9">
        <v>138.16399999999999</v>
      </c>
      <c r="G121" s="9">
        <v>153.666</v>
      </c>
      <c r="H121" s="9">
        <v>105.797</v>
      </c>
      <c r="I121" s="9">
        <v>47.869</v>
      </c>
      <c r="J121" s="9">
        <v>159.02000000000001</v>
      </c>
      <c r="K121" s="9">
        <v>68.724999999999994</v>
      </c>
      <c r="L121" s="9">
        <v>90.295000000000002</v>
      </c>
      <c r="M121" s="9">
        <v>170.66200000000001</v>
      </c>
      <c r="N121" s="9">
        <v>118.755</v>
      </c>
      <c r="O121" s="9">
        <v>51.905999999999999</v>
      </c>
      <c r="P121" s="9">
        <v>173.566</v>
      </c>
      <c r="Q121" s="9">
        <v>73.125</v>
      </c>
      <c r="R121" s="9">
        <v>100.44</v>
      </c>
      <c r="S121" s="9">
        <v>168.71</v>
      </c>
      <c r="T121" s="9">
        <v>74.906000000000006</v>
      </c>
      <c r="U121" s="9">
        <v>93.804000000000002</v>
      </c>
      <c r="V121" s="9">
        <v>3173.0059999999999</v>
      </c>
      <c r="W121" s="9">
        <v>1638.375</v>
      </c>
      <c r="X121" s="9">
        <v>1534.6310000000001</v>
      </c>
      <c r="Y121" s="9">
        <v>2412.2199999999998</v>
      </c>
      <c r="Z121" s="9">
        <v>1484.0119999999999</v>
      </c>
      <c r="AA121" s="9">
        <v>928.20799999999997</v>
      </c>
      <c r="AB121" s="9">
        <v>760.78700000000003</v>
      </c>
      <c r="AC121" s="9">
        <v>154.363</v>
      </c>
      <c r="AD121" s="9">
        <v>606.423</v>
      </c>
      <c r="AE121" s="9">
        <v>284.64299999999997</v>
      </c>
      <c r="AF121" s="9">
        <v>160.982</v>
      </c>
      <c r="AG121" s="9">
        <v>123.661</v>
      </c>
      <c r="AH121" s="9">
        <v>52.518000000000001</v>
      </c>
      <c r="AI121" s="9">
        <v>34.154000000000003</v>
      </c>
      <c r="AJ121" s="9">
        <v>18.364999999999998</v>
      </c>
      <c r="AK121" s="9">
        <v>30.742999999999999</v>
      </c>
      <c r="AL121" s="9">
        <v>24.585000000000001</v>
      </c>
      <c r="AM121" s="9">
        <v>6.1580000000000004</v>
      </c>
      <c r="AN121" s="9">
        <v>16.861999999999998</v>
      </c>
      <c r="AO121" s="9">
        <v>13.557</v>
      </c>
      <c r="AP121" s="9">
        <v>3.3050000000000002</v>
      </c>
      <c r="AQ121" s="9">
        <v>13.881</v>
      </c>
      <c r="AR121" s="9">
        <v>11.028</v>
      </c>
      <c r="AS121" s="9">
        <v>2.8530000000000002</v>
      </c>
      <c r="AT121" s="9">
        <v>21.774999999999999</v>
      </c>
      <c r="AU121" s="9">
        <v>9.5679999999999996</v>
      </c>
      <c r="AV121" s="9">
        <v>12.207000000000001</v>
      </c>
      <c r="AW121" s="9">
        <v>253.119</v>
      </c>
      <c r="AX121" s="9">
        <v>139.88200000000001</v>
      </c>
      <c r="AY121" s="9">
        <v>113.23699999999999</v>
      </c>
      <c r="AZ121" s="9">
        <v>132.71</v>
      </c>
      <c r="BA121" s="9">
        <v>96.221000000000004</v>
      </c>
      <c r="BB121" s="9">
        <v>36.49</v>
      </c>
      <c r="BC121" s="9">
        <v>120.40900000000001</v>
      </c>
      <c r="BD121" s="9">
        <v>43.661000000000001</v>
      </c>
      <c r="BE121" s="9">
        <v>76.747</v>
      </c>
      <c r="BF121" s="9">
        <v>154.601</v>
      </c>
      <c r="BG121" s="9">
        <v>113.004</v>
      </c>
      <c r="BH121" s="9">
        <v>41.597000000000001</v>
      </c>
      <c r="BI121" s="9">
        <v>130.042</v>
      </c>
      <c r="BJ121" s="9">
        <v>47.978000000000002</v>
      </c>
      <c r="BK121" s="9">
        <v>82.063999999999993</v>
      </c>
      <c r="BL121" s="9">
        <v>137.27099999999999</v>
      </c>
      <c r="BM121" s="9">
        <v>57.218000000000004</v>
      </c>
      <c r="BN121" s="9">
        <v>80.052999999999997</v>
      </c>
      <c r="BO121" s="9">
        <v>2721.0819999999999</v>
      </c>
      <c r="BP121" s="9">
        <v>1392.2249999999999</v>
      </c>
      <c r="BQ121" s="9">
        <v>1328.857</v>
      </c>
      <c r="BR121" s="9">
        <v>2098.681</v>
      </c>
      <c r="BS121" s="9">
        <v>1252.702</v>
      </c>
      <c r="BT121" s="9">
        <v>845.98</v>
      </c>
      <c r="BU121" s="9">
        <v>622.4</v>
      </c>
      <c r="BV121" s="9">
        <v>139.523</v>
      </c>
      <c r="BW121" s="9">
        <v>482.87700000000001</v>
      </c>
      <c r="BX121" s="9">
        <v>228.67500000000001</v>
      </c>
      <c r="BY121" s="9">
        <v>117.786</v>
      </c>
      <c r="BZ121" s="9">
        <v>110.889</v>
      </c>
      <c r="CA121" s="9">
        <v>58.9</v>
      </c>
      <c r="CB121" s="9">
        <v>34.411000000000001</v>
      </c>
      <c r="CC121" s="9">
        <v>24.49</v>
      </c>
      <c r="CD121" s="9">
        <v>33.970999999999997</v>
      </c>
      <c r="CE121" s="9">
        <v>25.3</v>
      </c>
      <c r="CF121" s="9">
        <v>8.6709999999999994</v>
      </c>
      <c r="CG121" s="9">
        <v>17.989999999999998</v>
      </c>
      <c r="CH121" s="9">
        <v>12.911</v>
      </c>
      <c r="CI121" s="9">
        <v>5.0789999999999997</v>
      </c>
      <c r="CJ121" s="9">
        <v>15.981</v>
      </c>
      <c r="CK121" s="9">
        <v>12.388999999999999</v>
      </c>
      <c r="CL121" s="9">
        <v>3.5920000000000001</v>
      </c>
      <c r="CM121" s="9">
        <v>24.928999999999998</v>
      </c>
      <c r="CN121" s="9">
        <v>9.1110000000000007</v>
      </c>
      <c r="CO121" s="9">
        <v>15.819000000000001</v>
      </c>
      <c r="CP121" s="9">
        <v>194.31100000000001</v>
      </c>
      <c r="CQ121" s="9">
        <v>97.650999999999996</v>
      </c>
      <c r="CR121" s="9">
        <v>96.66</v>
      </c>
      <c r="CS121" s="9">
        <v>99.950999999999993</v>
      </c>
      <c r="CT121" s="9">
        <v>66.054000000000002</v>
      </c>
      <c r="CU121" s="9">
        <v>33.896999999999998</v>
      </c>
      <c r="CV121" s="9">
        <v>94.36</v>
      </c>
      <c r="CW121" s="9">
        <v>31.597000000000001</v>
      </c>
      <c r="CX121" s="9">
        <v>62.762999999999998</v>
      </c>
      <c r="CY121" s="9">
        <v>122.229</v>
      </c>
      <c r="CZ121" s="9">
        <v>83.192999999999998</v>
      </c>
      <c r="DA121" s="9">
        <v>39.036000000000001</v>
      </c>
      <c r="DB121" s="9">
        <v>106.446</v>
      </c>
      <c r="DC121" s="9">
        <v>34.593000000000004</v>
      </c>
      <c r="DD121" s="9">
        <v>71.852999999999994</v>
      </c>
      <c r="DE121" s="9">
        <v>112.35</v>
      </c>
      <c r="DF121" s="9">
        <v>44.508000000000003</v>
      </c>
      <c r="DG121" s="9">
        <v>67.841999999999999</v>
      </c>
      <c r="DH121" s="9">
        <v>2730.01</v>
      </c>
      <c r="DI121" s="9">
        <v>1488.684</v>
      </c>
      <c r="DJ121" s="9">
        <v>1241.326</v>
      </c>
      <c r="DK121" s="9">
        <v>1706.1010000000001</v>
      </c>
      <c r="DL121" s="9">
        <v>1099.2550000000001</v>
      </c>
      <c r="DM121" s="9">
        <v>606.846</v>
      </c>
      <c r="DN121" s="9">
        <v>1023.909</v>
      </c>
      <c r="DO121" s="9">
        <v>389.42899999999997</v>
      </c>
      <c r="DP121" s="9">
        <v>634.48</v>
      </c>
      <c r="DQ121" s="9">
        <v>233.351</v>
      </c>
      <c r="DR121" s="9">
        <v>128.667</v>
      </c>
      <c r="DS121" s="9">
        <v>104.685</v>
      </c>
      <c r="DT121" s="9">
        <v>79.528999999999996</v>
      </c>
      <c r="DU121" s="9">
        <v>48.601999999999997</v>
      </c>
      <c r="DV121" s="9">
        <v>30.925999999999998</v>
      </c>
      <c r="DW121" s="9">
        <v>22.545999999999999</v>
      </c>
      <c r="DX121" s="9">
        <v>16.062999999999999</v>
      </c>
      <c r="DY121" s="9">
        <v>6.4820000000000002</v>
      </c>
      <c r="DZ121" s="9">
        <v>12.420999999999999</v>
      </c>
      <c r="EA121" s="9">
        <v>8.3580000000000005</v>
      </c>
      <c r="EB121" s="9">
        <v>4.0629999999999997</v>
      </c>
      <c r="EC121" s="9">
        <v>10.125</v>
      </c>
      <c r="ED121" s="9">
        <v>7.7060000000000004</v>
      </c>
      <c r="EE121" s="9">
        <v>2.419</v>
      </c>
      <c r="EF121" s="9">
        <v>56.982999999999997</v>
      </c>
      <c r="EG121" s="9">
        <v>32.539000000000001</v>
      </c>
      <c r="EH121" s="9">
        <v>24.443999999999999</v>
      </c>
      <c r="EI121" s="9">
        <v>176.10400000000001</v>
      </c>
      <c r="EJ121" s="9">
        <v>93.29</v>
      </c>
      <c r="EK121" s="9">
        <v>82.813999999999993</v>
      </c>
      <c r="EL121" s="9">
        <v>57.720999999999997</v>
      </c>
      <c r="EM121" s="9">
        <v>41.524000000000001</v>
      </c>
      <c r="EN121" s="9">
        <v>16.198</v>
      </c>
      <c r="EO121" s="9">
        <v>118.383</v>
      </c>
      <c r="EP121" s="9">
        <v>51.767000000000003</v>
      </c>
      <c r="EQ121" s="9">
        <v>66.616</v>
      </c>
      <c r="ER121" s="9">
        <v>77.341999999999999</v>
      </c>
      <c r="ES121" s="9">
        <v>55.265999999999998</v>
      </c>
      <c r="ET121" s="9">
        <v>22.076000000000001</v>
      </c>
      <c r="EU121" s="9">
        <v>156.00899999999999</v>
      </c>
      <c r="EV121" s="9">
        <v>73.400999999999996</v>
      </c>
      <c r="EW121" s="9">
        <v>82.608000000000004</v>
      </c>
      <c r="EX121" s="9">
        <v>130.804</v>
      </c>
      <c r="EY121" s="9">
        <v>60.125</v>
      </c>
      <c r="EZ121" s="9">
        <v>70.679000000000002</v>
      </c>
      <c r="FA121" s="9">
        <v>2035.3019999999999</v>
      </c>
      <c r="FB121" s="9">
        <v>1077.7249999999999</v>
      </c>
      <c r="FC121" s="9">
        <v>957.577</v>
      </c>
      <c r="FD121" s="9">
        <v>1394.1220000000001</v>
      </c>
      <c r="FE121" s="9">
        <v>877.48500000000001</v>
      </c>
      <c r="FF121" s="9">
        <v>516.63699999999994</v>
      </c>
      <c r="FG121" s="9">
        <v>641.17999999999995</v>
      </c>
      <c r="FH121" s="9">
        <v>200.24</v>
      </c>
      <c r="FI121" s="9">
        <v>440.94</v>
      </c>
      <c r="FJ121" s="9">
        <v>165.08699999999999</v>
      </c>
      <c r="FK121" s="9">
        <v>84.480999999999995</v>
      </c>
      <c r="FL121" s="9">
        <v>80.605999999999995</v>
      </c>
      <c r="FM121" s="9">
        <v>46.313000000000002</v>
      </c>
      <c r="FN121" s="9">
        <v>25.001999999999999</v>
      </c>
      <c r="FO121" s="9">
        <v>21.311</v>
      </c>
      <c r="FP121" s="9">
        <v>16.387</v>
      </c>
      <c r="FQ121" s="9">
        <v>11.47</v>
      </c>
      <c r="FR121" s="9">
        <v>4.9180000000000001</v>
      </c>
      <c r="FS121" s="9">
        <v>7.2510000000000003</v>
      </c>
      <c r="FT121" s="9">
        <v>4.7160000000000002</v>
      </c>
      <c r="FU121" s="9">
        <v>2.5350000000000001</v>
      </c>
      <c r="FV121" s="9">
        <v>9.1359999999999992</v>
      </c>
      <c r="FW121" s="9">
        <v>6.7539999999999996</v>
      </c>
      <c r="FX121" s="9">
        <v>2.3820000000000001</v>
      </c>
      <c r="FY121" s="9">
        <v>29.925999999999998</v>
      </c>
      <c r="FZ121" s="9">
        <v>13.532999999999999</v>
      </c>
      <c r="GA121" s="9">
        <v>16.393000000000001</v>
      </c>
      <c r="GB121" s="9">
        <v>135.35599999999999</v>
      </c>
      <c r="GC121" s="9">
        <v>67.697000000000003</v>
      </c>
      <c r="GD121" s="9">
        <v>67.659000000000006</v>
      </c>
      <c r="GE121" s="9">
        <v>49.433</v>
      </c>
      <c r="GF121" s="9">
        <v>34.341000000000001</v>
      </c>
      <c r="GG121" s="9">
        <v>15.090999999999999</v>
      </c>
      <c r="GH121" s="9">
        <v>85.924000000000007</v>
      </c>
      <c r="GI121" s="9">
        <v>33.356000000000002</v>
      </c>
      <c r="GJ121" s="9">
        <v>52.567</v>
      </c>
      <c r="GK121" s="9">
        <v>63.506</v>
      </c>
      <c r="GL121" s="9">
        <v>44.097999999999999</v>
      </c>
      <c r="GM121" s="9">
        <v>19.408000000000001</v>
      </c>
      <c r="GN121" s="9">
        <v>101.581</v>
      </c>
      <c r="GO121" s="9">
        <v>40.383000000000003</v>
      </c>
      <c r="GP121" s="9">
        <v>61.198</v>
      </c>
      <c r="GQ121" s="9">
        <v>93.174999999999997</v>
      </c>
      <c r="GR121" s="9">
        <v>38.072000000000003</v>
      </c>
      <c r="GS121" s="9">
        <v>55.103000000000002</v>
      </c>
      <c r="GT121" s="9">
        <v>694.70799999999997</v>
      </c>
      <c r="GU121" s="9">
        <v>410.959</v>
      </c>
      <c r="GV121" s="9">
        <v>283.74900000000002</v>
      </c>
      <c r="GW121" s="9">
        <v>311.97899999999998</v>
      </c>
      <c r="GX121" s="9">
        <v>221.77</v>
      </c>
      <c r="GY121" s="9">
        <v>90.209000000000003</v>
      </c>
      <c r="GZ121" s="9">
        <v>382.72899999999998</v>
      </c>
      <c r="HA121" s="9">
        <v>189.18899999999999</v>
      </c>
      <c r="HB121" s="9">
        <v>193.54</v>
      </c>
      <c r="HC121" s="9">
        <v>68.263999999999996</v>
      </c>
      <c r="HD121" s="9">
        <v>44.186</v>
      </c>
      <c r="HE121" s="9">
        <v>24.079000000000001</v>
      </c>
      <c r="HF121" s="9">
        <v>33.216000000000001</v>
      </c>
      <c r="HG121" s="9">
        <v>23.6</v>
      </c>
      <c r="HH121" s="9">
        <v>9.6159999999999997</v>
      </c>
      <c r="HI121" s="9">
        <v>6.1589999999999998</v>
      </c>
      <c r="HJ121" s="9">
        <v>4.5940000000000003</v>
      </c>
      <c r="HK121" s="9">
        <v>1.5649999999999999</v>
      </c>
      <c r="HL121" s="9">
        <v>5.17</v>
      </c>
      <c r="HM121" s="9">
        <v>3.6419999999999999</v>
      </c>
      <c r="HN121" s="9">
        <v>1.528</v>
      </c>
      <c r="HO121" s="9">
        <v>0.98799999999999999</v>
      </c>
      <c r="HP121" s="9">
        <v>0.95199999999999996</v>
      </c>
      <c r="HQ121" s="9">
        <v>3.6999999999999998E-2</v>
      </c>
      <c r="HR121" s="9">
        <v>27.056999999999999</v>
      </c>
      <c r="HS121" s="9">
        <v>19.006</v>
      </c>
      <c r="HT121" s="9">
        <v>8.0510000000000002</v>
      </c>
      <c r="HU121" s="9">
        <v>40.747999999999998</v>
      </c>
      <c r="HV121" s="9">
        <v>25.593</v>
      </c>
      <c r="HW121" s="9">
        <v>15.154999999999999</v>
      </c>
      <c r="HX121" s="9">
        <v>8.2889999999999997</v>
      </c>
      <c r="HY121" s="9">
        <v>7.1820000000000004</v>
      </c>
      <c r="HZ121" s="9">
        <v>1.1060000000000001</v>
      </c>
      <c r="IA121" s="9">
        <v>32.459000000000003</v>
      </c>
      <c r="IB121" s="9">
        <v>18.41</v>
      </c>
      <c r="IC121" s="9">
        <v>14.048999999999999</v>
      </c>
      <c r="ID121" s="9">
        <v>13.836</v>
      </c>
      <c r="IE121" s="9">
        <v>11.167999999999999</v>
      </c>
      <c r="IF121" s="9">
        <v>2.6680000000000001</v>
      </c>
      <c r="IG121" s="9">
        <v>54.427999999999997</v>
      </c>
      <c r="IH121" s="9">
        <v>33.018000000000001</v>
      </c>
      <c r="II121" s="9">
        <v>21.41</v>
      </c>
      <c r="IJ121" s="9">
        <v>37.628999999999998</v>
      </c>
      <c r="IK121" s="9">
        <v>22.053000000000001</v>
      </c>
      <c r="IL121" s="9">
        <v>15.577</v>
      </c>
      <c r="IM121" s="9">
        <v>4377.826</v>
      </c>
      <c r="IN121" s="9">
        <v>2306.3829999999998</v>
      </c>
      <c r="IO121" s="9">
        <v>2071.442</v>
      </c>
      <c r="IP121" s="9">
        <v>3107.3240000000001</v>
      </c>
      <c r="IQ121" s="9">
        <v>1864.84</v>
      </c>
    </row>
    <row r="122" spans="1:251">
      <c r="A122" s="10">
        <v>45200</v>
      </c>
      <c r="B122" s="9">
        <v>10.618</v>
      </c>
      <c r="C122" s="9">
        <v>15.843999999999999</v>
      </c>
      <c r="D122" s="9">
        <v>330.23700000000002</v>
      </c>
      <c r="E122" s="9">
        <v>181.33699999999999</v>
      </c>
      <c r="F122" s="9">
        <v>148.9</v>
      </c>
      <c r="G122" s="9">
        <v>160.32499999999999</v>
      </c>
      <c r="H122" s="9">
        <v>108.358</v>
      </c>
      <c r="I122" s="9">
        <v>51.966999999999999</v>
      </c>
      <c r="J122" s="9">
        <v>169.911</v>
      </c>
      <c r="K122" s="9">
        <v>72.978999999999999</v>
      </c>
      <c r="L122" s="9">
        <v>96.933000000000007</v>
      </c>
      <c r="M122" s="9">
        <v>178.67500000000001</v>
      </c>
      <c r="N122" s="9">
        <v>120.35299999999999</v>
      </c>
      <c r="O122" s="9">
        <v>58.322000000000003</v>
      </c>
      <c r="P122" s="9">
        <v>182.65700000000001</v>
      </c>
      <c r="Q122" s="9">
        <v>77.099999999999994</v>
      </c>
      <c r="R122" s="9">
        <v>105.557</v>
      </c>
      <c r="S122" s="9">
        <v>184.27</v>
      </c>
      <c r="T122" s="9">
        <v>81.08</v>
      </c>
      <c r="U122" s="9">
        <v>103.191</v>
      </c>
      <c r="V122" s="9">
        <v>3177.0039999999999</v>
      </c>
      <c r="W122" s="9">
        <v>1653.5630000000001</v>
      </c>
      <c r="X122" s="9">
        <v>1523.441</v>
      </c>
      <c r="Y122" s="9">
        <v>2400.527</v>
      </c>
      <c r="Z122" s="9">
        <v>1493.175</v>
      </c>
      <c r="AA122" s="9">
        <v>907.35199999999998</v>
      </c>
      <c r="AB122" s="9">
        <v>776.47699999999998</v>
      </c>
      <c r="AC122" s="9">
        <v>160.38800000000001</v>
      </c>
      <c r="AD122" s="9">
        <v>616.08799999999997</v>
      </c>
      <c r="AE122" s="9">
        <v>296.08499999999998</v>
      </c>
      <c r="AF122" s="9">
        <v>153.816</v>
      </c>
      <c r="AG122" s="9">
        <v>142.26900000000001</v>
      </c>
      <c r="AH122" s="9">
        <v>49.783000000000001</v>
      </c>
      <c r="AI122" s="9">
        <v>28.731999999999999</v>
      </c>
      <c r="AJ122" s="9">
        <v>21.050999999999998</v>
      </c>
      <c r="AK122" s="9">
        <v>25.076000000000001</v>
      </c>
      <c r="AL122" s="9">
        <v>19.382000000000001</v>
      </c>
      <c r="AM122" s="9">
        <v>5.6950000000000003</v>
      </c>
      <c r="AN122" s="9">
        <v>11.06</v>
      </c>
      <c r="AO122" s="9">
        <v>8.9719999999999995</v>
      </c>
      <c r="AP122" s="9">
        <v>2.0880000000000001</v>
      </c>
      <c r="AQ122" s="9">
        <v>14.016999999999999</v>
      </c>
      <c r="AR122" s="9">
        <v>10.41</v>
      </c>
      <c r="AS122" s="9">
        <v>3.6070000000000002</v>
      </c>
      <c r="AT122" s="9">
        <v>24.707000000000001</v>
      </c>
      <c r="AU122" s="9">
        <v>9.35</v>
      </c>
      <c r="AV122" s="9">
        <v>15.356999999999999</v>
      </c>
      <c r="AW122" s="9">
        <v>269.09199999999998</v>
      </c>
      <c r="AX122" s="9">
        <v>139.357</v>
      </c>
      <c r="AY122" s="9">
        <v>129.73500000000001</v>
      </c>
      <c r="AZ122" s="9">
        <v>133.381</v>
      </c>
      <c r="BA122" s="9">
        <v>97.335999999999999</v>
      </c>
      <c r="BB122" s="9">
        <v>36.045999999999999</v>
      </c>
      <c r="BC122" s="9">
        <v>135.71100000000001</v>
      </c>
      <c r="BD122" s="9">
        <v>42.021000000000001</v>
      </c>
      <c r="BE122" s="9">
        <v>93.69</v>
      </c>
      <c r="BF122" s="9">
        <v>147.59899999999999</v>
      </c>
      <c r="BG122" s="9">
        <v>107.673</v>
      </c>
      <c r="BH122" s="9">
        <v>39.926000000000002</v>
      </c>
      <c r="BI122" s="9">
        <v>148.48599999999999</v>
      </c>
      <c r="BJ122" s="9">
        <v>46.143000000000001</v>
      </c>
      <c r="BK122" s="9">
        <v>102.342</v>
      </c>
      <c r="BL122" s="9">
        <v>146.77000000000001</v>
      </c>
      <c r="BM122" s="9">
        <v>50.993000000000002</v>
      </c>
      <c r="BN122" s="9">
        <v>95.778000000000006</v>
      </c>
      <c r="BO122" s="9">
        <v>2743.7550000000001</v>
      </c>
      <c r="BP122" s="9">
        <v>1402.4970000000001</v>
      </c>
      <c r="BQ122" s="9">
        <v>1341.259</v>
      </c>
      <c r="BR122" s="9">
        <v>2128.7750000000001</v>
      </c>
      <c r="BS122" s="9">
        <v>1259.981</v>
      </c>
      <c r="BT122" s="9">
        <v>868.79399999999998</v>
      </c>
      <c r="BU122" s="9">
        <v>614.98</v>
      </c>
      <c r="BV122" s="9">
        <v>142.51599999999999</v>
      </c>
      <c r="BW122" s="9">
        <v>472.464</v>
      </c>
      <c r="BX122" s="9">
        <v>227.136</v>
      </c>
      <c r="BY122" s="9">
        <v>124.215</v>
      </c>
      <c r="BZ122" s="9">
        <v>102.92100000000001</v>
      </c>
      <c r="CA122" s="9">
        <v>45.357999999999997</v>
      </c>
      <c r="CB122" s="9">
        <v>30.358000000000001</v>
      </c>
      <c r="CC122" s="9">
        <v>15</v>
      </c>
      <c r="CD122" s="9">
        <v>23.244</v>
      </c>
      <c r="CE122" s="9">
        <v>17.169</v>
      </c>
      <c r="CF122" s="9">
        <v>6.0750000000000002</v>
      </c>
      <c r="CG122" s="9">
        <v>12.164</v>
      </c>
      <c r="CH122" s="9">
        <v>7.819</v>
      </c>
      <c r="CI122" s="9">
        <v>4.3449999999999998</v>
      </c>
      <c r="CJ122" s="9">
        <v>11.08</v>
      </c>
      <c r="CK122" s="9">
        <v>9.35</v>
      </c>
      <c r="CL122" s="9">
        <v>1.73</v>
      </c>
      <c r="CM122" s="9">
        <v>22.114999999999998</v>
      </c>
      <c r="CN122" s="9">
        <v>13.189</v>
      </c>
      <c r="CO122" s="9">
        <v>8.9250000000000007</v>
      </c>
      <c r="CP122" s="9">
        <v>200.762</v>
      </c>
      <c r="CQ122" s="9">
        <v>107.508</v>
      </c>
      <c r="CR122" s="9">
        <v>93.254999999999995</v>
      </c>
      <c r="CS122" s="9">
        <v>102.879</v>
      </c>
      <c r="CT122" s="9">
        <v>75.734999999999999</v>
      </c>
      <c r="CU122" s="9">
        <v>27.143999999999998</v>
      </c>
      <c r="CV122" s="9">
        <v>97.882999999999996</v>
      </c>
      <c r="CW122" s="9">
        <v>31.773</v>
      </c>
      <c r="CX122" s="9">
        <v>66.111000000000004</v>
      </c>
      <c r="CY122" s="9">
        <v>121.345</v>
      </c>
      <c r="CZ122" s="9">
        <v>88.569000000000003</v>
      </c>
      <c r="DA122" s="9">
        <v>32.776000000000003</v>
      </c>
      <c r="DB122" s="9">
        <v>105.791</v>
      </c>
      <c r="DC122" s="9">
        <v>35.646000000000001</v>
      </c>
      <c r="DD122" s="9">
        <v>70.144999999999996</v>
      </c>
      <c r="DE122" s="9">
        <v>110.047</v>
      </c>
      <c r="DF122" s="9">
        <v>39.591999999999999</v>
      </c>
      <c r="DG122" s="9">
        <v>70.454999999999998</v>
      </c>
      <c r="DH122" s="9">
        <v>2763.9</v>
      </c>
      <c r="DI122" s="9">
        <v>1501.7</v>
      </c>
      <c r="DJ122" s="9">
        <v>1262.2</v>
      </c>
      <c r="DK122" s="9">
        <v>1720.1869999999999</v>
      </c>
      <c r="DL122" s="9">
        <v>1114.0940000000001</v>
      </c>
      <c r="DM122" s="9">
        <v>606.09400000000005</v>
      </c>
      <c r="DN122" s="9">
        <v>1043.712</v>
      </c>
      <c r="DO122" s="9">
        <v>387.60599999999999</v>
      </c>
      <c r="DP122" s="9">
        <v>656.10599999999999</v>
      </c>
      <c r="DQ122" s="9">
        <v>223.91499999999999</v>
      </c>
      <c r="DR122" s="9">
        <v>123.07899999999999</v>
      </c>
      <c r="DS122" s="9">
        <v>100.83499999999999</v>
      </c>
      <c r="DT122" s="9">
        <v>75.617000000000004</v>
      </c>
      <c r="DU122" s="9">
        <v>49.26</v>
      </c>
      <c r="DV122" s="9">
        <v>26.356999999999999</v>
      </c>
      <c r="DW122" s="9">
        <v>25.402999999999999</v>
      </c>
      <c r="DX122" s="9">
        <v>21.594999999999999</v>
      </c>
      <c r="DY122" s="9">
        <v>3.8079999999999998</v>
      </c>
      <c r="DZ122" s="9">
        <v>15.053000000000001</v>
      </c>
      <c r="EA122" s="9">
        <v>13.215</v>
      </c>
      <c r="EB122" s="9">
        <v>1.8380000000000001</v>
      </c>
      <c r="EC122" s="9">
        <v>10.349</v>
      </c>
      <c r="ED122" s="9">
        <v>8.3800000000000008</v>
      </c>
      <c r="EE122" s="9">
        <v>1.97</v>
      </c>
      <c r="EF122" s="9">
        <v>50.213999999999999</v>
      </c>
      <c r="EG122" s="9">
        <v>27.664999999999999</v>
      </c>
      <c r="EH122" s="9">
        <v>22.548999999999999</v>
      </c>
      <c r="EI122" s="9">
        <v>175.52199999999999</v>
      </c>
      <c r="EJ122" s="9">
        <v>93.212999999999994</v>
      </c>
      <c r="EK122" s="9">
        <v>82.308999999999997</v>
      </c>
      <c r="EL122" s="9">
        <v>59.176000000000002</v>
      </c>
      <c r="EM122" s="9">
        <v>41.545000000000002</v>
      </c>
      <c r="EN122" s="9">
        <v>17.631</v>
      </c>
      <c r="EO122" s="9">
        <v>116.34699999999999</v>
      </c>
      <c r="EP122" s="9">
        <v>51.667999999999999</v>
      </c>
      <c r="EQ122" s="9">
        <v>64.677999999999997</v>
      </c>
      <c r="ER122" s="9">
        <v>79.709000000000003</v>
      </c>
      <c r="ES122" s="9">
        <v>58.942</v>
      </c>
      <c r="ET122" s="9">
        <v>20.766999999999999</v>
      </c>
      <c r="EU122" s="9">
        <v>144.20599999999999</v>
      </c>
      <c r="EV122" s="9">
        <v>64.138000000000005</v>
      </c>
      <c r="EW122" s="9">
        <v>80.067999999999998</v>
      </c>
      <c r="EX122" s="9">
        <v>131.4</v>
      </c>
      <c r="EY122" s="9">
        <v>64.882999999999996</v>
      </c>
      <c r="EZ122" s="9">
        <v>66.516999999999996</v>
      </c>
      <c r="FA122" s="9">
        <v>2048.2260000000001</v>
      </c>
      <c r="FB122" s="9">
        <v>1079.8679999999999</v>
      </c>
      <c r="FC122" s="9">
        <v>968.35799999999995</v>
      </c>
      <c r="FD122" s="9">
        <v>1396.14</v>
      </c>
      <c r="FE122" s="9">
        <v>885.25900000000001</v>
      </c>
      <c r="FF122" s="9">
        <v>510.88</v>
      </c>
      <c r="FG122" s="9">
        <v>652.08600000000001</v>
      </c>
      <c r="FH122" s="9">
        <v>194.60900000000001</v>
      </c>
      <c r="FI122" s="9">
        <v>457.47800000000001</v>
      </c>
      <c r="FJ122" s="9">
        <v>164.02600000000001</v>
      </c>
      <c r="FK122" s="9">
        <v>85.543000000000006</v>
      </c>
      <c r="FL122" s="9">
        <v>78.483999999999995</v>
      </c>
      <c r="FM122" s="9">
        <v>51.9</v>
      </c>
      <c r="FN122" s="9">
        <v>33.456000000000003</v>
      </c>
      <c r="FO122" s="9">
        <v>18.443000000000001</v>
      </c>
      <c r="FP122" s="9">
        <v>20.661000000000001</v>
      </c>
      <c r="FQ122" s="9">
        <v>17.07</v>
      </c>
      <c r="FR122" s="9">
        <v>3.5910000000000002</v>
      </c>
      <c r="FS122" s="9">
        <v>12.285</v>
      </c>
      <c r="FT122" s="9">
        <v>10.457000000000001</v>
      </c>
      <c r="FU122" s="9">
        <v>1.8280000000000001</v>
      </c>
      <c r="FV122" s="9">
        <v>8.3759999999999994</v>
      </c>
      <c r="FW122" s="9">
        <v>6.6130000000000004</v>
      </c>
      <c r="FX122" s="9">
        <v>1.762</v>
      </c>
      <c r="FY122" s="9">
        <v>31.239000000000001</v>
      </c>
      <c r="FZ122" s="9">
        <v>16.385999999999999</v>
      </c>
      <c r="GA122" s="9">
        <v>14.853</v>
      </c>
      <c r="GB122" s="9">
        <v>130.88499999999999</v>
      </c>
      <c r="GC122" s="9">
        <v>64.082999999999998</v>
      </c>
      <c r="GD122" s="9">
        <v>66.802000000000007</v>
      </c>
      <c r="GE122" s="9">
        <v>48.683999999999997</v>
      </c>
      <c r="GF122" s="9">
        <v>33.616</v>
      </c>
      <c r="GG122" s="9">
        <v>15.068</v>
      </c>
      <c r="GH122" s="9">
        <v>82.200999999999993</v>
      </c>
      <c r="GI122" s="9">
        <v>30.466999999999999</v>
      </c>
      <c r="GJ122" s="9">
        <v>51.734000000000002</v>
      </c>
      <c r="GK122" s="9">
        <v>65.463999999999999</v>
      </c>
      <c r="GL122" s="9">
        <v>47.475000000000001</v>
      </c>
      <c r="GM122" s="9">
        <v>17.989999999999998</v>
      </c>
      <c r="GN122" s="9">
        <v>98.561999999999998</v>
      </c>
      <c r="GO122" s="9">
        <v>38.067999999999998</v>
      </c>
      <c r="GP122" s="9">
        <v>60.494</v>
      </c>
      <c r="GQ122" s="9">
        <v>94.486000000000004</v>
      </c>
      <c r="GR122" s="9">
        <v>40.923999999999999</v>
      </c>
      <c r="GS122" s="9">
        <v>53.563000000000002</v>
      </c>
      <c r="GT122" s="9">
        <v>715.67399999999998</v>
      </c>
      <c r="GU122" s="9">
        <v>421.83199999999999</v>
      </c>
      <c r="GV122" s="9">
        <v>293.84199999999998</v>
      </c>
      <c r="GW122" s="9">
        <v>324.048</v>
      </c>
      <c r="GX122" s="9">
        <v>228.834</v>
      </c>
      <c r="GY122" s="9">
        <v>95.212999999999994</v>
      </c>
      <c r="GZ122" s="9">
        <v>391.62599999999998</v>
      </c>
      <c r="HA122" s="9">
        <v>192.99799999999999</v>
      </c>
      <c r="HB122" s="9">
        <v>198.62899999999999</v>
      </c>
      <c r="HC122" s="9">
        <v>59.887999999999998</v>
      </c>
      <c r="HD122" s="9">
        <v>37.536999999999999</v>
      </c>
      <c r="HE122" s="9">
        <v>22.350999999999999</v>
      </c>
      <c r="HF122" s="9">
        <v>23.716999999999999</v>
      </c>
      <c r="HG122" s="9">
        <v>15.803000000000001</v>
      </c>
      <c r="HH122" s="9">
        <v>7.9139999999999997</v>
      </c>
      <c r="HI122" s="9">
        <v>4.742</v>
      </c>
      <c r="HJ122" s="9">
        <v>4.524</v>
      </c>
      <c r="HK122" s="9">
        <v>0.217</v>
      </c>
      <c r="HL122" s="9">
        <v>2.7679999999999998</v>
      </c>
      <c r="HM122" s="9">
        <v>2.758</v>
      </c>
      <c r="HN122" s="9">
        <v>0.01</v>
      </c>
      <c r="HO122" s="9">
        <v>1.974</v>
      </c>
      <c r="HP122" s="9">
        <v>1.766</v>
      </c>
      <c r="HQ122" s="9">
        <v>0.20699999999999999</v>
      </c>
      <c r="HR122" s="9">
        <v>18.975000000000001</v>
      </c>
      <c r="HS122" s="9">
        <v>11.279</v>
      </c>
      <c r="HT122" s="9">
        <v>7.6959999999999997</v>
      </c>
      <c r="HU122" s="9">
        <v>44.637</v>
      </c>
      <c r="HV122" s="9">
        <v>29.13</v>
      </c>
      <c r="HW122" s="9">
        <v>15.507</v>
      </c>
      <c r="HX122" s="9">
        <v>10.492000000000001</v>
      </c>
      <c r="HY122" s="9">
        <v>7.9290000000000003</v>
      </c>
      <c r="HZ122" s="9">
        <v>2.5630000000000002</v>
      </c>
      <c r="IA122" s="9">
        <v>34.145000000000003</v>
      </c>
      <c r="IB122" s="9">
        <v>21.201000000000001</v>
      </c>
      <c r="IC122" s="9">
        <v>12.944000000000001</v>
      </c>
      <c r="ID122" s="9">
        <v>14.244999999999999</v>
      </c>
      <c r="IE122" s="9">
        <v>11.467000000000001</v>
      </c>
      <c r="IF122" s="9">
        <v>2.778</v>
      </c>
      <c r="IG122" s="9">
        <v>45.643000000000001</v>
      </c>
      <c r="IH122" s="9">
        <v>26.07</v>
      </c>
      <c r="II122" s="9">
        <v>19.574000000000002</v>
      </c>
      <c r="IJ122" s="9">
        <v>36.912999999999997</v>
      </c>
      <c r="IK122" s="9">
        <v>23.959</v>
      </c>
      <c r="IL122" s="9">
        <v>12.954000000000001</v>
      </c>
      <c r="IM122" s="9">
        <v>4400.3280000000004</v>
      </c>
      <c r="IN122" s="9">
        <v>2310.0839999999998</v>
      </c>
      <c r="IO122" s="9">
        <v>2090.2440000000001</v>
      </c>
      <c r="IP122" s="9">
        <v>3101.79</v>
      </c>
      <c r="IQ122" s="9">
        <v>1850.548</v>
      </c>
    </row>
    <row r="123" spans="1:251">
      <c r="A123" s="10">
        <v>45231</v>
      </c>
      <c r="B123" s="9">
        <v>9.1820000000000004</v>
      </c>
      <c r="C123" s="9">
        <v>15.541</v>
      </c>
      <c r="D123" s="9">
        <v>337.92099999999999</v>
      </c>
      <c r="E123" s="9">
        <v>189.69300000000001</v>
      </c>
      <c r="F123" s="9">
        <v>148.22800000000001</v>
      </c>
      <c r="G123" s="9">
        <v>159.458</v>
      </c>
      <c r="H123" s="9">
        <v>113.717</v>
      </c>
      <c r="I123" s="9">
        <v>45.741</v>
      </c>
      <c r="J123" s="9">
        <v>178.46299999999999</v>
      </c>
      <c r="K123" s="9">
        <v>75.975999999999999</v>
      </c>
      <c r="L123" s="9">
        <v>102.48699999999999</v>
      </c>
      <c r="M123" s="9">
        <v>176.29</v>
      </c>
      <c r="N123" s="9">
        <v>123.657</v>
      </c>
      <c r="O123" s="9">
        <v>52.634</v>
      </c>
      <c r="P123" s="9">
        <v>189.74799999999999</v>
      </c>
      <c r="Q123" s="9">
        <v>79.191999999999993</v>
      </c>
      <c r="R123" s="9">
        <v>110.556</v>
      </c>
      <c r="S123" s="9">
        <v>190.16900000000001</v>
      </c>
      <c r="T123" s="9">
        <v>82.784000000000006</v>
      </c>
      <c r="U123" s="9">
        <v>107.38500000000001</v>
      </c>
      <c r="V123" s="9">
        <v>3203.779</v>
      </c>
      <c r="W123" s="9">
        <v>1662.327</v>
      </c>
      <c r="X123" s="9">
        <v>1541.452</v>
      </c>
      <c r="Y123" s="9">
        <v>2434.7150000000001</v>
      </c>
      <c r="Z123" s="9">
        <v>1508.1869999999999</v>
      </c>
      <c r="AA123" s="9">
        <v>926.52800000000002</v>
      </c>
      <c r="AB123" s="9">
        <v>769.06399999999996</v>
      </c>
      <c r="AC123" s="9">
        <v>154.13900000000001</v>
      </c>
      <c r="AD123" s="9">
        <v>614.92499999999995</v>
      </c>
      <c r="AE123" s="9">
        <v>303.52699999999999</v>
      </c>
      <c r="AF123" s="9">
        <v>166.09299999999999</v>
      </c>
      <c r="AG123" s="9">
        <v>137.435</v>
      </c>
      <c r="AH123" s="9">
        <v>59.398000000000003</v>
      </c>
      <c r="AI123" s="9">
        <v>37.274999999999999</v>
      </c>
      <c r="AJ123" s="9">
        <v>22.123000000000001</v>
      </c>
      <c r="AK123" s="9">
        <v>34.024000000000001</v>
      </c>
      <c r="AL123" s="9">
        <v>26.891999999999999</v>
      </c>
      <c r="AM123" s="9">
        <v>7.1319999999999997</v>
      </c>
      <c r="AN123" s="9">
        <v>16.495999999999999</v>
      </c>
      <c r="AO123" s="9">
        <v>12.9</v>
      </c>
      <c r="AP123" s="9">
        <v>3.5950000000000002</v>
      </c>
      <c r="AQ123" s="9">
        <v>17.527999999999999</v>
      </c>
      <c r="AR123" s="9">
        <v>13.991</v>
      </c>
      <c r="AS123" s="9">
        <v>3.5369999999999999</v>
      </c>
      <c r="AT123" s="9">
        <v>25.373999999999999</v>
      </c>
      <c r="AU123" s="9">
        <v>10.382999999999999</v>
      </c>
      <c r="AV123" s="9">
        <v>14.99</v>
      </c>
      <c r="AW123" s="9">
        <v>268.95800000000003</v>
      </c>
      <c r="AX123" s="9">
        <v>143.70699999999999</v>
      </c>
      <c r="AY123" s="9">
        <v>125.251</v>
      </c>
      <c r="AZ123" s="9">
        <v>139.54900000000001</v>
      </c>
      <c r="BA123" s="9">
        <v>102.193</v>
      </c>
      <c r="BB123" s="9">
        <v>37.356000000000002</v>
      </c>
      <c r="BC123" s="9">
        <v>129.40799999999999</v>
      </c>
      <c r="BD123" s="9">
        <v>41.512999999999998</v>
      </c>
      <c r="BE123" s="9">
        <v>87.894999999999996</v>
      </c>
      <c r="BF123" s="9">
        <v>163.86</v>
      </c>
      <c r="BG123" s="9">
        <v>121.46</v>
      </c>
      <c r="BH123" s="9">
        <v>42.4</v>
      </c>
      <c r="BI123" s="9">
        <v>139.667</v>
      </c>
      <c r="BJ123" s="9">
        <v>44.633000000000003</v>
      </c>
      <c r="BK123" s="9">
        <v>95.034999999999997</v>
      </c>
      <c r="BL123" s="9">
        <v>145.904</v>
      </c>
      <c r="BM123" s="9">
        <v>54.414000000000001</v>
      </c>
      <c r="BN123" s="9">
        <v>91.49</v>
      </c>
      <c r="BO123" s="9">
        <v>2755.3609999999999</v>
      </c>
      <c r="BP123" s="9">
        <v>1411.32</v>
      </c>
      <c r="BQ123" s="9">
        <v>1344.0409999999999</v>
      </c>
      <c r="BR123" s="9">
        <v>2129.3339999999998</v>
      </c>
      <c r="BS123" s="9">
        <v>1267.6130000000001</v>
      </c>
      <c r="BT123" s="9">
        <v>861.721</v>
      </c>
      <c r="BU123" s="9">
        <v>626.02700000000004</v>
      </c>
      <c r="BV123" s="9">
        <v>143.70699999999999</v>
      </c>
      <c r="BW123" s="9">
        <v>482.32</v>
      </c>
      <c r="BX123" s="9">
        <v>249.05699999999999</v>
      </c>
      <c r="BY123" s="9">
        <v>137.84100000000001</v>
      </c>
      <c r="BZ123" s="9">
        <v>111.21599999999999</v>
      </c>
      <c r="CA123" s="9">
        <v>51.540999999999997</v>
      </c>
      <c r="CB123" s="9">
        <v>26.901</v>
      </c>
      <c r="CC123" s="9">
        <v>24.64</v>
      </c>
      <c r="CD123" s="9">
        <v>26.253</v>
      </c>
      <c r="CE123" s="9">
        <v>18.058</v>
      </c>
      <c r="CF123" s="9">
        <v>8.1950000000000003</v>
      </c>
      <c r="CG123" s="9">
        <v>13.179</v>
      </c>
      <c r="CH123" s="9">
        <v>7.7729999999999997</v>
      </c>
      <c r="CI123" s="9">
        <v>5.407</v>
      </c>
      <c r="CJ123" s="9">
        <v>13.074</v>
      </c>
      <c r="CK123" s="9">
        <v>10.285</v>
      </c>
      <c r="CL123" s="9">
        <v>2.7890000000000001</v>
      </c>
      <c r="CM123" s="9">
        <v>25.286999999999999</v>
      </c>
      <c r="CN123" s="9">
        <v>8.843</v>
      </c>
      <c r="CO123" s="9">
        <v>16.443999999999999</v>
      </c>
      <c r="CP123" s="9">
        <v>214.358</v>
      </c>
      <c r="CQ123" s="9">
        <v>121.139</v>
      </c>
      <c r="CR123" s="9">
        <v>93.218999999999994</v>
      </c>
      <c r="CS123" s="9">
        <v>108.27500000000001</v>
      </c>
      <c r="CT123" s="9">
        <v>80.869</v>
      </c>
      <c r="CU123" s="9">
        <v>27.405000000000001</v>
      </c>
      <c r="CV123" s="9">
        <v>106.083</v>
      </c>
      <c r="CW123" s="9">
        <v>40.270000000000003</v>
      </c>
      <c r="CX123" s="9">
        <v>65.813000000000002</v>
      </c>
      <c r="CY123" s="9">
        <v>128.447</v>
      </c>
      <c r="CZ123" s="9">
        <v>93.790999999999997</v>
      </c>
      <c r="DA123" s="9">
        <v>34.655999999999999</v>
      </c>
      <c r="DB123" s="9">
        <v>120.61</v>
      </c>
      <c r="DC123" s="9">
        <v>44.05</v>
      </c>
      <c r="DD123" s="9">
        <v>76.56</v>
      </c>
      <c r="DE123" s="9">
        <v>119.262</v>
      </c>
      <c r="DF123" s="9">
        <v>48.042000000000002</v>
      </c>
      <c r="DG123" s="9">
        <v>71.22</v>
      </c>
      <c r="DH123" s="9">
        <v>2790.384</v>
      </c>
      <c r="DI123" s="9">
        <v>1512.674</v>
      </c>
      <c r="DJ123" s="9">
        <v>1277.71</v>
      </c>
      <c r="DK123" s="9">
        <v>1746.0029999999999</v>
      </c>
      <c r="DL123" s="9">
        <v>1126.867</v>
      </c>
      <c r="DM123" s="9">
        <v>619.13699999999994</v>
      </c>
      <c r="DN123" s="9">
        <v>1044.3800000000001</v>
      </c>
      <c r="DO123" s="9">
        <v>385.80700000000002</v>
      </c>
      <c r="DP123" s="9">
        <v>658.57299999999998</v>
      </c>
      <c r="DQ123" s="9">
        <v>223.749</v>
      </c>
      <c r="DR123" s="9">
        <v>118.837</v>
      </c>
      <c r="DS123" s="9">
        <v>104.911</v>
      </c>
      <c r="DT123" s="9">
        <v>69.311000000000007</v>
      </c>
      <c r="DU123" s="9">
        <v>44.622999999999998</v>
      </c>
      <c r="DV123" s="9">
        <v>24.687999999999999</v>
      </c>
      <c r="DW123" s="9">
        <v>30.626000000000001</v>
      </c>
      <c r="DX123" s="9">
        <v>22.521999999999998</v>
      </c>
      <c r="DY123" s="9">
        <v>8.1039999999999992</v>
      </c>
      <c r="DZ123" s="9">
        <v>19.815000000000001</v>
      </c>
      <c r="EA123" s="9">
        <v>13.946</v>
      </c>
      <c r="EB123" s="9">
        <v>5.8689999999999998</v>
      </c>
      <c r="EC123" s="9">
        <v>10.811</v>
      </c>
      <c r="ED123" s="9">
        <v>8.5760000000000005</v>
      </c>
      <c r="EE123" s="9">
        <v>2.2349999999999999</v>
      </c>
      <c r="EF123" s="9">
        <v>38.685000000000002</v>
      </c>
      <c r="EG123" s="9">
        <v>22.102</v>
      </c>
      <c r="EH123" s="9">
        <v>16.584</v>
      </c>
      <c r="EI123" s="9">
        <v>173.45</v>
      </c>
      <c r="EJ123" s="9">
        <v>85.852999999999994</v>
      </c>
      <c r="EK123" s="9">
        <v>87.596999999999994</v>
      </c>
      <c r="EL123" s="9">
        <v>63.387</v>
      </c>
      <c r="EM123" s="9">
        <v>44.267000000000003</v>
      </c>
      <c r="EN123" s="9">
        <v>19.12</v>
      </c>
      <c r="EO123" s="9">
        <v>110.063</v>
      </c>
      <c r="EP123" s="9">
        <v>41.585999999999999</v>
      </c>
      <c r="EQ123" s="9">
        <v>68.477000000000004</v>
      </c>
      <c r="ER123" s="9">
        <v>87.706999999999994</v>
      </c>
      <c r="ES123" s="9">
        <v>62.637999999999998</v>
      </c>
      <c r="ET123" s="9">
        <v>25.068000000000001</v>
      </c>
      <c r="EU123" s="9">
        <v>136.042</v>
      </c>
      <c r="EV123" s="9">
        <v>56.198999999999998</v>
      </c>
      <c r="EW123" s="9">
        <v>79.843000000000004</v>
      </c>
      <c r="EX123" s="9">
        <v>129.87799999999999</v>
      </c>
      <c r="EY123" s="9">
        <v>55.531999999999996</v>
      </c>
      <c r="EZ123" s="9">
        <v>74.346000000000004</v>
      </c>
      <c r="FA123" s="9">
        <v>2063.84</v>
      </c>
      <c r="FB123" s="9">
        <v>1084.8579999999999</v>
      </c>
      <c r="FC123" s="9">
        <v>978.98199999999997</v>
      </c>
      <c r="FD123" s="9">
        <v>1417.825</v>
      </c>
      <c r="FE123" s="9">
        <v>893.85400000000004</v>
      </c>
      <c r="FF123" s="9">
        <v>523.97199999999998</v>
      </c>
      <c r="FG123" s="9">
        <v>646.01499999999999</v>
      </c>
      <c r="FH123" s="9">
        <v>191.00399999999999</v>
      </c>
      <c r="FI123" s="9">
        <v>455.01</v>
      </c>
      <c r="FJ123" s="9">
        <v>165.631</v>
      </c>
      <c r="FK123" s="9">
        <v>82.346000000000004</v>
      </c>
      <c r="FL123" s="9">
        <v>83.284000000000006</v>
      </c>
      <c r="FM123" s="9">
        <v>46.45</v>
      </c>
      <c r="FN123" s="9">
        <v>29.669</v>
      </c>
      <c r="FO123" s="9">
        <v>16.780999999999999</v>
      </c>
      <c r="FP123" s="9">
        <v>25.648</v>
      </c>
      <c r="FQ123" s="9">
        <v>19.079000000000001</v>
      </c>
      <c r="FR123" s="9">
        <v>6.569</v>
      </c>
      <c r="FS123" s="9">
        <v>16.332999999999998</v>
      </c>
      <c r="FT123" s="9">
        <v>11.762</v>
      </c>
      <c r="FU123" s="9">
        <v>4.5709999999999997</v>
      </c>
      <c r="FV123" s="9">
        <v>9.3149999999999995</v>
      </c>
      <c r="FW123" s="9">
        <v>7.3159999999999998</v>
      </c>
      <c r="FX123" s="9">
        <v>1.9990000000000001</v>
      </c>
      <c r="FY123" s="9">
        <v>20.802</v>
      </c>
      <c r="FZ123" s="9">
        <v>10.59</v>
      </c>
      <c r="GA123" s="9">
        <v>10.212</v>
      </c>
      <c r="GB123" s="9">
        <v>133.39099999999999</v>
      </c>
      <c r="GC123" s="9">
        <v>61.313000000000002</v>
      </c>
      <c r="GD123" s="9">
        <v>72.078000000000003</v>
      </c>
      <c r="GE123" s="9">
        <v>54.95</v>
      </c>
      <c r="GF123" s="9">
        <v>37.213999999999999</v>
      </c>
      <c r="GG123" s="9">
        <v>17.736000000000001</v>
      </c>
      <c r="GH123" s="9">
        <v>78.441000000000003</v>
      </c>
      <c r="GI123" s="9">
        <v>24.1</v>
      </c>
      <c r="GJ123" s="9">
        <v>54.341999999999999</v>
      </c>
      <c r="GK123" s="9">
        <v>74.765000000000001</v>
      </c>
      <c r="GL123" s="9">
        <v>52.518000000000001</v>
      </c>
      <c r="GM123" s="9">
        <v>22.248000000000001</v>
      </c>
      <c r="GN123" s="9">
        <v>90.864999999999995</v>
      </c>
      <c r="GO123" s="9">
        <v>29.829000000000001</v>
      </c>
      <c r="GP123" s="9">
        <v>61.036999999999999</v>
      </c>
      <c r="GQ123" s="9">
        <v>94.774000000000001</v>
      </c>
      <c r="GR123" s="9">
        <v>35.862000000000002</v>
      </c>
      <c r="GS123" s="9">
        <v>58.911999999999999</v>
      </c>
      <c r="GT123" s="9">
        <v>726.54399999999998</v>
      </c>
      <c r="GU123" s="9">
        <v>427.81599999999997</v>
      </c>
      <c r="GV123" s="9">
        <v>298.72699999999998</v>
      </c>
      <c r="GW123" s="9">
        <v>328.178</v>
      </c>
      <c r="GX123" s="9">
        <v>233.01300000000001</v>
      </c>
      <c r="GY123" s="9">
        <v>95.165000000000006</v>
      </c>
      <c r="GZ123" s="9">
        <v>398.36599999999999</v>
      </c>
      <c r="HA123" s="9">
        <v>194.803</v>
      </c>
      <c r="HB123" s="9">
        <v>203.56200000000001</v>
      </c>
      <c r="HC123" s="9">
        <v>58.118000000000002</v>
      </c>
      <c r="HD123" s="9">
        <v>36.491</v>
      </c>
      <c r="HE123" s="9">
        <v>21.626999999999999</v>
      </c>
      <c r="HF123" s="9">
        <v>22.861000000000001</v>
      </c>
      <c r="HG123" s="9">
        <v>14.954000000000001</v>
      </c>
      <c r="HH123" s="9">
        <v>7.9059999999999997</v>
      </c>
      <c r="HI123" s="9">
        <v>4.9779999999999998</v>
      </c>
      <c r="HJ123" s="9">
        <v>3.4430000000000001</v>
      </c>
      <c r="HK123" s="9">
        <v>1.5349999999999999</v>
      </c>
      <c r="HL123" s="9">
        <v>3.4820000000000002</v>
      </c>
      <c r="HM123" s="9">
        <v>2.1840000000000002</v>
      </c>
      <c r="HN123" s="9">
        <v>1.298</v>
      </c>
      <c r="HO123" s="9">
        <v>1.496</v>
      </c>
      <c r="HP123" s="9">
        <v>1.2589999999999999</v>
      </c>
      <c r="HQ123" s="9">
        <v>0.23699999999999999</v>
      </c>
      <c r="HR123" s="9">
        <v>17.882999999999999</v>
      </c>
      <c r="HS123" s="9">
        <v>11.512</v>
      </c>
      <c r="HT123" s="9">
        <v>6.3719999999999999</v>
      </c>
      <c r="HU123" s="9">
        <v>40.058999999999997</v>
      </c>
      <c r="HV123" s="9">
        <v>24.539000000000001</v>
      </c>
      <c r="HW123" s="9">
        <v>15.519</v>
      </c>
      <c r="HX123" s="9">
        <v>8.4369999999999994</v>
      </c>
      <c r="HY123" s="9">
        <v>7.0529999999999999</v>
      </c>
      <c r="HZ123" s="9">
        <v>1.3839999999999999</v>
      </c>
      <c r="IA123" s="9">
        <v>31.622</v>
      </c>
      <c r="IB123" s="9">
        <v>17.486000000000001</v>
      </c>
      <c r="IC123" s="9">
        <v>14.135999999999999</v>
      </c>
      <c r="ID123" s="9">
        <v>12.941000000000001</v>
      </c>
      <c r="IE123" s="9">
        <v>10.121</v>
      </c>
      <c r="IF123" s="9">
        <v>2.82</v>
      </c>
      <c r="IG123" s="9">
        <v>45.177</v>
      </c>
      <c r="IH123" s="9">
        <v>26.37</v>
      </c>
      <c r="II123" s="9">
        <v>18.806999999999999</v>
      </c>
      <c r="IJ123" s="9">
        <v>35.103999999999999</v>
      </c>
      <c r="IK123" s="9">
        <v>19.670000000000002</v>
      </c>
      <c r="IL123" s="9">
        <v>15.433999999999999</v>
      </c>
      <c r="IM123" s="9">
        <v>4459.1189999999997</v>
      </c>
      <c r="IN123" s="9">
        <v>2348.422</v>
      </c>
      <c r="IO123" s="9">
        <v>2110.6970000000001</v>
      </c>
      <c r="IP123" s="9">
        <v>3143.67</v>
      </c>
      <c r="IQ123" s="9">
        <v>1885.278</v>
      </c>
    </row>
    <row r="124" spans="1:251">
      <c r="A124" s="10">
        <v>45261</v>
      </c>
      <c r="B124" s="9">
        <v>8.7249999999999996</v>
      </c>
      <c r="C124" s="9">
        <v>17.02</v>
      </c>
      <c r="D124" s="9">
        <v>346.8</v>
      </c>
      <c r="E124" s="9">
        <v>189.06</v>
      </c>
      <c r="F124" s="9">
        <v>157.74</v>
      </c>
      <c r="G124" s="9">
        <v>172.62700000000001</v>
      </c>
      <c r="H124" s="9">
        <v>121.77200000000001</v>
      </c>
      <c r="I124" s="9">
        <v>50.853999999999999</v>
      </c>
      <c r="J124" s="9">
        <v>174.173</v>
      </c>
      <c r="K124" s="9">
        <v>67.287999999999997</v>
      </c>
      <c r="L124" s="9">
        <v>106.886</v>
      </c>
      <c r="M124" s="9">
        <v>198.93600000000001</v>
      </c>
      <c r="N124" s="9">
        <v>138.88900000000001</v>
      </c>
      <c r="O124" s="9">
        <v>60.048000000000002</v>
      </c>
      <c r="P124" s="9">
        <v>185.238</v>
      </c>
      <c r="Q124" s="9">
        <v>71.054000000000002</v>
      </c>
      <c r="R124" s="9">
        <v>114.185</v>
      </c>
      <c r="S124" s="9">
        <v>189.20400000000001</v>
      </c>
      <c r="T124" s="9">
        <v>76.006</v>
      </c>
      <c r="U124" s="9">
        <v>113.19799999999999</v>
      </c>
      <c r="V124" s="9">
        <v>3213.1660000000002</v>
      </c>
      <c r="W124" s="9">
        <v>1665.1010000000001</v>
      </c>
      <c r="X124" s="9">
        <v>1548.0650000000001</v>
      </c>
      <c r="Y124" s="9">
        <v>2430.808</v>
      </c>
      <c r="Z124" s="9">
        <v>1495.1690000000001</v>
      </c>
      <c r="AA124" s="9">
        <v>935.64</v>
      </c>
      <c r="AB124" s="9">
        <v>782.35799999999995</v>
      </c>
      <c r="AC124" s="9">
        <v>169.93199999999999</v>
      </c>
      <c r="AD124" s="9">
        <v>612.42600000000004</v>
      </c>
      <c r="AE124" s="9">
        <v>317.00799999999998</v>
      </c>
      <c r="AF124" s="9">
        <v>170.87799999999999</v>
      </c>
      <c r="AG124" s="9">
        <v>146.131</v>
      </c>
      <c r="AH124" s="9">
        <v>54.750999999999998</v>
      </c>
      <c r="AI124" s="9">
        <v>29.271000000000001</v>
      </c>
      <c r="AJ124" s="9">
        <v>25.48</v>
      </c>
      <c r="AK124" s="9">
        <v>21.318000000000001</v>
      </c>
      <c r="AL124" s="9">
        <v>17.2</v>
      </c>
      <c r="AM124" s="9">
        <v>4.1180000000000003</v>
      </c>
      <c r="AN124" s="9">
        <v>13.103999999999999</v>
      </c>
      <c r="AO124" s="9">
        <v>9.2949999999999999</v>
      </c>
      <c r="AP124" s="9">
        <v>3.8090000000000002</v>
      </c>
      <c r="AQ124" s="9">
        <v>8.2140000000000004</v>
      </c>
      <c r="AR124" s="9">
        <v>7.9050000000000002</v>
      </c>
      <c r="AS124" s="9">
        <v>0.308</v>
      </c>
      <c r="AT124" s="9">
        <v>33.433999999999997</v>
      </c>
      <c r="AU124" s="9">
        <v>12.071</v>
      </c>
      <c r="AV124" s="9">
        <v>21.361999999999998</v>
      </c>
      <c r="AW124" s="9">
        <v>286.14699999999999</v>
      </c>
      <c r="AX124" s="9">
        <v>153.13499999999999</v>
      </c>
      <c r="AY124" s="9">
        <v>133.012</v>
      </c>
      <c r="AZ124" s="9">
        <v>147.619</v>
      </c>
      <c r="BA124" s="9">
        <v>112.47</v>
      </c>
      <c r="BB124" s="9">
        <v>35.149000000000001</v>
      </c>
      <c r="BC124" s="9">
        <v>138.52799999999999</v>
      </c>
      <c r="BD124" s="9">
        <v>40.665999999999997</v>
      </c>
      <c r="BE124" s="9">
        <v>97.863</v>
      </c>
      <c r="BF124" s="9">
        <v>162.05799999999999</v>
      </c>
      <c r="BG124" s="9">
        <v>124.148</v>
      </c>
      <c r="BH124" s="9">
        <v>37.909999999999997</v>
      </c>
      <c r="BI124" s="9">
        <v>154.94999999999999</v>
      </c>
      <c r="BJ124" s="9">
        <v>46.728999999999999</v>
      </c>
      <c r="BK124" s="9">
        <v>108.221</v>
      </c>
      <c r="BL124" s="9">
        <v>151.63200000000001</v>
      </c>
      <c r="BM124" s="9">
        <v>49.96</v>
      </c>
      <c r="BN124" s="9">
        <v>101.672</v>
      </c>
      <c r="BO124" s="9">
        <v>2731.4059999999999</v>
      </c>
      <c r="BP124" s="9">
        <v>1392.288</v>
      </c>
      <c r="BQ124" s="9">
        <v>1339.1179999999999</v>
      </c>
      <c r="BR124" s="9">
        <v>2105.2979999999998</v>
      </c>
      <c r="BS124" s="9">
        <v>1252.912</v>
      </c>
      <c r="BT124" s="9">
        <v>852.38699999999994</v>
      </c>
      <c r="BU124" s="9">
        <v>626.10699999999997</v>
      </c>
      <c r="BV124" s="9">
        <v>139.376</v>
      </c>
      <c r="BW124" s="9">
        <v>486.73099999999999</v>
      </c>
      <c r="BX124" s="9">
        <v>225.727</v>
      </c>
      <c r="BY124" s="9">
        <v>118.179</v>
      </c>
      <c r="BZ124" s="9">
        <v>107.54900000000001</v>
      </c>
      <c r="CA124" s="9">
        <v>49.100999999999999</v>
      </c>
      <c r="CB124" s="9">
        <v>27.939</v>
      </c>
      <c r="CC124" s="9">
        <v>21.161999999999999</v>
      </c>
      <c r="CD124" s="9">
        <v>26.541</v>
      </c>
      <c r="CE124" s="9">
        <v>18.605</v>
      </c>
      <c r="CF124" s="9">
        <v>7.9359999999999999</v>
      </c>
      <c r="CG124" s="9">
        <v>10.705</v>
      </c>
      <c r="CH124" s="9">
        <v>6.4489999999999998</v>
      </c>
      <c r="CI124" s="9">
        <v>4.2569999999999997</v>
      </c>
      <c r="CJ124" s="9">
        <v>15.836</v>
      </c>
      <c r="CK124" s="9">
        <v>12.157</v>
      </c>
      <c r="CL124" s="9">
        <v>3.6789999999999998</v>
      </c>
      <c r="CM124" s="9">
        <v>22.56</v>
      </c>
      <c r="CN124" s="9">
        <v>9.3339999999999996</v>
      </c>
      <c r="CO124" s="9">
        <v>13.226000000000001</v>
      </c>
      <c r="CP124" s="9">
        <v>195.738</v>
      </c>
      <c r="CQ124" s="9">
        <v>99.731999999999999</v>
      </c>
      <c r="CR124" s="9">
        <v>96.006</v>
      </c>
      <c r="CS124" s="9">
        <v>98.897999999999996</v>
      </c>
      <c r="CT124" s="9">
        <v>68.268000000000001</v>
      </c>
      <c r="CU124" s="9">
        <v>30.63</v>
      </c>
      <c r="CV124" s="9">
        <v>96.84</v>
      </c>
      <c r="CW124" s="9">
        <v>31.463999999999999</v>
      </c>
      <c r="CX124" s="9">
        <v>65.376000000000005</v>
      </c>
      <c r="CY124" s="9">
        <v>118.197</v>
      </c>
      <c r="CZ124" s="9">
        <v>82.843999999999994</v>
      </c>
      <c r="DA124" s="9">
        <v>35.353000000000002</v>
      </c>
      <c r="DB124" s="9">
        <v>107.53100000000001</v>
      </c>
      <c r="DC124" s="9">
        <v>35.335000000000001</v>
      </c>
      <c r="DD124" s="9">
        <v>72.195999999999998</v>
      </c>
      <c r="DE124" s="9">
        <v>107.545</v>
      </c>
      <c r="DF124" s="9">
        <v>37.912999999999997</v>
      </c>
      <c r="DG124" s="9">
        <v>69.632000000000005</v>
      </c>
      <c r="DH124" s="9">
        <v>2772.549</v>
      </c>
      <c r="DI124" s="9">
        <v>1510.742</v>
      </c>
      <c r="DJ124" s="9">
        <v>1261.807</v>
      </c>
      <c r="DK124" s="9">
        <v>1743.7550000000001</v>
      </c>
      <c r="DL124" s="9">
        <v>1133.4739999999999</v>
      </c>
      <c r="DM124" s="9">
        <v>610.28099999999995</v>
      </c>
      <c r="DN124" s="9">
        <v>1028.7940000000001</v>
      </c>
      <c r="DO124" s="9">
        <v>377.26799999999997</v>
      </c>
      <c r="DP124" s="9">
        <v>651.52599999999995</v>
      </c>
      <c r="DQ124" s="9">
        <v>236.14</v>
      </c>
      <c r="DR124" s="9">
        <v>125.33</v>
      </c>
      <c r="DS124" s="9">
        <v>110.81</v>
      </c>
      <c r="DT124" s="9">
        <v>82.846000000000004</v>
      </c>
      <c r="DU124" s="9">
        <v>49.478000000000002</v>
      </c>
      <c r="DV124" s="9">
        <v>33.368000000000002</v>
      </c>
      <c r="DW124" s="9">
        <v>28.196999999999999</v>
      </c>
      <c r="DX124" s="9">
        <v>22.158000000000001</v>
      </c>
      <c r="DY124" s="9">
        <v>6.0389999999999997</v>
      </c>
      <c r="DZ124" s="9">
        <v>11.808999999999999</v>
      </c>
      <c r="EA124" s="9">
        <v>7.7590000000000003</v>
      </c>
      <c r="EB124" s="9">
        <v>4.05</v>
      </c>
      <c r="EC124" s="9">
        <v>16.388000000000002</v>
      </c>
      <c r="ED124" s="9">
        <v>14.398999999999999</v>
      </c>
      <c r="EE124" s="9">
        <v>1.9890000000000001</v>
      </c>
      <c r="EF124" s="9">
        <v>54.649000000000001</v>
      </c>
      <c r="EG124" s="9">
        <v>27.32</v>
      </c>
      <c r="EH124" s="9">
        <v>27.329000000000001</v>
      </c>
      <c r="EI124" s="9">
        <v>176.35599999999999</v>
      </c>
      <c r="EJ124" s="9">
        <v>90.103999999999999</v>
      </c>
      <c r="EK124" s="9">
        <v>86.251999999999995</v>
      </c>
      <c r="EL124" s="9">
        <v>64.917000000000002</v>
      </c>
      <c r="EM124" s="9">
        <v>49.017000000000003</v>
      </c>
      <c r="EN124" s="9">
        <v>15.9</v>
      </c>
      <c r="EO124" s="9">
        <v>111.43899999999999</v>
      </c>
      <c r="EP124" s="9">
        <v>41.085999999999999</v>
      </c>
      <c r="EQ124" s="9">
        <v>70.352000000000004</v>
      </c>
      <c r="ER124" s="9">
        <v>89.540999999999997</v>
      </c>
      <c r="ES124" s="9">
        <v>67.641999999999996</v>
      </c>
      <c r="ET124" s="9">
        <v>21.9</v>
      </c>
      <c r="EU124" s="9">
        <v>146.59899999999999</v>
      </c>
      <c r="EV124" s="9">
        <v>57.689</v>
      </c>
      <c r="EW124" s="9">
        <v>88.91</v>
      </c>
      <c r="EX124" s="9">
        <v>123.247</v>
      </c>
      <c r="EY124" s="9">
        <v>48.844999999999999</v>
      </c>
      <c r="EZ124" s="9">
        <v>74.402000000000001</v>
      </c>
      <c r="FA124" s="9">
        <v>2052.7739999999999</v>
      </c>
      <c r="FB124" s="9">
        <v>1089.097</v>
      </c>
      <c r="FC124" s="9">
        <v>963.67700000000002</v>
      </c>
      <c r="FD124" s="9">
        <v>1411.18</v>
      </c>
      <c r="FE124" s="9">
        <v>897.40800000000002</v>
      </c>
      <c r="FF124" s="9">
        <v>513.77200000000005</v>
      </c>
      <c r="FG124" s="9">
        <v>641.59400000000005</v>
      </c>
      <c r="FH124" s="9">
        <v>191.68899999999999</v>
      </c>
      <c r="FI124" s="9">
        <v>449.90499999999997</v>
      </c>
      <c r="FJ124" s="9">
        <v>176.857</v>
      </c>
      <c r="FK124" s="9">
        <v>87.11</v>
      </c>
      <c r="FL124" s="9">
        <v>89.747</v>
      </c>
      <c r="FM124" s="9">
        <v>55.871000000000002</v>
      </c>
      <c r="FN124" s="9">
        <v>29.797999999999998</v>
      </c>
      <c r="FO124" s="9">
        <v>26.073</v>
      </c>
      <c r="FP124" s="9">
        <v>20.888999999999999</v>
      </c>
      <c r="FQ124" s="9">
        <v>15.538</v>
      </c>
      <c r="FR124" s="9">
        <v>5.35</v>
      </c>
      <c r="FS124" s="9">
        <v>8.5410000000000004</v>
      </c>
      <c r="FT124" s="9">
        <v>5.1420000000000003</v>
      </c>
      <c r="FU124" s="9">
        <v>3.3980000000000001</v>
      </c>
      <c r="FV124" s="9">
        <v>12.348000000000001</v>
      </c>
      <c r="FW124" s="9">
        <v>10.396000000000001</v>
      </c>
      <c r="FX124" s="9">
        <v>1.952</v>
      </c>
      <c r="FY124" s="9">
        <v>34.981999999999999</v>
      </c>
      <c r="FZ124" s="9">
        <v>14.26</v>
      </c>
      <c r="GA124" s="9">
        <v>20.722999999999999</v>
      </c>
      <c r="GB124" s="9">
        <v>139.17400000000001</v>
      </c>
      <c r="GC124" s="9">
        <v>67.909000000000006</v>
      </c>
      <c r="GD124" s="9">
        <v>71.266000000000005</v>
      </c>
      <c r="GE124" s="9">
        <v>56.491999999999997</v>
      </c>
      <c r="GF124" s="9">
        <v>42.298000000000002</v>
      </c>
      <c r="GG124" s="9">
        <v>14.194000000000001</v>
      </c>
      <c r="GH124" s="9">
        <v>82.683000000000007</v>
      </c>
      <c r="GI124" s="9">
        <v>25.611000000000001</v>
      </c>
      <c r="GJ124" s="9">
        <v>57.070999999999998</v>
      </c>
      <c r="GK124" s="9">
        <v>74.215000000000003</v>
      </c>
      <c r="GL124" s="9">
        <v>54.706000000000003</v>
      </c>
      <c r="GM124" s="9">
        <v>19.507999999999999</v>
      </c>
      <c r="GN124" s="9">
        <v>102.642</v>
      </c>
      <c r="GO124" s="9">
        <v>32.404000000000003</v>
      </c>
      <c r="GP124" s="9">
        <v>70.238</v>
      </c>
      <c r="GQ124" s="9">
        <v>91.222999999999999</v>
      </c>
      <c r="GR124" s="9">
        <v>30.754000000000001</v>
      </c>
      <c r="GS124" s="9">
        <v>60.47</v>
      </c>
      <c r="GT124" s="9">
        <v>719.77499999999998</v>
      </c>
      <c r="GU124" s="9">
        <v>421.64499999999998</v>
      </c>
      <c r="GV124" s="9">
        <v>298.13</v>
      </c>
      <c r="GW124" s="9">
        <v>332.57499999999999</v>
      </c>
      <c r="GX124" s="9">
        <v>236.065</v>
      </c>
      <c r="GY124" s="9">
        <v>96.509</v>
      </c>
      <c r="GZ124" s="9">
        <v>387.2</v>
      </c>
      <c r="HA124" s="9">
        <v>185.57900000000001</v>
      </c>
      <c r="HB124" s="9">
        <v>201.62100000000001</v>
      </c>
      <c r="HC124" s="9">
        <v>59.283000000000001</v>
      </c>
      <c r="HD124" s="9">
        <v>38.22</v>
      </c>
      <c r="HE124" s="9">
        <v>21.062999999999999</v>
      </c>
      <c r="HF124" s="9">
        <v>26.975000000000001</v>
      </c>
      <c r="HG124" s="9">
        <v>19.678999999999998</v>
      </c>
      <c r="HH124" s="9">
        <v>7.2949999999999999</v>
      </c>
      <c r="HI124" s="9">
        <v>7.3079999999999998</v>
      </c>
      <c r="HJ124" s="9">
        <v>6.6189999999999998</v>
      </c>
      <c r="HK124" s="9">
        <v>0.68899999999999995</v>
      </c>
      <c r="HL124" s="9">
        <v>3.2679999999999998</v>
      </c>
      <c r="HM124" s="9">
        <v>2.6160000000000001</v>
      </c>
      <c r="HN124" s="9">
        <v>0.65200000000000002</v>
      </c>
      <c r="HO124" s="9">
        <v>4.04</v>
      </c>
      <c r="HP124" s="9">
        <v>4.0030000000000001</v>
      </c>
      <c r="HQ124" s="9">
        <v>3.6999999999999998E-2</v>
      </c>
      <c r="HR124" s="9">
        <v>19.667000000000002</v>
      </c>
      <c r="HS124" s="9">
        <v>13.06</v>
      </c>
      <c r="HT124" s="9">
        <v>6.6070000000000002</v>
      </c>
      <c r="HU124" s="9">
        <v>37.180999999999997</v>
      </c>
      <c r="HV124" s="9">
        <v>22.195</v>
      </c>
      <c r="HW124" s="9">
        <v>14.987</v>
      </c>
      <c r="HX124" s="9">
        <v>8.4250000000000007</v>
      </c>
      <c r="HY124" s="9">
        <v>6.72</v>
      </c>
      <c r="HZ124" s="9">
        <v>1.706</v>
      </c>
      <c r="IA124" s="9">
        <v>28.756</v>
      </c>
      <c r="IB124" s="9">
        <v>15.475</v>
      </c>
      <c r="IC124" s="9">
        <v>13.281000000000001</v>
      </c>
      <c r="ID124" s="9">
        <v>15.327</v>
      </c>
      <c r="IE124" s="9">
        <v>12.935</v>
      </c>
      <c r="IF124" s="9">
        <v>2.391</v>
      </c>
      <c r="IG124" s="9">
        <v>43.957000000000001</v>
      </c>
      <c r="IH124" s="9">
        <v>25.285</v>
      </c>
      <c r="II124" s="9">
        <v>18.672000000000001</v>
      </c>
      <c r="IJ124" s="9">
        <v>32.024000000000001</v>
      </c>
      <c r="IK124" s="9">
        <v>18.091999999999999</v>
      </c>
      <c r="IL124" s="9">
        <v>13.933</v>
      </c>
      <c r="IM124" s="9">
        <v>4457.2120000000004</v>
      </c>
      <c r="IN124" s="9">
        <v>2350.2429999999999</v>
      </c>
      <c r="IO124" s="9">
        <v>2106.9690000000001</v>
      </c>
      <c r="IP124" s="9">
        <v>3140.1329999999998</v>
      </c>
      <c r="IQ124" s="9">
        <v>1889.6769999999999</v>
      </c>
    </row>
    <row r="125" spans="1:251">
      <c r="A125" s="10">
        <v>45292</v>
      </c>
      <c r="B125" s="9">
        <v>9.5519999999999996</v>
      </c>
      <c r="C125" s="9">
        <v>19.004000000000001</v>
      </c>
      <c r="D125" s="9">
        <v>360.57</v>
      </c>
      <c r="E125" s="9">
        <v>187.50700000000001</v>
      </c>
      <c r="F125" s="9">
        <v>173.06399999999999</v>
      </c>
      <c r="G125" s="9">
        <v>172.92500000000001</v>
      </c>
      <c r="H125" s="9">
        <v>119.66</v>
      </c>
      <c r="I125" s="9">
        <v>53.265000000000001</v>
      </c>
      <c r="J125" s="9">
        <v>187.64500000000001</v>
      </c>
      <c r="K125" s="9">
        <v>67.846999999999994</v>
      </c>
      <c r="L125" s="9">
        <v>119.798</v>
      </c>
      <c r="M125" s="9">
        <v>195.90799999999999</v>
      </c>
      <c r="N125" s="9">
        <v>135.90600000000001</v>
      </c>
      <c r="O125" s="9">
        <v>60.002000000000002</v>
      </c>
      <c r="P125" s="9">
        <v>199.339</v>
      </c>
      <c r="Q125" s="9">
        <v>70.665000000000006</v>
      </c>
      <c r="R125" s="9">
        <v>128.673</v>
      </c>
      <c r="S125" s="9">
        <v>207.84200000000001</v>
      </c>
      <c r="T125" s="9">
        <v>82.063999999999993</v>
      </c>
      <c r="U125" s="9">
        <v>125.77800000000001</v>
      </c>
      <c r="V125" s="9">
        <v>3137.3339999999998</v>
      </c>
      <c r="W125" s="9">
        <v>1637.4549999999999</v>
      </c>
      <c r="X125" s="9">
        <v>1499.88</v>
      </c>
      <c r="Y125" s="9">
        <v>2385.3130000000001</v>
      </c>
      <c r="Z125" s="9">
        <v>1472.885</v>
      </c>
      <c r="AA125" s="9">
        <v>912.428</v>
      </c>
      <c r="AB125" s="9">
        <v>752.02099999999996</v>
      </c>
      <c r="AC125" s="9">
        <v>164.56899999999999</v>
      </c>
      <c r="AD125" s="9">
        <v>587.452</v>
      </c>
      <c r="AE125" s="9">
        <v>306.28899999999999</v>
      </c>
      <c r="AF125" s="9">
        <v>160.27799999999999</v>
      </c>
      <c r="AG125" s="9">
        <v>146.011</v>
      </c>
      <c r="AH125" s="9">
        <v>54.317</v>
      </c>
      <c r="AI125" s="9">
        <v>31.321999999999999</v>
      </c>
      <c r="AJ125" s="9">
        <v>22.995000000000001</v>
      </c>
      <c r="AK125" s="9">
        <v>25.725999999999999</v>
      </c>
      <c r="AL125" s="9">
        <v>17.638000000000002</v>
      </c>
      <c r="AM125" s="9">
        <v>8.0869999999999997</v>
      </c>
      <c r="AN125" s="9">
        <v>16.965</v>
      </c>
      <c r="AO125" s="9">
        <v>10.692</v>
      </c>
      <c r="AP125" s="9">
        <v>6.2729999999999997</v>
      </c>
      <c r="AQ125" s="9">
        <v>8.76</v>
      </c>
      <c r="AR125" s="9">
        <v>6.9459999999999997</v>
      </c>
      <c r="AS125" s="9">
        <v>1.8140000000000001</v>
      </c>
      <c r="AT125" s="9">
        <v>28.591000000000001</v>
      </c>
      <c r="AU125" s="9">
        <v>13.683999999999999</v>
      </c>
      <c r="AV125" s="9">
        <v>14.907</v>
      </c>
      <c r="AW125" s="9">
        <v>275.80399999999997</v>
      </c>
      <c r="AX125" s="9">
        <v>143.53299999999999</v>
      </c>
      <c r="AY125" s="9">
        <v>132.27099999999999</v>
      </c>
      <c r="AZ125" s="9">
        <v>143.88999999999999</v>
      </c>
      <c r="BA125" s="9">
        <v>101.98099999999999</v>
      </c>
      <c r="BB125" s="9">
        <v>41.908999999999999</v>
      </c>
      <c r="BC125" s="9">
        <v>131.91499999999999</v>
      </c>
      <c r="BD125" s="9">
        <v>41.552</v>
      </c>
      <c r="BE125" s="9">
        <v>90.363</v>
      </c>
      <c r="BF125" s="9">
        <v>160.453</v>
      </c>
      <c r="BG125" s="9">
        <v>113.09099999999999</v>
      </c>
      <c r="BH125" s="9">
        <v>47.362000000000002</v>
      </c>
      <c r="BI125" s="9">
        <v>145.83600000000001</v>
      </c>
      <c r="BJ125" s="9">
        <v>47.186999999999998</v>
      </c>
      <c r="BK125" s="9">
        <v>98.649000000000001</v>
      </c>
      <c r="BL125" s="9">
        <v>148.88</v>
      </c>
      <c r="BM125" s="9">
        <v>52.244</v>
      </c>
      <c r="BN125" s="9">
        <v>96.635999999999996</v>
      </c>
      <c r="BO125" s="9">
        <v>2681.13</v>
      </c>
      <c r="BP125" s="9">
        <v>1376.527</v>
      </c>
      <c r="BQ125" s="9">
        <v>1304.604</v>
      </c>
      <c r="BR125" s="9">
        <v>2069.6309999999999</v>
      </c>
      <c r="BS125" s="9">
        <v>1233.8340000000001</v>
      </c>
      <c r="BT125" s="9">
        <v>835.79700000000003</v>
      </c>
      <c r="BU125" s="9">
        <v>611.49900000000002</v>
      </c>
      <c r="BV125" s="9">
        <v>142.69200000000001</v>
      </c>
      <c r="BW125" s="9">
        <v>468.80599999999998</v>
      </c>
      <c r="BX125" s="9">
        <v>224.804</v>
      </c>
      <c r="BY125" s="9">
        <v>116.357</v>
      </c>
      <c r="BZ125" s="9">
        <v>108.446</v>
      </c>
      <c r="CA125" s="9">
        <v>44.107999999999997</v>
      </c>
      <c r="CB125" s="9">
        <v>21.526</v>
      </c>
      <c r="CC125" s="9">
        <v>22.582000000000001</v>
      </c>
      <c r="CD125" s="9">
        <v>21.149000000000001</v>
      </c>
      <c r="CE125" s="9">
        <v>13.522</v>
      </c>
      <c r="CF125" s="9">
        <v>7.6269999999999998</v>
      </c>
      <c r="CG125" s="9">
        <v>14.872</v>
      </c>
      <c r="CH125" s="9">
        <v>9.9700000000000006</v>
      </c>
      <c r="CI125" s="9">
        <v>4.9020000000000001</v>
      </c>
      <c r="CJ125" s="9">
        <v>6.2770000000000001</v>
      </c>
      <c r="CK125" s="9">
        <v>3.5510000000000002</v>
      </c>
      <c r="CL125" s="9">
        <v>2.7250000000000001</v>
      </c>
      <c r="CM125" s="9">
        <v>22.959</v>
      </c>
      <c r="CN125" s="9">
        <v>8.0050000000000008</v>
      </c>
      <c r="CO125" s="9">
        <v>14.954000000000001</v>
      </c>
      <c r="CP125" s="9">
        <v>199.22900000000001</v>
      </c>
      <c r="CQ125" s="9">
        <v>103.294</v>
      </c>
      <c r="CR125" s="9">
        <v>95.935000000000002</v>
      </c>
      <c r="CS125" s="9">
        <v>95.882000000000005</v>
      </c>
      <c r="CT125" s="9">
        <v>70.53</v>
      </c>
      <c r="CU125" s="9">
        <v>25.352</v>
      </c>
      <c r="CV125" s="9">
        <v>103.34699999999999</v>
      </c>
      <c r="CW125" s="9">
        <v>32.765000000000001</v>
      </c>
      <c r="CX125" s="9">
        <v>70.581999999999994</v>
      </c>
      <c r="CY125" s="9">
        <v>111.452</v>
      </c>
      <c r="CZ125" s="9">
        <v>80.387</v>
      </c>
      <c r="DA125" s="9">
        <v>31.065000000000001</v>
      </c>
      <c r="DB125" s="9">
        <v>113.352</v>
      </c>
      <c r="DC125" s="9">
        <v>35.970999999999997</v>
      </c>
      <c r="DD125" s="9">
        <v>77.381</v>
      </c>
      <c r="DE125" s="9">
        <v>118.21899999999999</v>
      </c>
      <c r="DF125" s="9">
        <v>42.734999999999999</v>
      </c>
      <c r="DG125" s="9">
        <v>75.483999999999995</v>
      </c>
      <c r="DH125" s="9">
        <v>2675.4650000000001</v>
      </c>
      <c r="DI125" s="9">
        <v>1458.8030000000001</v>
      </c>
      <c r="DJ125" s="9">
        <v>1216.662</v>
      </c>
      <c r="DK125" s="9">
        <v>1672.2170000000001</v>
      </c>
      <c r="DL125" s="9">
        <v>1091.701</v>
      </c>
      <c r="DM125" s="9">
        <v>580.51499999999999</v>
      </c>
      <c r="DN125" s="9">
        <v>1003.248</v>
      </c>
      <c r="DO125" s="9">
        <v>367.101</v>
      </c>
      <c r="DP125" s="9">
        <v>636.14700000000005</v>
      </c>
      <c r="DQ125" s="9">
        <v>232.38200000000001</v>
      </c>
      <c r="DR125" s="9">
        <v>123.626</v>
      </c>
      <c r="DS125" s="9">
        <v>108.756</v>
      </c>
      <c r="DT125" s="9">
        <v>73.507999999999996</v>
      </c>
      <c r="DU125" s="9">
        <v>44.232999999999997</v>
      </c>
      <c r="DV125" s="9">
        <v>29.274999999999999</v>
      </c>
      <c r="DW125" s="9">
        <v>25.138000000000002</v>
      </c>
      <c r="DX125" s="9">
        <v>18.475000000000001</v>
      </c>
      <c r="DY125" s="9">
        <v>6.6639999999999997</v>
      </c>
      <c r="DZ125" s="9">
        <v>18.113</v>
      </c>
      <c r="EA125" s="9">
        <v>13.065</v>
      </c>
      <c r="EB125" s="9">
        <v>5.048</v>
      </c>
      <c r="EC125" s="9">
        <v>7.0250000000000004</v>
      </c>
      <c r="ED125" s="9">
        <v>5.41</v>
      </c>
      <c r="EE125" s="9">
        <v>1.615</v>
      </c>
      <c r="EF125" s="9">
        <v>48.37</v>
      </c>
      <c r="EG125" s="9">
        <v>25.757999999999999</v>
      </c>
      <c r="EH125" s="9">
        <v>22.611000000000001</v>
      </c>
      <c r="EI125" s="9">
        <v>181.803</v>
      </c>
      <c r="EJ125" s="9">
        <v>90.259</v>
      </c>
      <c r="EK125" s="9">
        <v>91.545000000000002</v>
      </c>
      <c r="EL125" s="9">
        <v>61.94</v>
      </c>
      <c r="EM125" s="9">
        <v>44.317999999999998</v>
      </c>
      <c r="EN125" s="9">
        <v>17.622</v>
      </c>
      <c r="EO125" s="9">
        <v>119.863</v>
      </c>
      <c r="EP125" s="9">
        <v>45.94</v>
      </c>
      <c r="EQ125" s="9">
        <v>73.923000000000002</v>
      </c>
      <c r="ER125" s="9">
        <v>84.322000000000003</v>
      </c>
      <c r="ES125" s="9">
        <v>61.192999999999998</v>
      </c>
      <c r="ET125" s="9">
        <v>23.13</v>
      </c>
      <c r="EU125" s="9">
        <v>148.06</v>
      </c>
      <c r="EV125" s="9">
        <v>62.433999999999997</v>
      </c>
      <c r="EW125" s="9">
        <v>85.626000000000005</v>
      </c>
      <c r="EX125" s="9">
        <v>137.976</v>
      </c>
      <c r="EY125" s="9">
        <v>59.005000000000003</v>
      </c>
      <c r="EZ125" s="9">
        <v>78.971000000000004</v>
      </c>
      <c r="FA125" s="9">
        <v>1998.7190000000001</v>
      </c>
      <c r="FB125" s="9">
        <v>1059.126</v>
      </c>
      <c r="FC125" s="9">
        <v>939.59299999999996</v>
      </c>
      <c r="FD125" s="9">
        <v>1371.7750000000001</v>
      </c>
      <c r="FE125" s="9">
        <v>873.13699999999994</v>
      </c>
      <c r="FF125" s="9">
        <v>498.63799999999998</v>
      </c>
      <c r="FG125" s="9">
        <v>626.94399999999996</v>
      </c>
      <c r="FH125" s="9">
        <v>185.989</v>
      </c>
      <c r="FI125" s="9">
        <v>440.95499999999998</v>
      </c>
      <c r="FJ125" s="9">
        <v>180.34700000000001</v>
      </c>
      <c r="FK125" s="9">
        <v>90.713999999999999</v>
      </c>
      <c r="FL125" s="9">
        <v>89.632999999999996</v>
      </c>
      <c r="FM125" s="9">
        <v>52.465000000000003</v>
      </c>
      <c r="FN125" s="9">
        <v>28.937999999999999</v>
      </c>
      <c r="FO125" s="9">
        <v>23.527000000000001</v>
      </c>
      <c r="FP125" s="9">
        <v>18.753</v>
      </c>
      <c r="FQ125" s="9">
        <v>13.37</v>
      </c>
      <c r="FR125" s="9">
        <v>5.383</v>
      </c>
      <c r="FS125" s="9">
        <v>13.8</v>
      </c>
      <c r="FT125" s="9">
        <v>9.9960000000000004</v>
      </c>
      <c r="FU125" s="9">
        <v>3.8039999999999998</v>
      </c>
      <c r="FV125" s="9">
        <v>4.9530000000000003</v>
      </c>
      <c r="FW125" s="9">
        <v>3.3740000000000001</v>
      </c>
      <c r="FX125" s="9">
        <v>1.579</v>
      </c>
      <c r="FY125" s="9">
        <v>33.712000000000003</v>
      </c>
      <c r="FZ125" s="9">
        <v>15.568</v>
      </c>
      <c r="GA125" s="9">
        <v>18.143999999999998</v>
      </c>
      <c r="GB125" s="9">
        <v>146.02099999999999</v>
      </c>
      <c r="GC125" s="9">
        <v>69.486000000000004</v>
      </c>
      <c r="GD125" s="9">
        <v>76.534999999999997</v>
      </c>
      <c r="GE125" s="9">
        <v>55.121000000000002</v>
      </c>
      <c r="GF125" s="9">
        <v>38.651000000000003</v>
      </c>
      <c r="GG125" s="9">
        <v>16.47</v>
      </c>
      <c r="GH125" s="9">
        <v>90.9</v>
      </c>
      <c r="GI125" s="9">
        <v>30.835000000000001</v>
      </c>
      <c r="GJ125" s="9">
        <v>60.064999999999998</v>
      </c>
      <c r="GK125" s="9">
        <v>71.31</v>
      </c>
      <c r="GL125" s="9">
        <v>50.61</v>
      </c>
      <c r="GM125" s="9">
        <v>20.7</v>
      </c>
      <c r="GN125" s="9">
        <v>109.03700000000001</v>
      </c>
      <c r="GO125" s="9">
        <v>40.103999999999999</v>
      </c>
      <c r="GP125" s="9">
        <v>68.933000000000007</v>
      </c>
      <c r="GQ125" s="9">
        <v>104.7</v>
      </c>
      <c r="GR125" s="9">
        <v>40.831000000000003</v>
      </c>
      <c r="GS125" s="9">
        <v>63.869</v>
      </c>
      <c r="GT125" s="9">
        <v>676.74699999999996</v>
      </c>
      <c r="GU125" s="9">
        <v>399.67700000000002</v>
      </c>
      <c r="GV125" s="9">
        <v>277.07</v>
      </c>
      <c r="GW125" s="9">
        <v>300.44200000000001</v>
      </c>
      <c r="GX125" s="9">
        <v>218.565</v>
      </c>
      <c r="GY125" s="9">
        <v>81.878</v>
      </c>
      <c r="GZ125" s="9">
        <v>376.30500000000001</v>
      </c>
      <c r="HA125" s="9">
        <v>181.11199999999999</v>
      </c>
      <c r="HB125" s="9">
        <v>195.19200000000001</v>
      </c>
      <c r="HC125" s="9">
        <v>52.034999999999997</v>
      </c>
      <c r="HD125" s="9">
        <v>32.911999999999999</v>
      </c>
      <c r="HE125" s="9">
        <v>19.123000000000001</v>
      </c>
      <c r="HF125" s="9">
        <v>21.042999999999999</v>
      </c>
      <c r="HG125" s="9">
        <v>15.295</v>
      </c>
      <c r="HH125" s="9">
        <v>5.7480000000000002</v>
      </c>
      <c r="HI125" s="9">
        <v>6.3849999999999998</v>
      </c>
      <c r="HJ125" s="9">
        <v>5.1050000000000004</v>
      </c>
      <c r="HK125" s="9">
        <v>1.2809999999999999</v>
      </c>
      <c r="HL125" s="9">
        <v>4.3129999999999997</v>
      </c>
      <c r="HM125" s="9">
        <v>3.069</v>
      </c>
      <c r="HN125" s="9">
        <v>1.244</v>
      </c>
      <c r="HO125" s="9">
        <v>2.073</v>
      </c>
      <c r="HP125" s="9">
        <v>2.036</v>
      </c>
      <c r="HQ125" s="9">
        <v>3.6999999999999998E-2</v>
      </c>
      <c r="HR125" s="9">
        <v>14.657999999999999</v>
      </c>
      <c r="HS125" s="9">
        <v>10.19</v>
      </c>
      <c r="HT125" s="9">
        <v>4.468</v>
      </c>
      <c r="HU125" s="9">
        <v>35.781999999999996</v>
      </c>
      <c r="HV125" s="9">
        <v>20.773</v>
      </c>
      <c r="HW125" s="9">
        <v>15.01</v>
      </c>
      <c r="HX125" s="9">
        <v>6.819</v>
      </c>
      <c r="HY125" s="9">
        <v>5.6669999999999998</v>
      </c>
      <c r="HZ125" s="9">
        <v>1.1519999999999999</v>
      </c>
      <c r="IA125" s="9">
        <v>28.963000000000001</v>
      </c>
      <c r="IB125" s="9">
        <v>15.105</v>
      </c>
      <c r="IC125" s="9">
        <v>13.858000000000001</v>
      </c>
      <c r="ID125" s="9">
        <v>13.012</v>
      </c>
      <c r="IE125" s="9">
        <v>10.583</v>
      </c>
      <c r="IF125" s="9">
        <v>2.4300000000000002</v>
      </c>
      <c r="IG125" s="9">
        <v>39.023000000000003</v>
      </c>
      <c r="IH125" s="9">
        <v>22.329000000000001</v>
      </c>
      <c r="II125" s="9">
        <v>16.693000000000001</v>
      </c>
      <c r="IJ125" s="9">
        <v>33.276000000000003</v>
      </c>
      <c r="IK125" s="9">
        <v>18.173999999999999</v>
      </c>
      <c r="IL125" s="9">
        <v>15.102</v>
      </c>
      <c r="IM125" s="9">
        <v>4318.41</v>
      </c>
      <c r="IN125" s="9">
        <v>2263.893</v>
      </c>
      <c r="IO125" s="9">
        <v>2054.5169999999998</v>
      </c>
      <c r="IP125" s="9">
        <v>3039.35</v>
      </c>
      <c r="IQ125" s="9">
        <v>1828.4280000000001</v>
      </c>
    </row>
    <row r="126" spans="1:251">
      <c r="A126" s="10">
        <v>45323</v>
      </c>
      <c r="B126" s="9">
        <v>7.5510000000000002</v>
      </c>
      <c r="C126" s="9">
        <v>20.309999999999999</v>
      </c>
      <c r="D126" s="9">
        <v>335.18900000000002</v>
      </c>
      <c r="E126" s="9">
        <v>186.44</v>
      </c>
      <c r="F126" s="9">
        <v>148.749</v>
      </c>
      <c r="G126" s="9">
        <v>164.88300000000001</v>
      </c>
      <c r="H126" s="9">
        <v>120.425</v>
      </c>
      <c r="I126" s="9">
        <v>44.459000000000003</v>
      </c>
      <c r="J126" s="9">
        <v>170.30600000000001</v>
      </c>
      <c r="K126" s="9">
        <v>66.015000000000001</v>
      </c>
      <c r="L126" s="9">
        <v>104.291</v>
      </c>
      <c r="M126" s="9">
        <v>191.691</v>
      </c>
      <c r="N126" s="9">
        <v>140.167</v>
      </c>
      <c r="O126" s="9">
        <v>51.524000000000001</v>
      </c>
      <c r="P126" s="9">
        <v>181.17500000000001</v>
      </c>
      <c r="Q126" s="9">
        <v>69.510000000000005</v>
      </c>
      <c r="R126" s="9">
        <v>111.66500000000001</v>
      </c>
      <c r="S126" s="9">
        <v>191.67500000000001</v>
      </c>
      <c r="T126" s="9">
        <v>80.61</v>
      </c>
      <c r="U126" s="9">
        <v>111.065</v>
      </c>
      <c r="V126" s="9">
        <v>3212.6619999999998</v>
      </c>
      <c r="W126" s="9">
        <v>1674.9480000000001</v>
      </c>
      <c r="X126" s="9">
        <v>1537.7139999999999</v>
      </c>
      <c r="Y126" s="9">
        <v>2443.1329999999998</v>
      </c>
      <c r="Z126" s="9">
        <v>1514.6679999999999</v>
      </c>
      <c r="AA126" s="9">
        <v>928.46500000000003</v>
      </c>
      <c r="AB126" s="9">
        <v>769.529</v>
      </c>
      <c r="AC126" s="9">
        <v>160.279</v>
      </c>
      <c r="AD126" s="9">
        <v>609.25</v>
      </c>
      <c r="AE126" s="9">
        <v>328.66800000000001</v>
      </c>
      <c r="AF126" s="9">
        <v>180.17500000000001</v>
      </c>
      <c r="AG126" s="9">
        <v>148.49299999999999</v>
      </c>
      <c r="AH126" s="9">
        <v>65.698999999999998</v>
      </c>
      <c r="AI126" s="9">
        <v>35.683999999999997</v>
      </c>
      <c r="AJ126" s="9">
        <v>30.013999999999999</v>
      </c>
      <c r="AK126" s="9">
        <v>36.654000000000003</v>
      </c>
      <c r="AL126" s="9">
        <v>26.085999999999999</v>
      </c>
      <c r="AM126" s="9">
        <v>10.569000000000001</v>
      </c>
      <c r="AN126" s="9">
        <v>18.04</v>
      </c>
      <c r="AO126" s="9">
        <v>11.917</v>
      </c>
      <c r="AP126" s="9">
        <v>6.1219999999999999</v>
      </c>
      <c r="AQ126" s="9">
        <v>18.614999999999998</v>
      </c>
      <c r="AR126" s="9">
        <v>14.167999999999999</v>
      </c>
      <c r="AS126" s="9">
        <v>4.4459999999999997</v>
      </c>
      <c r="AT126" s="9">
        <v>29.044</v>
      </c>
      <c r="AU126" s="9">
        <v>9.5990000000000002</v>
      </c>
      <c r="AV126" s="9">
        <v>19.446000000000002</v>
      </c>
      <c r="AW126" s="9">
        <v>292.88200000000001</v>
      </c>
      <c r="AX126" s="9">
        <v>161.27500000000001</v>
      </c>
      <c r="AY126" s="9">
        <v>131.60599999999999</v>
      </c>
      <c r="AZ126" s="9">
        <v>153.96299999999999</v>
      </c>
      <c r="BA126" s="9">
        <v>115.10899999999999</v>
      </c>
      <c r="BB126" s="9">
        <v>38.853999999999999</v>
      </c>
      <c r="BC126" s="9">
        <v>138.91900000000001</v>
      </c>
      <c r="BD126" s="9">
        <v>46.165999999999997</v>
      </c>
      <c r="BE126" s="9">
        <v>92.751999999999995</v>
      </c>
      <c r="BF126" s="9">
        <v>179.27600000000001</v>
      </c>
      <c r="BG126" s="9">
        <v>132.143</v>
      </c>
      <c r="BH126" s="9">
        <v>47.131999999999998</v>
      </c>
      <c r="BI126" s="9">
        <v>149.392</v>
      </c>
      <c r="BJ126" s="9">
        <v>48.031999999999996</v>
      </c>
      <c r="BK126" s="9">
        <v>101.36</v>
      </c>
      <c r="BL126" s="9">
        <v>156.958</v>
      </c>
      <c r="BM126" s="9">
        <v>58.084000000000003</v>
      </c>
      <c r="BN126" s="9">
        <v>98.875</v>
      </c>
      <c r="BO126" s="9">
        <v>2754.5050000000001</v>
      </c>
      <c r="BP126" s="9">
        <v>1408.712</v>
      </c>
      <c r="BQ126" s="9">
        <v>1345.7929999999999</v>
      </c>
      <c r="BR126" s="9">
        <v>2136.7719999999999</v>
      </c>
      <c r="BS126" s="9">
        <v>1264.538</v>
      </c>
      <c r="BT126" s="9">
        <v>872.23400000000004</v>
      </c>
      <c r="BU126" s="9">
        <v>617.73299999999995</v>
      </c>
      <c r="BV126" s="9">
        <v>144.17400000000001</v>
      </c>
      <c r="BW126" s="9">
        <v>473.55900000000003</v>
      </c>
      <c r="BX126" s="9">
        <v>227.04499999999999</v>
      </c>
      <c r="BY126" s="9">
        <v>119.066</v>
      </c>
      <c r="BZ126" s="9">
        <v>107.979</v>
      </c>
      <c r="CA126" s="9">
        <v>45.533999999999999</v>
      </c>
      <c r="CB126" s="9">
        <v>25.715</v>
      </c>
      <c r="CC126" s="9">
        <v>19.818999999999999</v>
      </c>
      <c r="CD126" s="9">
        <v>24.434999999999999</v>
      </c>
      <c r="CE126" s="9">
        <v>17.98</v>
      </c>
      <c r="CF126" s="9">
        <v>6.4560000000000004</v>
      </c>
      <c r="CG126" s="9">
        <v>13.996</v>
      </c>
      <c r="CH126" s="9">
        <v>10.821999999999999</v>
      </c>
      <c r="CI126" s="9">
        <v>3.1739999999999999</v>
      </c>
      <c r="CJ126" s="9">
        <v>10.44</v>
      </c>
      <c r="CK126" s="9">
        <v>7.1580000000000004</v>
      </c>
      <c r="CL126" s="9">
        <v>3.282</v>
      </c>
      <c r="CM126" s="9">
        <v>21.099</v>
      </c>
      <c r="CN126" s="9">
        <v>7.7359999999999998</v>
      </c>
      <c r="CO126" s="9">
        <v>13.363</v>
      </c>
      <c r="CP126" s="9">
        <v>196.11</v>
      </c>
      <c r="CQ126" s="9">
        <v>100.56</v>
      </c>
      <c r="CR126" s="9">
        <v>95.55</v>
      </c>
      <c r="CS126" s="9">
        <v>94.79</v>
      </c>
      <c r="CT126" s="9">
        <v>67.481999999999999</v>
      </c>
      <c r="CU126" s="9">
        <v>27.308</v>
      </c>
      <c r="CV126" s="9">
        <v>101.32</v>
      </c>
      <c r="CW126" s="9">
        <v>33.078000000000003</v>
      </c>
      <c r="CX126" s="9">
        <v>68.242000000000004</v>
      </c>
      <c r="CY126" s="9">
        <v>115.374</v>
      </c>
      <c r="CZ126" s="9">
        <v>82.863</v>
      </c>
      <c r="DA126" s="9">
        <v>32.511000000000003</v>
      </c>
      <c r="DB126" s="9">
        <v>111.672</v>
      </c>
      <c r="DC126" s="9">
        <v>36.203000000000003</v>
      </c>
      <c r="DD126" s="9">
        <v>75.468000000000004</v>
      </c>
      <c r="DE126" s="9">
        <v>115.316</v>
      </c>
      <c r="DF126" s="9">
        <v>43.9</v>
      </c>
      <c r="DG126" s="9">
        <v>71.415000000000006</v>
      </c>
      <c r="DH126" s="9">
        <v>2828.9450000000002</v>
      </c>
      <c r="DI126" s="9">
        <v>1537.6120000000001</v>
      </c>
      <c r="DJ126" s="9">
        <v>1291.3330000000001</v>
      </c>
      <c r="DK126" s="9">
        <v>1743.8520000000001</v>
      </c>
      <c r="DL126" s="9">
        <v>1126.616</v>
      </c>
      <c r="DM126" s="9">
        <v>617.23599999999999</v>
      </c>
      <c r="DN126" s="9">
        <v>1085.0930000000001</v>
      </c>
      <c r="DO126" s="9">
        <v>410.99599999999998</v>
      </c>
      <c r="DP126" s="9">
        <v>674.09699999999998</v>
      </c>
      <c r="DQ126" s="9">
        <v>260.68900000000002</v>
      </c>
      <c r="DR126" s="9">
        <v>142.31700000000001</v>
      </c>
      <c r="DS126" s="9">
        <v>118.372</v>
      </c>
      <c r="DT126" s="9">
        <v>88.025999999999996</v>
      </c>
      <c r="DU126" s="9">
        <v>51.210999999999999</v>
      </c>
      <c r="DV126" s="9">
        <v>36.814999999999998</v>
      </c>
      <c r="DW126" s="9">
        <v>31.795999999999999</v>
      </c>
      <c r="DX126" s="9">
        <v>23.268999999999998</v>
      </c>
      <c r="DY126" s="9">
        <v>8.5269999999999992</v>
      </c>
      <c r="DZ126" s="9">
        <v>19.506</v>
      </c>
      <c r="EA126" s="9">
        <v>13.226000000000001</v>
      </c>
      <c r="EB126" s="9">
        <v>6.2809999999999997</v>
      </c>
      <c r="EC126" s="9">
        <v>12.29</v>
      </c>
      <c r="ED126" s="9">
        <v>10.042999999999999</v>
      </c>
      <c r="EE126" s="9">
        <v>2.246</v>
      </c>
      <c r="EF126" s="9">
        <v>56.23</v>
      </c>
      <c r="EG126" s="9">
        <v>27.942</v>
      </c>
      <c r="EH126" s="9">
        <v>28.288</v>
      </c>
      <c r="EI126" s="9">
        <v>201.279</v>
      </c>
      <c r="EJ126" s="9">
        <v>105.91</v>
      </c>
      <c r="EK126" s="9">
        <v>95.369</v>
      </c>
      <c r="EL126" s="9">
        <v>75.366</v>
      </c>
      <c r="EM126" s="9">
        <v>53.457999999999998</v>
      </c>
      <c r="EN126" s="9">
        <v>21.907</v>
      </c>
      <c r="EO126" s="9">
        <v>125.913</v>
      </c>
      <c r="EP126" s="9">
        <v>52.451999999999998</v>
      </c>
      <c r="EQ126" s="9">
        <v>73.462000000000003</v>
      </c>
      <c r="ER126" s="9">
        <v>97.474999999999994</v>
      </c>
      <c r="ES126" s="9">
        <v>70.188999999999993</v>
      </c>
      <c r="ET126" s="9">
        <v>27.286000000000001</v>
      </c>
      <c r="EU126" s="9">
        <v>163.214</v>
      </c>
      <c r="EV126" s="9">
        <v>72.128</v>
      </c>
      <c r="EW126" s="9">
        <v>91.084999999999994</v>
      </c>
      <c r="EX126" s="9">
        <v>145.41999999999999</v>
      </c>
      <c r="EY126" s="9">
        <v>65.677000000000007</v>
      </c>
      <c r="EZ126" s="9">
        <v>79.742000000000004</v>
      </c>
      <c r="FA126" s="9">
        <v>2080.5909999999999</v>
      </c>
      <c r="FB126" s="9">
        <v>1090.5309999999999</v>
      </c>
      <c r="FC126" s="9">
        <v>990.06</v>
      </c>
      <c r="FD126" s="9">
        <v>1416.798</v>
      </c>
      <c r="FE126" s="9">
        <v>889.36400000000003</v>
      </c>
      <c r="FF126" s="9">
        <v>527.43399999999997</v>
      </c>
      <c r="FG126" s="9">
        <v>663.79300000000001</v>
      </c>
      <c r="FH126" s="9">
        <v>201.167</v>
      </c>
      <c r="FI126" s="9">
        <v>462.62599999999998</v>
      </c>
      <c r="FJ126" s="9">
        <v>187.48500000000001</v>
      </c>
      <c r="FK126" s="9">
        <v>94.885000000000005</v>
      </c>
      <c r="FL126" s="9">
        <v>92.600999999999999</v>
      </c>
      <c r="FM126" s="9">
        <v>53.055999999999997</v>
      </c>
      <c r="FN126" s="9">
        <v>26.8</v>
      </c>
      <c r="FO126" s="9">
        <v>26.256</v>
      </c>
      <c r="FP126" s="9">
        <v>22.603999999999999</v>
      </c>
      <c r="FQ126" s="9">
        <v>15.858000000000001</v>
      </c>
      <c r="FR126" s="9">
        <v>6.7460000000000004</v>
      </c>
      <c r="FS126" s="9">
        <v>13.111000000000001</v>
      </c>
      <c r="FT126" s="9">
        <v>8.2149999999999999</v>
      </c>
      <c r="FU126" s="9">
        <v>4.8959999999999999</v>
      </c>
      <c r="FV126" s="9">
        <v>9.4930000000000003</v>
      </c>
      <c r="FW126" s="9">
        <v>7.6429999999999998</v>
      </c>
      <c r="FX126" s="9">
        <v>1.85</v>
      </c>
      <c r="FY126" s="9">
        <v>30.452000000000002</v>
      </c>
      <c r="FZ126" s="9">
        <v>10.942</v>
      </c>
      <c r="GA126" s="9">
        <v>19.510000000000002</v>
      </c>
      <c r="GB126" s="9">
        <v>156.08000000000001</v>
      </c>
      <c r="GC126" s="9">
        <v>77.406999999999996</v>
      </c>
      <c r="GD126" s="9">
        <v>78.673000000000002</v>
      </c>
      <c r="GE126" s="9">
        <v>66.614000000000004</v>
      </c>
      <c r="GF126" s="9">
        <v>46.359000000000002</v>
      </c>
      <c r="GG126" s="9">
        <v>20.256</v>
      </c>
      <c r="GH126" s="9">
        <v>89.465999999999994</v>
      </c>
      <c r="GI126" s="9">
        <v>31.048999999999999</v>
      </c>
      <c r="GJ126" s="9">
        <v>58.417000000000002</v>
      </c>
      <c r="GK126" s="9">
        <v>80.784999999999997</v>
      </c>
      <c r="GL126" s="9">
        <v>56.927999999999997</v>
      </c>
      <c r="GM126" s="9">
        <v>23.856000000000002</v>
      </c>
      <c r="GN126" s="9">
        <v>106.7</v>
      </c>
      <c r="GO126" s="9">
        <v>37.956000000000003</v>
      </c>
      <c r="GP126" s="9">
        <v>68.744</v>
      </c>
      <c r="GQ126" s="9">
        <v>102.577</v>
      </c>
      <c r="GR126" s="9">
        <v>39.264000000000003</v>
      </c>
      <c r="GS126" s="9">
        <v>63.313000000000002</v>
      </c>
      <c r="GT126" s="9">
        <v>748.35400000000004</v>
      </c>
      <c r="GU126" s="9">
        <v>447.08100000000002</v>
      </c>
      <c r="GV126" s="9">
        <v>301.27300000000002</v>
      </c>
      <c r="GW126" s="9">
        <v>327.05399999999997</v>
      </c>
      <c r="GX126" s="9">
        <v>237.25200000000001</v>
      </c>
      <c r="GY126" s="9">
        <v>89.802000000000007</v>
      </c>
      <c r="GZ126" s="9">
        <v>421.3</v>
      </c>
      <c r="HA126" s="9">
        <v>209.82900000000001</v>
      </c>
      <c r="HB126" s="9">
        <v>211.471</v>
      </c>
      <c r="HC126" s="9">
        <v>73.203999999999994</v>
      </c>
      <c r="HD126" s="9">
        <v>47.433</v>
      </c>
      <c r="HE126" s="9">
        <v>25.771000000000001</v>
      </c>
      <c r="HF126" s="9">
        <v>34.97</v>
      </c>
      <c r="HG126" s="9">
        <v>24.411000000000001</v>
      </c>
      <c r="HH126" s="9">
        <v>10.558999999999999</v>
      </c>
      <c r="HI126" s="9">
        <v>9.1920000000000002</v>
      </c>
      <c r="HJ126" s="9">
        <v>7.4109999999999996</v>
      </c>
      <c r="HK126" s="9">
        <v>1.7809999999999999</v>
      </c>
      <c r="HL126" s="9">
        <v>6.3959999999999999</v>
      </c>
      <c r="HM126" s="9">
        <v>5.0110000000000001</v>
      </c>
      <c r="HN126" s="9">
        <v>1.385</v>
      </c>
      <c r="HO126" s="9">
        <v>2.7959999999999998</v>
      </c>
      <c r="HP126" s="9">
        <v>2.4</v>
      </c>
      <c r="HQ126" s="9">
        <v>0.39600000000000002</v>
      </c>
      <c r="HR126" s="9">
        <v>25.777999999999999</v>
      </c>
      <c r="HS126" s="9">
        <v>17</v>
      </c>
      <c r="HT126" s="9">
        <v>8.7780000000000005</v>
      </c>
      <c r="HU126" s="9">
        <v>45.198999999999998</v>
      </c>
      <c r="HV126" s="9">
        <v>28.503</v>
      </c>
      <c r="HW126" s="9">
        <v>16.696000000000002</v>
      </c>
      <c r="HX126" s="9">
        <v>8.7509999999999994</v>
      </c>
      <c r="HY126" s="9">
        <v>7.1</v>
      </c>
      <c r="HZ126" s="9">
        <v>1.6519999999999999</v>
      </c>
      <c r="IA126" s="9">
        <v>36.447000000000003</v>
      </c>
      <c r="IB126" s="9">
        <v>21.402999999999999</v>
      </c>
      <c r="IC126" s="9">
        <v>15.044</v>
      </c>
      <c r="ID126" s="9">
        <v>16.690999999999999</v>
      </c>
      <c r="IE126" s="9">
        <v>13.260999999999999</v>
      </c>
      <c r="IF126" s="9">
        <v>3.43</v>
      </c>
      <c r="IG126" s="9">
        <v>56.512999999999998</v>
      </c>
      <c r="IH126" s="9">
        <v>34.171999999999997</v>
      </c>
      <c r="II126" s="9">
        <v>22.341000000000001</v>
      </c>
      <c r="IJ126" s="9">
        <v>42.843000000000004</v>
      </c>
      <c r="IK126" s="9">
        <v>26.414000000000001</v>
      </c>
      <c r="IL126" s="9">
        <v>16.428999999999998</v>
      </c>
      <c r="IM126" s="9">
        <v>4433.366</v>
      </c>
      <c r="IN126" s="9">
        <v>2320.3530000000001</v>
      </c>
      <c r="IO126" s="9">
        <v>2113.0129999999999</v>
      </c>
      <c r="IP126" s="9">
        <v>3140.6819999999998</v>
      </c>
      <c r="IQ126" s="9">
        <v>1872.549</v>
      </c>
    </row>
    <row r="127" spans="1:251">
      <c r="A127" s="10">
        <v>45352</v>
      </c>
      <c r="B127" s="9">
        <v>7.7050000000000001</v>
      </c>
      <c r="C127" s="9">
        <v>20.38</v>
      </c>
      <c r="D127" s="9">
        <v>363.40800000000002</v>
      </c>
      <c r="E127" s="9">
        <v>210.66399999999999</v>
      </c>
      <c r="F127" s="9">
        <v>152.744</v>
      </c>
      <c r="G127" s="9">
        <v>188.036</v>
      </c>
      <c r="H127" s="9">
        <v>135.66200000000001</v>
      </c>
      <c r="I127" s="9">
        <v>52.374000000000002</v>
      </c>
      <c r="J127" s="9">
        <v>175.37299999999999</v>
      </c>
      <c r="K127" s="9">
        <v>75.003</v>
      </c>
      <c r="L127" s="9">
        <v>100.37</v>
      </c>
      <c r="M127" s="9">
        <v>208.875</v>
      </c>
      <c r="N127" s="9">
        <v>150.21700000000001</v>
      </c>
      <c r="O127" s="9">
        <v>58.658000000000001</v>
      </c>
      <c r="P127" s="9">
        <v>187.273</v>
      </c>
      <c r="Q127" s="9">
        <v>77.769000000000005</v>
      </c>
      <c r="R127" s="9">
        <v>109.504</v>
      </c>
      <c r="S127" s="9">
        <v>190.828</v>
      </c>
      <c r="T127" s="9">
        <v>84.152000000000001</v>
      </c>
      <c r="U127" s="9">
        <v>106.676</v>
      </c>
      <c r="V127" s="9">
        <v>3214.1970000000001</v>
      </c>
      <c r="W127" s="9">
        <v>1679.558</v>
      </c>
      <c r="X127" s="9">
        <v>1534.6389999999999</v>
      </c>
      <c r="Y127" s="9">
        <v>2455.7170000000001</v>
      </c>
      <c r="Z127" s="9">
        <v>1526.7149999999999</v>
      </c>
      <c r="AA127" s="9">
        <v>929.00199999999995</v>
      </c>
      <c r="AB127" s="9">
        <v>758.48</v>
      </c>
      <c r="AC127" s="9">
        <v>152.84200000000001</v>
      </c>
      <c r="AD127" s="9">
        <v>605.63699999999994</v>
      </c>
      <c r="AE127" s="9">
        <v>322.04899999999998</v>
      </c>
      <c r="AF127" s="9">
        <v>170.02099999999999</v>
      </c>
      <c r="AG127" s="9">
        <v>152.02799999999999</v>
      </c>
      <c r="AH127" s="9">
        <v>54.343000000000004</v>
      </c>
      <c r="AI127" s="9">
        <v>32.396000000000001</v>
      </c>
      <c r="AJ127" s="9">
        <v>21.946999999999999</v>
      </c>
      <c r="AK127" s="9">
        <v>27.154</v>
      </c>
      <c r="AL127" s="9">
        <v>19.379000000000001</v>
      </c>
      <c r="AM127" s="9">
        <v>7.7750000000000004</v>
      </c>
      <c r="AN127" s="9">
        <v>13.382999999999999</v>
      </c>
      <c r="AO127" s="9">
        <v>9.1039999999999992</v>
      </c>
      <c r="AP127" s="9">
        <v>4.2789999999999999</v>
      </c>
      <c r="AQ127" s="9">
        <v>13.771000000000001</v>
      </c>
      <c r="AR127" s="9">
        <v>10.275</v>
      </c>
      <c r="AS127" s="9">
        <v>3.496</v>
      </c>
      <c r="AT127" s="9">
        <v>27.189</v>
      </c>
      <c r="AU127" s="9">
        <v>13.016999999999999</v>
      </c>
      <c r="AV127" s="9">
        <v>14.172000000000001</v>
      </c>
      <c r="AW127" s="9">
        <v>293.98500000000001</v>
      </c>
      <c r="AX127" s="9">
        <v>153.303</v>
      </c>
      <c r="AY127" s="9">
        <v>140.68199999999999</v>
      </c>
      <c r="AZ127" s="9">
        <v>152.602</v>
      </c>
      <c r="BA127" s="9">
        <v>112.248</v>
      </c>
      <c r="BB127" s="9">
        <v>40.353000000000002</v>
      </c>
      <c r="BC127" s="9">
        <v>141.38399999999999</v>
      </c>
      <c r="BD127" s="9">
        <v>41.055</v>
      </c>
      <c r="BE127" s="9">
        <v>100.32899999999999</v>
      </c>
      <c r="BF127" s="9">
        <v>170.83600000000001</v>
      </c>
      <c r="BG127" s="9">
        <v>124.655</v>
      </c>
      <c r="BH127" s="9">
        <v>46.180999999999997</v>
      </c>
      <c r="BI127" s="9">
        <v>151.21299999999999</v>
      </c>
      <c r="BJ127" s="9">
        <v>45.366</v>
      </c>
      <c r="BK127" s="9">
        <v>105.84699999999999</v>
      </c>
      <c r="BL127" s="9">
        <v>154.767</v>
      </c>
      <c r="BM127" s="9">
        <v>50.158999999999999</v>
      </c>
      <c r="BN127" s="9">
        <v>104.608</v>
      </c>
      <c r="BO127" s="9">
        <v>2749.183</v>
      </c>
      <c r="BP127" s="9">
        <v>1405.183</v>
      </c>
      <c r="BQ127" s="9">
        <v>1344</v>
      </c>
      <c r="BR127" s="9">
        <v>2135.6979999999999</v>
      </c>
      <c r="BS127" s="9">
        <v>1256.8030000000001</v>
      </c>
      <c r="BT127" s="9">
        <v>878.89499999999998</v>
      </c>
      <c r="BU127" s="9">
        <v>613.48500000000001</v>
      </c>
      <c r="BV127" s="9">
        <v>148.38</v>
      </c>
      <c r="BW127" s="9">
        <v>465.10599999999999</v>
      </c>
      <c r="BX127" s="9">
        <v>227.029</v>
      </c>
      <c r="BY127" s="9">
        <v>116.25700000000001</v>
      </c>
      <c r="BZ127" s="9">
        <v>110.77200000000001</v>
      </c>
      <c r="CA127" s="9">
        <v>42.87</v>
      </c>
      <c r="CB127" s="9">
        <v>22.88</v>
      </c>
      <c r="CC127" s="9">
        <v>19.989999999999998</v>
      </c>
      <c r="CD127" s="9">
        <v>19.898</v>
      </c>
      <c r="CE127" s="9">
        <v>15.121</v>
      </c>
      <c r="CF127" s="9">
        <v>4.7770000000000001</v>
      </c>
      <c r="CG127" s="9">
        <v>10.914</v>
      </c>
      <c r="CH127" s="9">
        <v>9.8040000000000003</v>
      </c>
      <c r="CI127" s="9">
        <v>1.1100000000000001</v>
      </c>
      <c r="CJ127" s="9">
        <v>8.9830000000000005</v>
      </c>
      <c r="CK127" s="9">
        <v>5.3170000000000002</v>
      </c>
      <c r="CL127" s="9">
        <v>3.6669999999999998</v>
      </c>
      <c r="CM127" s="9">
        <v>22.972999999999999</v>
      </c>
      <c r="CN127" s="9">
        <v>7.7590000000000003</v>
      </c>
      <c r="CO127" s="9">
        <v>15.214</v>
      </c>
      <c r="CP127" s="9">
        <v>202.07499999999999</v>
      </c>
      <c r="CQ127" s="9">
        <v>104.629</v>
      </c>
      <c r="CR127" s="9">
        <v>97.445999999999998</v>
      </c>
      <c r="CS127" s="9">
        <v>93.748999999999995</v>
      </c>
      <c r="CT127" s="9">
        <v>69.97</v>
      </c>
      <c r="CU127" s="9">
        <v>23.779</v>
      </c>
      <c r="CV127" s="9">
        <v>108.32599999999999</v>
      </c>
      <c r="CW127" s="9">
        <v>34.658999999999999</v>
      </c>
      <c r="CX127" s="9">
        <v>73.667000000000002</v>
      </c>
      <c r="CY127" s="9">
        <v>106.342</v>
      </c>
      <c r="CZ127" s="9">
        <v>78.299000000000007</v>
      </c>
      <c r="DA127" s="9">
        <v>28.042999999999999</v>
      </c>
      <c r="DB127" s="9">
        <v>120.688</v>
      </c>
      <c r="DC127" s="9">
        <v>37.957999999999998</v>
      </c>
      <c r="DD127" s="9">
        <v>82.728999999999999</v>
      </c>
      <c r="DE127" s="9">
        <v>119.24</v>
      </c>
      <c r="DF127" s="9">
        <v>44.463000000000001</v>
      </c>
      <c r="DG127" s="9">
        <v>74.777000000000001</v>
      </c>
      <c r="DH127" s="9">
        <v>2791.6860000000001</v>
      </c>
      <c r="DI127" s="9">
        <v>1518.521</v>
      </c>
      <c r="DJ127" s="9">
        <v>1273.165</v>
      </c>
      <c r="DK127" s="9">
        <v>1725.6849999999999</v>
      </c>
      <c r="DL127" s="9">
        <v>1116.8510000000001</v>
      </c>
      <c r="DM127" s="9">
        <v>608.83299999999997</v>
      </c>
      <c r="DN127" s="9">
        <v>1066.001</v>
      </c>
      <c r="DO127" s="9">
        <v>401.67</v>
      </c>
      <c r="DP127" s="9">
        <v>664.33100000000002</v>
      </c>
      <c r="DQ127" s="9">
        <v>255.44200000000001</v>
      </c>
      <c r="DR127" s="9">
        <v>139.12100000000001</v>
      </c>
      <c r="DS127" s="9">
        <v>116.32</v>
      </c>
      <c r="DT127" s="9">
        <v>81.585999999999999</v>
      </c>
      <c r="DU127" s="9">
        <v>51.667999999999999</v>
      </c>
      <c r="DV127" s="9">
        <v>29.917999999999999</v>
      </c>
      <c r="DW127" s="9">
        <v>27.471</v>
      </c>
      <c r="DX127" s="9">
        <v>19.760999999999999</v>
      </c>
      <c r="DY127" s="9">
        <v>7.71</v>
      </c>
      <c r="DZ127" s="9">
        <v>17.713999999999999</v>
      </c>
      <c r="EA127" s="9">
        <v>11.786</v>
      </c>
      <c r="EB127" s="9">
        <v>5.9279999999999999</v>
      </c>
      <c r="EC127" s="9">
        <v>9.7569999999999997</v>
      </c>
      <c r="ED127" s="9">
        <v>7.9749999999999996</v>
      </c>
      <c r="EE127" s="9">
        <v>1.782</v>
      </c>
      <c r="EF127" s="9">
        <v>54.115000000000002</v>
      </c>
      <c r="EG127" s="9">
        <v>31.907</v>
      </c>
      <c r="EH127" s="9">
        <v>22.207999999999998</v>
      </c>
      <c r="EI127" s="9">
        <v>196.34100000000001</v>
      </c>
      <c r="EJ127" s="9">
        <v>102.364</v>
      </c>
      <c r="EK127" s="9">
        <v>93.977000000000004</v>
      </c>
      <c r="EL127" s="9">
        <v>73.204999999999998</v>
      </c>
      <c r="EM127" s="9">
        <v>49.777000000000001</v>
      </c>
      <c r="EN127" s="9">
        <v>23.428999999999998</v>
      </c>
      <c r="EO127" s="9">
        <v>123.13500000000001</v>
      </c>
      <c r="EP127" s="9">
        <v>52.587000000000003</v>
      </c>
      <c r="EQ127" s="9">
        <v>70.549000000000007</v>
      </c>
      <c r="ER127" s="9">
        <v>92.575999999999993</v>
      </c>
      <c r="ES127" s="9">
        <v>64.031000000000006</v>
      </c>
      <c r="ET127" s="9">
        <v>28.545000000000002</v>
      </c>
      <c r="EU127" s="9">
        <v>162.86600000000001</v>
      </c>
      <c r="EV127" s="9">
        <v>75.090999999999994</v>
      </c>
      <c r="EW127" s="9">
        <v>87.775000000000006</v>
      </c>
      <c r="EX127" s="9">
        <v>140.84899999999999</v>
      </c>
      <c r="EY127" s="9">
        <v>64.372</v>
      </c>
      <c r="EZ127" s="9">
        <v>76.477000000000004</v>
      </c>
      <c r="FA127" s="9">
        <v>2052.5160000000001</v>
      </c>
      <c r="FB127" s="9">
        <v>1079.393</v>
      </c>
      <c r="FC127" s="9">
        <v>973.12199999999996</v>
      </c>
      <c r="FD127" s="9">
        <v>1404.2090000000001</v>
      </c>
      <c r="FE127" s="9">
        <v>884.59100000000001</v>
      </c>
      <c r="FF127" s="9">
        <v>519.61800000000005</v>
      </c>
      <c r="FG127" s="9">
        <v>648.30600000000004</v>
      </c>
      <c r="FH127" s="9">
        <v>194.80199999999999</v>
      </c>
      <c r="FI127" s="9">
        <v>453.505</v>
      </c>
      <c r="FJ127" s="9">
        <v>186.69300000000001</v>
      </c>
      <c r="FK127" s="9">
        <v>93.673000000000002</v>
      </c>
      <c r="FL127" s="9">
        <v>93.02</v>
      </c>
      <c r="FM127" s="9">
        <v>44.932000000000002</v>
      </c>
      <c r="FN127" s="9">
        <v>24.945</v>
      </c>
      <c r="FO127" s="9">
        <v>19.986999999999998</v>
      </c>
      <c r="FP127" s="9">
        <v>16.925999999999998</v>
      </c>
      <c r="FQ127" s="9">
        <v>11.499000000000001</v>
      </c>
      <c r="FR127" s="9">
        <v>5.4269999999999996</v>
      </c>
      <c r="FS127" s="9">
        <v>9.7330000000000005</v>
      </c>
      <c r="FT127" s="9">
        <v>5.5490000000000004</v>
      </c>
      <c r="FU127" s="9">
        <v>4.1840000000000002</v>
      </c>
      <c r="FV127" s="9">
        <v>7.1929999999999996</v>
      </c>
      <c r="FW127" s="9">
        <v>5.95</v>
      </c>
      <c r="FX127" s="9">
        <v>1.2430000000000001</v>
      </c>
      <c r="FY127" s="9">
        <v>28.006</v>
      </c>
      <c r="FZ127" s="9">
        <v>13.446</v>
      </c>
      <c r="GA127" s="9">
        <v>14.56</v>
      </c>
      <c r="GB127" s="9">
        <v>156.768</v>
      </c>
      <c r="GC127" s="9">
        <v>77</v>
      </c>
      <c r="GD127" s="9">
        <v>79.768000000000001</v>
      </c>
      <c r="GE127" s="9">
        <v>63.917000000000002</v>
      </c>
      <c r="GF127" s="9">
        <v>42.936999999999998</v>
      </c>
      <c r="GG127" s="9">
        <v>20.98</v>
      </c>
      <c r="GH127" s="9">
        <v>92.850999999999999</v>
      </c>
      <c r="GI127" s="9">
        <v>34.063000000000002</v>
      </c>
      <c r="GJ127" s="9">
        <v>58.787999999999997</v>
      </c>
      <c r="GK127" s="9">
        <v>74.123999999999995</v>
      </c>
      <c r="GL127" s="9">
        <v>50.307000000000002</v>
      </c>
      <c r="GM127" s="9">
        <v>23.817</v>
      </c>
      <c r="GN127" s="9">
        <v>112.569</v>
      </c>
      <c r="GO127" s="9">
        <v>43.366</v>
      </c>
      <c r="GP127" s="9">
        <v>69.203000000000003</v>
      </c>
      <c r="GQ127" s="9">
        <v>102.584</v>
      </c>
      <c r="GR127" s="9">
        <v>39.612000000000002</v>
      </c>
      <c r="GS127" s="9">
        <v>62.972000000000001</v>
      </c>
      <c r="GT127" s="9">
        <v>739.17</v>
      </c>
      <c r="GU127" s="9">
        <v>439.12799999999999</v>
      </c>
      <c r="GV127" s="9">
        <v>300.04199999999997</v>
      </c>
      <c r="GW127" s="9">
        <v>321.47500000000002</v>
      </c>
      <c r="GX127" s="9">
        <v>232.26</v>
      </c>
      <c r="GY127" s="9">
        <v>89.215000000000003</v>
      </c>
      <c r="GZ127" s="9">
        <v>417.69499999999999</v>
      </c>
      <c r="HA127" s="9">
        <v>206.86799999999999</v>
      </c>
      <c r="HB127" s="9">
        <v>210.827</v>
      </c>
      <c r="HC127" s="9">
        <v>68.748999999999995</v>
      </c>
      <c r="HD127" s="9">
        <v>45.448</v>
      </c>
      <c r="HE127" s="9">
        <v>23.300999999999998</v>
      </c>
      <c r="HF127" s="9">
        <v>36.654000000000003</v>
      </c>
      <c r="HG127" s="9">
        <v>26.722000000000001</v>
      </c>
      <c r="HH127" s="9">
        <v>9.9309999999999992</v>
      </c>
      <c r="HI127" s="9">
        <v>10.545</v>
      </c>
      <c r="HJ127" s="9">
        <v>8.2620000000000005</v>
      </c>
      <c r="HK127" s="9">
        <v>2.2829999999999999</v>
      </c>
      <c r="HL127" s="9">
        <v>7.9809999999999999</v>
      </c>
      <c r="HM127" s="9">
        <v>6.2370000000000001</v>
      </c>
      <c r="HN127" s="9">
        <v>1.744</v>
      </c>
      <c r="HO127" s="9">
        <v>2.5640000000000001</v>
      </c>
      <c r="HP127" s="9">
        <v>2.0249999999999999</v>
      </c>
      <c r="HQ127" s="9">
        <v>0.53900000000000003</v>
      </c>
      <c r="HR127" s="9">
        <v>26.109000000000002</v>
      </c>
      <c r="HS127" s="9">
        <v>18.46</v>
      </c>
      <c r="HT127" s="9">
        <v>7.6479999999999997</v>
      </c>
      <c r="HU127" s="9">
        <v>39.573</v>
      </c>
      <c r="HV127" s="9">
        <v>25.364000000000001</v>
      </c>
      <c r="HW127" s="9">
        <v>14.209</v>
      </c>
      <c r="HX127" s="9">
        <v>9.2889999999999997</v>
      </c>
      <c r="HY127" s="9">
        <v>6.84</v>
      </c>
      <c r="HZ127" s="9">
        <v>2.448</v>
      </c>
      <c r="IA127" s="9">
        <v>30.283999999999999</v>
      </c>
      <c r="IB127" s="9">
        <v>18.524000000000001</v>
      </c>
      <c r="IC127" s="9">
        <v>11.760999999999999</v>
      </c>
      <c r="ID127" s="9">
        <v>18.452000000000002</v>
      </c>
      <c r="IE127" s="9">
        <v>13.724</v>
      </c>
      <c r="IF127" s="9">
        <v>4.7279999999999998</v>
      </c>
      <c r="IG127" s="9">
        <v>50.296999999999997</v>
      </c>
      <c r="IH127" s="9">
        <v>31.724</v>
      </c>
      <c r="II127" s="9">
        <v>18.571999999999999</v>
      </c>
      <c r="IJ127" s="9">
        <v>38.265000000000001</v>
      </c>
      <c r="IK127" s="9">
        <v>24.76</v>
      </c>
      <c r="IL127" s="9">
        <v>13.505000000000001</v>
      </c>
      <c r="IM127" s="9">
        <v>4430.8959999999997</v>
      </c>
      <c r="IN127" s="9">
        <v>2319.6060000000002</v>
      </c>
      <c r="IO127" s="9">
        <v>2111.29</v>
      </c>
      <c r="IP127" s="9">
        <v>3118.0059999999999</v>
      </c>
      <c r="IQ127" s="9">
        <v>1867.18</v>
      </c>
    </row>
    <row r="128" spans="1:251">
      <c r="A128" s="10">
        <v>45383</v>
      </c>
      <c r="B128" s="9">
        <v>14.831</v>
      </c>
      <c r="C128" s="9">
        <v>18.812999999999999</v>
      </c>
      <c r="D128" s="9">
        <v>362.71499999999997</v>
      </c>
      <c r="E128" s="9">
        <v>194.76300000000001</v>
      </c>
      <c r="F128" s="9">
        <v>167.952</v>
      </c>
      <c r="G128" s="9">
        <v>182.273</v>
      </c>
      <c r="H128" s="9">
        <v>128.21600000000001</v>
      </c>
      <c r="I128" s="9">
        <v>54.057000000000002</v>
      </c>
      <c r="J128" s="9">
        <v>180.441</v>
      </c>
      <c r="K128" s="9">
        <v>66.546999999999997</v>
      </c>
      <c r="L128" s="9">
        <v>113.89400000000001</v>
      </c>
      <c r="M128" s="9">
        <v>201.85599999999999</v>
      </c>
      <c r="N128" s="9">
        <v>142.86199999999999</v>
      </c>
      <c r="O128" s="9">
        <v>58.994</v>
      </c>
      <c r="P128" s="9">
        <v>194.083</v>
      </c>
      <c r="Q128" s="9">
        <v>71.614999999999995</v>
      </c>
      <c r="R128" s="9">
        <v>122.46899999999999</v>
      </c>
      <c r="S128" s="9">
        <v>197.02600000000001</v>
      </c>
      <c r="T128" s="9">
        <v>77.501000000000005</v>
      </c>
      <c r="U128" s="9">
        <v>119.524</v>
      </c>
      <c r="V128" s="9">
        <v>3204.2629999999999</v>
      </c>
      <c r="W128" s="9">
        <v>1670.231</v>
      </c>
      <c r="X128" s="9">
        <v>1534.0319999999999</v>
      </c>
      <c r="Y128" s="9">
        <v>2429.7739999999999</v>
      </c>
      <c r="Z128" s="9">
        <v>1509.674</v>
      </c>
      <c r="AA128" s="9">
        <v>920.1</v>
      </c>
      <c r="AB128" s="9">
        <v>774.48900000000003</v>
      </c>
      <c r="AC128" s="9">
        <v>160.55699999999999</v>
      </c>
      <c r="AD128" s="9">
        <v>613.93200000000002</v>
      </c>
      <c r="AE128" s="9">
        <v>307.24900000000002</v>
      </c>
      <c r="AF128" s="9">
        <v>169.41</v>
      </c>
      <c r="AG128" s="9">
        <v>137.839</v>
      </c>
      <c r="AH128" s="9">
        <v>48.222000000000001</v>
      </c>
      <c r="AI128" s="9">
        <v>30.271000000000001</v>
      </c>
      <c r="AJ128" s="9">
        <v>17.952000000000002</v>
      </c>
      <c r="AK128" s="9">
        <v>27.74</v>
      </c>
      <c r="AL128" s="9">
        <v>22.303000000000001</v>
      </c>
      <c r="AM128" s="9">
        <v>5.4370000000000003</v>
      </c>
      <c r="AN128" s="9">
        <v>15.929</v>
      </c>
      <c r="AO128" s="9">
        <v>12.132999999999999</v>
      </c>
      <c r="AP128" s="9">
        <v>3.7959999999999998</v>
      </c>
      <c r="AQ128" s="9">
        <v>11.811</v>
      </c>
      <c r="AR128" s="9">
        <v>10.17</v>
      </c>
      <c r="AS128" s="9">
        <v>1.6419999999999999</v>
      </c>
      <c r="AT128" s="9">
        <v>20.483000000000001</v>
      </c>
      <c r="AU128" s="9">
        <v>7.968</v>
      </c>
      <c r="AV128" s="9">
        <v>12.513999999999999</v>
      </c>
      <c r="AW128" s="9">
        <v>278.46800000000002</v>
      </c>
      <c r="AX128" s="9">
        <v>150.077</v>
      </c>
      <c r="AY128" s="9">
        <v>128.39099999999999</v>
      </c>
      <c r="AZ128" s="9">
        <v>138.077</v>
      </c>
      <c r="BA128" s="9">
        <v>106.449</v>
      </c>
      <c r="BB128" s="9">
        <v>31.626999999999999</v>
      </c>
      <c r="BC128" s="9">
        <v>140.39099999999999</v>
      </c>
      <c r="BD128" s="9">
        <v>43.628</v>
      </c>
      <c r="BE128" s="9">
        <v>96.763000000000005</v>
      </c>
      <c r="BF128" s="9">
        <v>156.94300000000001</v>
      </c>
      <c r="BG128" s="9">
        <v>122.004</v>
      </c>
      <c r="BH128" s="9">
        <v>34.939</v>
      </c>
      <c r="BI128" s="9">
        <v>150.30600000000001</v>
      </c>
      <c r="BJ128" s="9">
        <v>47.405999999999999</v>
      </c>
      <c r="BK128" s="9">
        <v>102.899</v>
      </c>
      <c r="BL128" s="9">
        <v>156.32</v>
      </c>
      <c r="BM128" s="9">
        <v>55.761000000000003</v>
      </c>
      <c r="BN128" s="9">
        <v>100.559</v>
      </c>
      <c r="BO128" s="9">
        <v>2737.348</v>
      </c>
      <c r="BP128" s="9">
        <v>1399.501</v>
      </c>
      <c r="BQ128" s="9">
        <v>1337.848</v>
      </c>
      <c r="BR128" s="9">
        <v>2112.127</v>
      </c>
      <c r="BS128" s="9">
        <v>1247.126</v>
      </c>
      <c r="BT128" s="9">
        <v>865.00099999999998</v>
      </c>
      <c r="BU128" s="9">
        <v>625.221</v>
      </c>
      <c r="BV128" s="9">
        <v>152.374</v>
      </c>
      <c r="BW128" s="9">
        <v>472.84699999999998</v>
      </c>
      <c r="BX128" s="9">
        <v>232.83500000000001</v>
      </c>
      <c r="BY128" s="9">
        <v>111.378</v>
      </c>
      <c r="BZ128" s="9">
        <v>121.45699999999999</v>
      </c>
      <c r="CA128" s="9">
        <v>39.828000000000003</v>
      </c>
      <c r="CB128" s="9">
        <v>23.02</v>
      </c>
      <c r="CC128" s="9">
        <v>16.808</v>
      </c>
      <c r="CD128" s="9">
        <v>17.681000000000001</v>
      </c>
      <c r="CE128" s="9">
        <v>13.188000000000001</v>
      </c>
      <c r="CF128" s="9">
        <v>4.4930000000000003</v>
      </c>
      <c r="CG128" s="9">
        <v>10.516</v>
      </c>
      <c r="CH128" s="9">
        <v>6.2110000000000003</v>
      </c>
      <c r="CI128" s="9">
        <v>4.3049999999999997</v>
      </c>
      <c r="CJ128" s="9">
        <v>7.165</v>
      </c>
      <c r="CK128" s="9">
        <v>6.9770000000000003</v>
      </c>
      <c r="CL128" s="9">
        <v>0.188</v>
      </c>
      <c r="CM128" s="9">
        <v>22.146999999999998</v>
      </c>
      <c r="CN128" s="9">
        <v>9.8309999999999995</v>
      </c>
      <c r="CO128" s="9">
        <v>12.315</v>
      </c>
      <c r="CP128" s="9">
        <v>206.166</v>
      </c>
      <c r="CQ128" s="9">
        <v>95.343999999999994</v>
      </c>
      <c r="CR128" s="9">
        <v>110.821</v>
      </c>
      <c r="CS128" s="9">
        <v>90.923000000000002</v>
      </c>
      <c r="CT128" s="9">
        <v>58.273000000000003</v>
      </c>
      <c r="CU128" s="9">
        <v>32.65</v>
      </c>
      <c r="CV128" s="9">
        <v>115.24299999999999</v>
      </c>
      <c r="CW128" s="9">
        <v>37.070999999999998</v>
      </c>
      <c r="CX128" s="9">
        <v>78.171999999999997</v>
      </c>
      <c r="CY128" s="9">
        <v>104.85299999999999</v>
      </c>
      <c r="CZ128" s="9">
        <v>68.994</v>
      </c>
      <c r="DA128" s="9">
        <v>35.859000000000002</v>
      </c>
      <c r="DB128" s="9">
        <v>127.982</v>
      </c>
      <c r="DC128" s="9">
        <v>42.384</v>
      </c>
      <c r="DD128" s="9">
        <v>85.597999999999999</v>
      </c>
      <c r="DE128" s="9">
        <v>125.759</v>
      </c>
      <c r="DF128" s="9">
        <v>43.281999999999996</v>
      </c>
      <c r="DG128" s="9">
        <v>82.477000000000004</v>
      </c>
      <c r="DH128" s="9">
        <v>2794.078</v>
      </c>
      <c r="DI128" s="9">
        <v>1511.194</v>
      </c>
      <c r="DJ128" s="9">
        <v>1282.884</v>
      </c>
      <c r="DK128" s="9">
        <v>1734.0150000000001</v>
      </c>
      <c r="DL128" s="9">
        <v>1112.049</v>
      </c>
      <c r="DM128" s="9">
        <v>621.96600000000001</v>
      </c>
      <c r="DN128" s="9">
        <v>1060.0630000000001</v>
      </c>
      <c r="DO128" s="9">
        <v>399.14499999999998</v>
      </c>
      <c r="DP128" s="9">
        <v>660.91800000000001</v>
      </c>
      <c r="DQ128" s="9">
        <v>242.96899999999999</v>
      </c>
      <c r="DR128" s="9">
        <v>133.29400000000001</v>
      </c>
      <c r="DS128" s="9">
        <v>109.675</v>
      </c>
      <c r="DT128" s="9">
        <v>66.162999999999997</v>
      </c>
      <c r="DU128" s="9">
        <v>38.140999999999998</v>
      </c>
      <c r="DV128" s="9">
        <v>28.021999999999998</v>
      </c>
      <c r="DW128" s="9">
        <v>20.361000000000001</v>
      </c>
      <c r="DX128" s="9">
        <v>13.500999999999999</v>
      </c>
      <c r="DY128" s="9">
        <v>6.86</v>
      </c>
      <c r="DZ128" s="9">
        <v>12.289</v>
      </c>
      <c r="EA128" s="9">
        <v>7.1390000000000002</v>
      </c>
      <c r="EB128" s="9">
        <v>5.15</v>
      </c>
      <c r="EC128" s="9">
        <v>8.0730000000000004</v>
      </c>
      <c r="ED128" s="9">
        <v>6.3630000000000004</v>
      </c>
      <c r="EE128" s="9">
        <v>1.71</v>
      </c>
      <c r="EF128" s="9">
        <v>45.801000000000002</v>
      </c>
      <c r="EG128" s="9">
        <v>24.64</v>
      </c>
      <c r="EH128" s="9">
        <v>21.161999999999999</v>
      </c>
      <c r="EI128" s="9">
        <v>197.50399999999999</v>
      </c>
      <c r="EJ128" s="9">
        <v>108.164</v>
      </c>
      <c r="EK128" s="9">
        <v>89.34</v>
      </c>
      <c r="EL128" s="9">
        <v>77.847999999999999</v>
      </c>
      <c r="EM128" s="9">
        <v>56.066000000000003</v>
      </c>
      <c r="EN128" s="9">
        <v>21.782</v>
      </c>
      <c r="EO128" s="9">
        <v>119.655</v>
      </c>
      <c r="EP128" s="9">
        <v>52.097999999999999</v>
      </c>
      <c r="EQ128" s="9">
        <v>67.557000000000002</v>
      </c>
      <c r="ER128" s="9">
        <v>93.296999999999997</v>
      </c>
      <c r="ES128" s="9">
        <v>66.22</v>
      </c>
      <c r="ET128" s="9">
        <v>27.077000000000002</v>
      </c>
      <c r="EU128" s="9">
        <v>149.672</v>
      </c>
      <c r="EV128" s="9">
        <v>67.073999999999998</v>
      </c>
      <c r="EW128" s="9">
        <v>82.597999999999999</v>
      </c>
      <c r="EX128" s="9">
        <v>131.94399999999999</v>
      </c>
      <c r="EY128" s="9">
        <v>59.237000000000002</v>
      </c>
      <c r="EZ128" s="9">
        <v>72.706999999999994</v>
      </c>
      <c r="FA128" s="9">
        <v>2050.846</v>
      </c>
      <c r="FB128" s="9">
        <v>1073.299</v>
      </c>
      <c r="FC128" s="9">
        <v>977.54700000000003</v>
      </c>
      <c r="FD128" s="9">
        <v>1400.606</v>
      </c>
      <c r="FE128" s="9">
        <v>870.26499999999999</v>
      </c>
      <c r="FF128" s="9">
        <v>530.34100000000001</v>
      </c>
      <c r="FG128" s="9">
        <v>650.24099999999999</v>
      </c>
      <c r="FH128" s="9">
        <v>203.035</v>
      </c>
      <c r="FI128" s="9">
        <v>447.20600000000002</v>
      </c>
      <c r="FJ128" s="9">
        <v>183.845</v>
      </c>
      <c r="FK128" s="9">
        <v>96.540999999999997</v>
      </c>
      <c r="FL128" s="9">
        <v>87.304000000000002</v>
      </c>
      <c r="FM128" s="9">
        <v>45.671999999999997</v>
      </c>
      <c r="FN128" s="9">
        <v>24.765000000000001</v>
      </c>
      <c r="FO128" s="9">
        <v>20.907</v>
      </c>
      <c r="FP128" s="9">
        <v>17.527999999999999</v>
      </c>
      <c r="FQ128" s="9">
        <v>11.864000000000001</v>
      </c>
      <c r="FR128" s="9">
        <v>5.665</v>
      </c>
      <c r="FS128" s="9">
        <v>9.7070000000000007</v>
      </c>
      <c r="FT128" s="9">
        <v>5.7149999999999999</v>
      </c>
      <c r="FU128" s="9">
        <v>3.992</v>
      </c>
      <c r="FV128" s="9">
        <v>7.8209999999999997</v>
      </c>
      <c r="FW128" s="9">
        <v>6.1479999999999997</v>
      </c>
      <c r="FX128" s="9">
        <v>1.673</v>
      </c>
      <c r="FY128" s="9">
        <v>28.143000000000001</v>
      </c>
      <c r="FZ128" s="9">
        <v>12.901</v>
      </c>
      <c r="GA128" s="9">
        <v>15.242000000000001</v>
      </c>
      <c r="GB128" s="9">
        <v>154.19499999999999</v>
      </c>
      <c r="GC128" s="9">
        <v>81.004999999999995</v>
      </c>
      <c r="GD128" s="9">
        <v>73.19</v>
      </c>
      <c r="GE128" s="9">
        <v>63.609000000000002</v>
      </c>
      <c r="GF128" s="9">
        <v>43.548999999999999</v>
      </c>
      <c r="GG128" s="9">
        <v>20.059999999999999</v>
      </c>
      <c r="GH128" s="9">
        <v>90.585999999999999</v>
      </c>
      <c r="GI128" s="9">
        <v>37.456000000000003</v>
      </c>
      <c r="GJ128" s="9">
        <v>53.13</v>
      </c>
      <c r="GK128" s="9">
        <v>77.253</v>
      </c>
      <c r="GL128" s="9">
        <v>53.091000000000001</v>
      </c>
      <c r="GM128" s="9">
        <v>24.161999999999999</v>
      </c>
      <c r="GN128" s="9">
        <v>106.593</v>
      </c>
      <c r="GO128" s="9">
        <v>43.45</v>
      </c>
      <c r="GP128" s="9">
        <v>63.143000000000001</v>
      </c>
      <c r="GQ128" s="9">
        <v>100.29300000000001</v>
      </c>
      <c r="GR128" s="9">
        <v>43.170999999999999</v>
      </c>
      <c r="GS128" s="9">
        <v>57.122</v>
      </c>
      <c r="GT128" s="9">
        <v>743.23199999999997</v>
      </c>
      <c r="GU128" s="9">
        <v>437.89499999999998</v>
      </c>
      <c r="GV128" s="9">
        <v>305.33699999999999</v>
      </c>
      <c r="GW128" s="9">
        <v>333.40899999999999</v>
      </c>
      <c r="GX128" s="9">
        <v>241.785</v>
      </c>
      <c r="GY128" s="9">
        <v>91.623999999999995</v>
      </c>
      <c r="GZ128" s="9">
        <v>409.82299999999998</v>
      </c>
      <c r="HA128" s="9">
        <v>196.11</v>
      </c>
      <c r="HB128" s="9">
        <v>213.71299999999999</v>
      </c>
      <c r="HC128" s="9">
        <v>59.124000000000002</v>
      </c>
      <c r="HD128" s="9">
        <v>36.753</v>
      </c>
      <c r="HE128" s="9">
        <v>22.370999999999999</v>
      </c>
      <c r="HF128" s="9">
        <v>20.491</v>
      </c>
      <c r="HG128" s="9">
        <v>13.377000000000001</v>
      </c>
      <c r="HH128" s="9">
        <v>7.1150000000000002</v>
      </c>
      <c r="HI128" s="9">
        <v>2.8330000000000002</v>
      </c>
      <c r="HJ128" s="9">
        <v>1.6379999999999999</v>
      </c>
      <c r="HK128" s="9">
        <v>1.1950000000000001</v>
      </c>
      <c r="HL128" s="9">
        <v>2.5819999999999999</v>
      </c>
      <c r="HM128" s="9">
        <v>1.4239999999999999</v>
      </c>
      <c r="HN128" s="9">
        <v>1.1579999999999999</v>
      </c>
      <c r="HO128" s="9">
        <v>0.251</v>
      </c>
      <c r="HP128" s="9">
        <v>0.214</v>
      </c>
      <c r="HQ128" s="9">
        <v>3.6999999999999998E-2</v>
      </c>
      <c r="HR128" s="9">
        <v>17.658000000000001</v>
      </c>
      <c r="HS128" s="9">
        <v>11.739000000000001</v>
      </c>
      <c r="HT128" s="9">
        <v>5.9189999999999996</v>
      </c>
      <c r="HU128" s="9">
        <v>43.308999999999997</v>
      </c>
      <c r="HV128" s="9">
        <v>27.158999999999999</v>
      </c>
      <c r="HW128" s="9">
        <v>16.149999999999999</v>
      </c>
      <c r="HX128" s="9">
        <v>14.24</v>
      </c>
      <c r="HY128" s="9">
        <v>12.516999999999999</v>
      </c>
      <c r="HZ128" s="9">
        <v>1.7230000000000001</v>
      </c>
      <c r="IA128" s="9">
        <v>29.068999999999999</v>
      </c>
      <c r="IB128" s="9">
        <v>14.641999999999999</v>
      </c>
      <c r="IC128" s="9">
        <v>14.427</v>
      </c>
      <c r="ID128" s="9">
        <v>16.044</v>
      </c>
      <c r="IE128" s="9">
        <v>13.129</v>
      </c>
      <c r="IF128" s="9">
        <v>2.915</v>
      </c>
      <c r="IG128" s="9">
        <v>43.08</v>
      </c>
      <c r="IH128" s="9">
        <v>23.623999999999999</v>
      </c>
      <c r="II128" s="9">
        <v>19.454999999999998</v>
      </c>
      <c r="IJ128" s="9">
        <v>31.651</v>
      </c>
      <c r="IK128" s="9">
        <v>16.065999999999999</v>
      </c>
      <c r="IL128" s="9">
        <v>15.585000000000001</v>
      </c>
      <c r="IM128" s="9">
        <v>4425.5219999999999</v>
      </c>
      <c r="IN128" s="9">
        <v>2310.7750000000001</v>
      </c>
      <c r="IO128" s="9">
        <v>2114.7469999999998</v>
      </c>
      <c r="IP128" s="9">
        <v>3100.1570000000002</v>
      </c>
      <c r="IQ128" s="9">
        <v>1844.183</v>
      </c>
    </row>
    <row r="129" spans="1:251">
      <c r="A129" s="10">
        <v>45413</v>
      </c>
      <c r="B129" s="9">
        <v>14.615</v>
      </c>
      <c r="C129" s="9">
        <v>24.826000000000001</v>
      </c>
      <c r="D129" s="9">
        <v>361.16399999999999</v>
      </c>
      <c r="E129" s="9">
        <v>204.44</v>
      </c>
      <c r="F129" s="9">
        <v>156.72499999999999</v>
      </c>
      <c r="G129" s="9">
        <v>177.01400000000001</v>
      </c>
      <c r="H129" s="9">
        <v>133.63399999999999</v>
      </c>
      <c r="I129" s="9">
        <v>43.38</v>
      </c>
      <c r="J129" s="9">
        <v>184.15</v>
      </c>
      <c r="K129" s="9">
        <v>70.805000000000007</v>
      </c>
      <c r="L129" s="9">
        <v>113.345</v>
      </c>
      <c r="M129" s="9">
        <v>193.02500000000001</v>
      </c>
      <c r="N129" s="9">
        <v>145.39400000000001</v>
      </c>
      <c r="O129" s="9">
        <v>47.631</v>
      </c>
      <c r="P129" s="9">
        <v>198.37799999999999</v>
      </c>
      <c r="Q129" s="9">
        <v>73.311999999999998</v>
      </c>
      <c r="R129" s="9">
        <v>125.066</v>
      </c>
      <c r="S129" s="9">
        <v>196.30099999999999</v>
      </c>
      <c r="T129" s="9">
        <v>81.796999999999997</v>
      </c>
      <c r="U129" s="9">
        <v>114.504</v>
      </c>
      <c r="V129" s="9">
        <v>3253.3850000000002</v>
      </c>
      <c r="W129" s="9">
        <v>1695.1959999999999</v>
      </c>
      <c r="X129" s="9">
        <v>1558.1890000000001</v>
      </c>
      <c r="Y129" s="9">
        <v>2466.3380000000002</v>
      </c>
      <c r="Z129" s="9">
        <v>1541.9079999999999</v>
      </c>
      <c r="AA129" s="9">
        <v>924.43</v>
      </c>
      <c r="AB129" s="9">
        <v>787.04700000000003</v>
      </c>
      <c r="AC129" s="9">
        <v>153.28800000000001</v>
      </c>
      <c r="AD129" s="9">
        <v>633.75900000000001</v>
      </c>
      <c r="AE129" s="9">
        <v>324.76600000000002</v>
      </c>
      <c r="AF129" s="9">
        <v>181.221</v>
      </c>
      <c r="AG129" s="9">
        <v>143.54499999999999</v>
      </c>
      <c r="AH129" s="9">
        <v>61.415999999999997</v>
      </c>
      <c r="AI129" s="9">
        <v>35.704999999999998</v>
      </c>
      <c r="AJ129" s="9">
        <v>25.710999999999999</v>
      </c>
      <c r="AK129" s="9">
        <v>30.963000000000001</v>
      </c>
      <c r="AL129" s="9">
        <v>26.88</v>
      </c>
      <c r="AM129" s="9">
        <v>4.0830000000000002</v>
      </c>
      <c r="AN129" s="9">
        <v>17.954999999999998</v>
      </c>
      <c r="AO129" s="9">
        <v>16.262</v>
      </c>
      <c r="AP129" s="9">
        <v>1.6930000000000001</v>
      </c>
      <c r="AQ129" s="9">
        <v>13.007999999999999</v>
      </c>
      <c r="AR129" s="9">
        <v>10.619</v>
      </c>
      <c r="AS129" s="9">
        <v>2.3889999999999998</v>
      </c>
      <c r="AT129" s="9">
        <v>30.452999999999999</v>
      </c>
      <c r="AU129" s="9">
        <v>8.8239999999999998</v>
      </c>
      <c r="AV129" s="9">
        <v>21.629000000000001</v>
      </c>
      <c r="AW129" s="9">
        <v>292.85599999999999</v>
      </c>
      <c r="AX129" s="9">
        <v>161.36699999999999</v>
      </c>
      <c r="AY129" s="9">
        <v>131.489</v>
      </c>
      <c r="AZ129" s="9">
        <v>152.68700000000001</v>
      </c>
      <c r="BA129" s="9">
        <v>122.042</v>
      </c>
      <c r="BB129" s="9">
        <v>30.645</v>
      </c>
      <c r="BC129" s="9">
        <v>140.16800000000001</v>
      </c>
      <c r="BD129" s="9">
        <v>39.323999999999998</v>
      </c>
      <c r="BE129" s="9">
        <v>100.84399999999999</v>
      </c>
      <c r="BF129" s="9">
        <v>171.49600000000001</v>
      </c>
      <c r="BG129" s="9">
        <v>137.85900000000001</v>
      </c>
      <c r="BH129" s="9">
        <v>33.637</v>
      </c>
      <c r="BI129" s="9">
        <v>153.27000000000001</v>
      </c>
      <c r="BJ129" s="9">
        <v>43.362000000000002</v>
      </c>
      <c r="BK129" s="9">
        <v>109.908</v>
      </c>
      <c r="BL129" s="9">
        <v>158.12299999999999</v>
      </c>
      <c r="BM129" s="9">
        <v>55.585999999999999</v>
      </c>
      <c r="BN129" s="9">
        <v>102.53700000000001</v>
      </c>
      <c r="BO129" s="9">
        <v>2759.6</v>
      </c>
      <c r="BP129" s="9">
        <v>1411.104</v>
      </c>
      <c r="BQ129" s="9">
        <v>1348.4960000000001</v>
      </c>
      <c r="BR129" s="9">
        <v>2155.1329999999998</v>
      </c>
      <c r="BS129" s="9">
        <v>1268.3910000000001</v>
      </c>
      <c r="BT129" s="9">
        <v>886.74199999999996</v>
      </c>
      <c r="BU129" s="9">
        <v>604.46600000000001</v>
      </c>
      <c r="BV129" s="9">
        <v>142.71299999999999</v>
      </c>
      <c r="BW129" s="9">
        <v>461.75400000000002</v>
      </c>
      <c r="BX129" s="9">
        <v>239.21</v>
      </c>
      <c r="BY129" s="9">
        <v>120.71299999999999</v>
      </c>
      <c r="BZ129" s="9">
        <v>118.497</v>
      </c>
      <c r="CA129" s="9">
        <v>42.686999999999998</v>
      </c>
      <c r="CB129" s="9">
        <v>25.542000000000002</v>
      </c>
      <c r="CC129" s="9">
        <v>17.145</v>
      </c>
      <c r="CD129" s="9">
        <v>22.69</v>
      </c>
      <c r="CE129" s="9">
        <v>17.466999999999999</v>
      </c>
      <c r="CF129" s="9">
        <v>5.2229999999999999</v>
      </c>
      <c r="CG129" s="9">
        <v>10.864000000000001</v>
      </c>
      <c r="CH129" s="9">
        <v>9.7650000000000006</v>
      </c>
      <c r="CI129" s="9">
        <v>1.099</v>
      </c>
      <c r="CJ129" s="9">
        <v>11.826000000000001</v>
      </c>
      <c r="CK129" s="9">
        <v>7.702</v>
      </c>
      <c r="CL129" s="9">
        <v>4.1239999999999997</v>
      </c>
      <c r="CM129" s="9">
        <v>19.997</v>
      </c>
      <c r="CN129" s="9">
        <v>8.0760000000000005</v>
      </c>
      <c r="CO129" s="9">
        <v>11.922000000000001</v>
      </c>
      <c r="CP129" s="9">
        <v>210.33199999999999</v>
      </c>
      <c r="CQ129" s="9">
        <v>103.295</v>
      </c>
      <c r="CR129" s="9">
        <v>107.03700000000001</v>
      </c>
      <c r="CS129" s="9">
        <v>106.33199999999999</v>
      </c>
      <c r="CT129" s="9">
        <v>73.021000000000001</v>
      </c>
      <c r="CU129" s="9">
        <v>33.311</v>
      </c>
      <c r="CV129" s="9">
        <v>104</v>
      </c>
      <c r="CW129" s="9">
        <v>30.274000000000001</v>
      </c>
      <c r="CX129" s="9">
        <v>73.725999999999999</v>
      </c>
      <c r="CY129" s="9">
        <v>124.101</v>
      </c>
      <c r="CZ129" s="9">
        <v>86.186999999999998</v>
      </c>
      <c r="DA129" s="9">
        <v>37.914000000000001</v>
      </c>
      <c r="DB129" s="9">
        <v>115.10899999999999</v>
      </c>
      <c r="DC129" s="9">
        <v>34.526000000000003</v>
      </c>
      <c r="DD129" s="9">
        <v>80.582999999999998</v>
      </c>
      <c r="DE129" s="9">
        <v>114.864</v>
      </c>
      <c r="DF129" s="9">
        <v>40.039000000000001</v>
      </c>
      <c r="DG129" s="9">
        <v>74.825000000000003</v>
      </c>
      <c r="DH129" s="9">
        <v>2823.8449999999998</v>
      </c>
      <c r="DI129" s="9">
        <v>1523.9059999999999</v>
      </c>
      <c r="DJ129" s="9">
        <v>1299.94</v>
      </c>
      <c r="DK129" s="9">
        <v>1769.749</v>
      </c>
      <c r="DL129" s="9">
        <v>1126.9749999999999</v>
      </c>
      <c r="DM129" s="9">
        <v>642.774</v>
      </c>
      <c r="DN129" s="9">
        <v>1054.097</v>
      </c>
      <c r="DO129" s="9">
        <v>396.93</v>
      </c>
      <c r="DP129" s="9">
        <v>657.16600000000005</v>
      </c>
      <c r="DQ129" s="9">
        <v>250.33699999999999</v>
      </c>
      <c r="DR129" s="9">
        <v>131.41999999999999</v>
      </c>
      <c r="DS129" s="9">
        <v>118.917</v>
      </c>
      <c r="DT129" s="9">
        <v>77.786000000000001</v>
      </c>
      <c r="DU129" s="9">
        <v>44.963000000000001</v>
      </c>
      <c r="DV129" s="9">
        <v>32.823</v>
      </c>
      <c r="DW129" s="9">
        <v>29.187000000000001</v>
      </c>
      <c r="DX129" s="9">
        <v>19.823</v>
      </c>
      <c r="DY129" s="9">
        <v>9.3640000000000008</v>
      </c>
      <c r="DZ129" s="9">
        <v>16.22</v>
      </c>
      <c r="EA129" s="9">
        <v>10.065</v>
      </c>
      <c r="EB129" s="9">
        <v>6.1539999999999999</v>
      </c>
      <c r="EC129" s="9">
        <v>12.967000000000001</v>
      </c>
      <c r="ED129" s="9">
        <v>9.7579999999999991</v>
      </c>
      <c r="EE129" s="9">
        <v>3.21</v>
      </c>
      <c r="EF129" s="9">
        <v>48.598999999999997</v>
      </c>
      <c r="EG129" s="9">
        <v>25.14</v>
      </c>
      <c r="EH129" s="9">
        <v>23.459</v>
      </c>
      <c r="EI129" s="9">
        <v>191.73699999999999</v>
      </c>
      <c r="EJ129" s="9">
        <v>95.484999999999999</v>
      </c>
      <c r="EK129" s="9">
        <v>96.251999999999995</v>
      </c>
      <c r="EL129" s="9">
        <v>69.97</v>
      </c>
      <c r="EM129" s="9">
        <v>48.171999999999997</v>
      </c>
      <c r="EN129" s="9">
        <v>21.797999999999998</v>
      </c>
      <c r="EO129" s="9">
        <v>121.767</v>
      </c>
      <c r="EP129" s="9">
        <v>47.313000000000002</v>
      </c>
      <c r="EQ129" s="9">
        <v>74.453999999999994</v>
      </c>
      <c r="ER129" s="9">
        <v>94.108000000000004</v>
      </c>
      <c r="ES129" s="9">
        <v>65.266000000000005</v>
      </c>
      <c r="ET129" s="9">
        <v>28.841999999999999</v>
      </c>
      <c r="EU129" s="9">
        <v>156.22900000000001</v>
      </c>
      <c r="EV129" s="9">
        <v>66.153999999999996</v>
      </c>
      <c r="EW129" s="9">
        <v>90.075000000000003</v>
      </c>
      <c r="EX129" s="9">
        <v>137.98599999999999</v>
      </c>
      <c r="EY129" s="9">
        <v>57.378</v>
      </c>
      <c r="EZ129" s="9">
        <v>80.608000000000004</v>
      </c>
      <c r="FA129" s="9">
        <v>2075.25</v>
      </c>
      <c r="FB129" s="9">
        <v>1084.4829999999999</v>
      </c>
      <c r="FC129" s="9">
        <v>990.76700000000005</v>
      </c>
      <c r="FD129" s="9">
        <v>1432.1559999999999</v>
      </c>
      <c r="FE129" s="9">
        <v>882.38599999999997</v>
      </c>
      <c r="FF129" s="9">
        <v>549.77099999999996</v>
      </c>
      <c r="FG129" s="9">
        <v>643.09400000000005</v>
      </c>
      <c r="FH129" s="9">
        <v>202.09700000000001</v>
      </c>
      <c r="FI129" s="9">
        <v>440.99700000000001</v>
      </c>
      <c r="FJ129" s="9">
        <v>190.358</v>
      </c>
      <c r="FK129" s="9">
        <v>93.619</v>
      </c>
      <c r="FL129" s="9">
        <v>96.738</v>
      </c>
      <c r="FM129" s="9">
        <v>51.07</v>
      </c>
      <c r="FN129" s="9">
        <v>27.573</v>
      </c>
      <c r="FO129" s="9">
        <v>23.497</v>
      </c>
      <c r="FP129" s="9">
        <v>23.148</v>
      </c>
      <c r="FQ129" s="9">
        <v>15.032</v>
      </c>
      <c r="FR129" s="9">
        <v>8.1159999999999997</v>
      </c>
      <c r="FS129" s="9">
        <v>12.420999999999999</v>
      </c>
      <c r="FT129" s="9">
        <v>7.4779999999999998</v>
      </c>
      <c r="FU129" s="9">
        <v>4.9429999999999996</v>
      </c>
      <c r="FV129" s="9">
        <v>10.727</v>
      </c>
      <c r="FW129" s="9">
        <v>7.5540000000000003</v>
      </c>
      <c r="FX129" s="9">
        <v>3.173</v>
      </c>
      <c r="FY129" s="9">
        <v>27.922000000000001</v>
      </c>
      <c r="FZ129" s="9">
        <v>12.541</v>
      </c>
      <c r="GA129" s="9">
        <v>15.381</v>
      </c>
      <c r="GB129" s="9">
        <v>152.572</v>
      </c>
      <c r="GC129" s="9">
        <v>72.028000000000006</v>
      </c>
      <c r="GD129" s="9">
        <v>80.543999999999997</v>
      </c>
      <c r="GE129" s="9">
        <v>58.155000000000001</v>
      </c>
      <c r="GF129" s="9">
        <v>37.927</v>
      </c>
      <c r="GG129" s="9">
        <v>20.228000000000002</v>
      </c>
      <c r="GH129" s="9">
        <v>94.417000000000002</v>
      </c>
      <c r="GI129" s="9">
        <v>34.100999999999999</v>
      </c>
      <c r="GJ129" s="9">
        <v>60.316000000000003</v>
      </c>
      <c r="GK129" s="9">
        <v>78.320999999999998</v>
      </c>
      <c r="GL129" s="9">
        <v>51.661999999999999</v>
      </c>
      <c r="GM129" s="9">
        <v>26.658000000000001</v>
      </c>
      <c r="GN129" s="9">
        <v>112.03700000000001</v>
      </c>
      <c r="GO129" s="9">
        <v>41.957000000000001</v>
      </c>
      <c r="GP129" s="9">
        <v>70.08</v>
      </c>
      <c r="GQ129" s="9">
        <v>106.83799999999999</v>
      </c>
      <c r="GR129" s="9">
        <v>41.579000000000001</v>
      </c>
      <c r="GS129" s="9">
        <v>65.259</v>
      </c>
      <c r="GT129" s="9">
        <v>748.59500000000003</v>
      </c>
      <c r="GU129" s="9">
        <v>439.42200000000003</v>
      </c>
      <c r="GV129" s="9">
        <v>309.17200000000003</v>
      </c>
      <c r="GW129" s="9">
        <v>337.59199999999998</v>
      </c>
      <c r="GX129" s="9">
        <v>244.589</v>
      </c>
      <c r="GY129" s="9">
        <v>93.003</v>
      </c>
      <c r="GZ129" s="9">
        <v>411.00200000000001</v>
      </c>
      <c r="HA129" s="9">
        <v>194.833</v>
      </c>
      <c r="HB129" s="9">
        <v>216.16900000000001</v>
      </c>
      <c r="HC129" s="9">
        <v>59.978999999999999</v>
      </c>
      <c r="HD129" s="9">
        <v>37.799999999999997</v>
      </c>
      <c r="HE129" s="9">
        <v>22.178999999999998</v>
      </c>
      <c r="HF129" s="9">
        <v>26.716000000000001</v>
      </c>
      <c r="HG129" s="9">
        <v>17.39</v>
      </c>
      <c r="HH129" s="9">
        <v>9.3260000000000005</v>
      </c>
      <c r="HI129" s="9">
        <v>6.0389999999999997</v>
      </c>
      <c r="HJ129" s="9">
        <v>4.7910000000000004</v>
      </c>
      <c r="HK129" s="9">
        <v>1.248</v>
      </c>
      <c r="HL129" s="9">
        <v>3.798</v>
      </c>
      <c r="HM129" s="9">
        <v>2.5870000000000002</v>
      </c>
      <c r="HN129" s="9">
        <v>1.2110000000000001</v>
      </c>
      <c r="HO129" s="9">
        <v>2.2410000000000001</v>
      </c>
      <c r="HP129" s="9">
        <v>2.2040000000000002</v>
      </c>
      <c r="HQ129" s="9">
        <v>3.6999999999999998E-2</v>
      </c>
      <c r="HR129" s="9">
        <v>20.677</v>
      </c>
      <c r="HS129" s="9">
        <v>12.599</v>
      </c>
      <c r="HT129" s="9">
        <v>8.0779999999999994</v>
      </c>
      <c r="HU129" s="9">
        <v>39.164999999999999</v>
      </c>
      <c r="HV129" s="9">
        <v>23.457000000000001</v>
      </c>
      <c r="HW129" s="9">
        <v>15.708</v>
      </c>
      <c r="HX129" s="9">
        <v>11.815</v>
      </c>
      <c r="HY129" s="9">
        <v>10.246</v>
      </c>
      <c r="HZ129" s="9">
        <v>1.57</v>
      </c>
      <c r="IA129" s="9">
        <v>27.35</v>
      </c>
      <c r="IB129" s="9">
        <v>13.211</v>
      </c>
      <c r="IC129" s="9">
        <v>14.138</v>
      </c>
      <c r="ID129" s="9">
        <v>15.787000000000001</v>
      </c>
      <c r="IE129" s="9">
        <v>13.603</v>
      </c>
      <c r="IF129" s="9">
        <v>2.1840000000000002</v>
      </c>
      <c r="IG129" s="9">
        <v>44.192</v>
      </c>
      <c r="IH129" s="9">
        <v>24.196999999999999</v>
      </c>
      <c r="II129" s="9">
        <v>19.995000000000001</v>
      </c>
      <c r="IJ129" s="9">
        <v>31.148</v>
      </c>
      <c r="IK129" s="9">
        <v>15.798999999999999</v>
      </c>
      <c r="IL129" s="9">
        <v>15.349</v>
      </c>
      <c r="IM129" s="9">
        <v>4470.4970000000003</v>
      </c>
      <c r="IN129" s="9">
        <v>2330.4279999999999</v>
      </c>
      <c r="IO129" s="9">
        <v>2140.0700000000002</v>
      </c>
      <c r="IP129" s="9">
        <v>3126.489</v>
      </c>
      <c r="IQ129" s="9">
        <v>1859.732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2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  <c r="H1" s="3" t="s">
        <v>1019</v>
      </c>
      <c r="I1" s="3" t="s">
        <v>1020</v>
      </c>
      <c r="J1" s="3" t="s">
        <v>1021</v>
      </c>
      <c r="K1" s="3" t="s">
        <v>1022</v>
      </c>
      <c r="L1" s="3" t="s">
        <v>1023</v>
      </c>
      <c r="M1" s="3" t="s">
        <v>1024</v>
      </c>
      <c r="N1" s="3" t="s">
        <v>1025</v>
      </c>
      <c r="O1" s="3" t="s">
        <v>1026</v>
      </c>
      <c r="P1" s="3" t="s">
        <v>1027</v>
      </c>
      <c r="Q1" s="3" t="s">
        <v>1028</v>
      </c>
      <c r="R1" s="3" t="s">
        <v>1029</v>
      </c>
      <c r="S1" s="3" t="s">
        <v>1030</v>
      </c>
      <c r="T1" s="3" t="s">
        <v>1031</v>
      </c>
      <c r="U1" s="3" t="s">
        <v>1032</v>
      </c>
      <c r="V1" s="3" t="s">
        <v>1033</v>
      </c>
      <c r="W1" s="3" t="s">
        <v>1034</v>
      </c>
      <c r="X1" s="3" t="s">
        <v>1035</v>
      </c>
      <c r="Y1" s="3" t="s">
        <v>1036</v>
      </c>
      <c r="Z1" s="3" t="s">
        <v>1037</v>
      </c>
      <c r="AA1" s="3" t="s">
        <v>1038</v>
      </c>
      <c r="AB1" s="3" t="s">
        <v>1039</v>
      </c>
      <c r="AC1" s="3" t="s">
        <v>1040</v>
      </c>
      <c r="AD1" s="3" t="s">
        <v>1041</v>
      </c>
      <c r="AE1" s="3" t="s">
        <v>1042</v>
      </c>
      <c r="AF1" s="3" t="s">
        <v>1043</v>
      </c>
      <c r="AG1" s="3" t="s">
        <v>1044</v>
      </c>
      <c r="AH1" s="3" t="s">
        <v>1045</v>
      </c>
      <c r="AI1" s="3" t="s">
        <v>1046</v>
      </c>
      <c r="AJ1" s="3" t="s">
        <v>1047</v>
      </c>
      <c r="AK1" s="3" t="s">
        <v>1048</v>
      </c>
      <c r="AL1" s="3" t="s">
        <v>1049</v>
      </c>
      <c r="AM1" s="3" t="s">
        <v>1050</v>
      </c>
      <c r="AN1" s="3" t="s">
        <v>1051</v>
      </c>
      <c r="AO1" s="3" t="s">
        <v>1052</v>
      </c>
      <c r="AP1" s="3" t="s">
        <v>1053</v>
      </c>
      <c r="AQ1" s="3" t="s">
        <v>1054</v>
      </c>
      <c r="AR1" s="3" t="s">
        <v>1055</v>
      </c>
      <c r="AS1" s="3" t="s">
        <v>1056</v>
      </c>
      <c r="AT1" s="3" t="s">
        <v>1057</v>
      </c>
      <c r="AU1" s="3" t="s">
        <v>1058</v>
      </c>
      <c r="AV1" s="3" t="s">
        <v>1059</v>
      </c>
      <c r="AW1" s="3" t="s">
        <v>1060</v>
      </c>
      <c r="AX1" s="3" t="s">
        <v>1061</v>
      </c>
      <c r="AY1" s="3" t="s">
        <v>1062</v>
      </c>
      <c r="AZ1" s="3" t="s">
        <v>1063</v>
      </c>
      <c r="BA1" s="3" t="s">
        <v>1064</v>
      </c>
      <c r="BB1" s="3" t="s">
        <v>1065</v>
      </c>
      <c r="BC1" s="3" t="s">
        <v>1066</v>
      </c>
      <c r="BD1" s="3" t="s">
        <v>1067</v>
      </c>
      <c r="BE1" s="3" t="s">
        <v>1068</v>
      </c>
      <c r="BF1" s="3" t="s">
        <v>1069</v>
      </c>
      <c r="BG1" s="3" t="s">
        <v>1070</v>
      </c>
      <c r="BH1" s="3" t="s">
        <v>1071</v>
      </c>
      <c r="BI1" s="3" t="s">
        <v>1072</v>
      </c>
      <c r="BJ1" s="3" t="s">
        <v>1073</v>
      </c>
      <c r="BK1" s="3" t="s">
        <v>1074</v>
      </c>
      <c r="BL1" s="3" t="s">
        <v>1075</v>
      </c>
      <c r="BM1" s="3" t="s">
        <v>1076</v>
      </c>
      <c r="BN1" s="3" t="s">
        <v>1077</v>
      </c>
      <c r="BO1" s="3" t="s">
        <v>1078</v>
      </c>
      <c r="BP1" s="3" t="s">
        <v>1079</v>
      </c>
      <c r="BQ1" s="3" t="s">
        <v>1080</v>
      </c>
      <c r="BR1" s="3" t="s">
        <v>1081</v>
      </c>
      <c r="BS1" s="3" t="s">
        <v>1082</v>
      </c>
      <c r="BT1" s="3" t="s">
        <v>1083</v>
      </c>
      <c r="BU1" s="3" t="s">
        <v>1084</v>
      </c>
      <c r="BV1" s="3" t="s">
        <v>1085</v>
      </c>
      <c r="BW1" s="3" t="s">
        <v>1086</v>
      </c>
      <c r="BX1" s="3" t="s">
        <v>1087</v>
      </c>
      <c r="BY1" s="3" t="s">
        <v>1088</v>
      </c>
      <c r="BZ1" s="3" t="s">
        <v>1089</v>
      </c>
      <c r="CA1" s="3" t="s">
        <v>1090</v>
      </c>
      <c r="CB1" s="3" t="s">
        <v>1091</v>
      </c>
      <c r="CC1" s="3" t="s">
        <v>1092</v>
      </c>
      <c r="CD1" s="3" t="s">
        <v>1093</v>
      </c>
      <c r="CE1" s="3" t="s">
        <v>1094</v>
      </c>
      <c r="CF1" s="3" t="s">
        <v>1095</v>
      </c>
      <c r="CG1" s="3" t="s">
        <v>1096</v>
      </c>
      <c r="CH1" s="3" t="s">
        <v>1097</v>
      </c>
      <c r="CI1" s="3" t="s">
        <v>1098</v>
      </c>
      <c r="CJ1" s="3" t="s">
        <v>1099</v>
      </c>
      <c r="CK1" s="3" t="s">
        <v>1100</v>
      </c>
      <c r="CL1" s="3" t="s">
        <v>1101</v>
      </c>
      <c r="CM1" s="3" t="s">
        <v>1102</v>
      </c>
      <c r="CN1" s="3" t="s">
        <v>1103</v>
      </c>
      <c r="CO1" s="3" t="s">
        <v>1104</v>
      </c>
      <c r="CP1" s="3" t="s">
        <v>1105</v>
      </c>
      <c r="CQ1" s="3" t="s">
        <v>1106</v>
      </c>
      <c r="CR1" s="3" t="s">
        <v>1107</v>
      </c>
      <c r="CS1" s="3" t="s">
        <v>1108</v>
      </c>
      <c r="CT1" s="3" t="s">
        <v>1109</v>
      </c>
      <c r="CU1" s="3" t="s">
        <v>1110</v>
      </c>
      <c r="CV1" s="3" t="s">
        <v>1111</v>
      </c>
      <c r="CW1" s="3" t="s">
        <v>1112</v>
      </c>
      <c r="CX1" s="3" t="s">
        <v>1113</v>
      </c>
      <c r="CY1" s="3" t="s">
        <v>1114</v>
      </c>
      <c r="CZ1" s="3" t="s">
        <v>1115</v>
      </c>
      <c r="DA1" s="3" t="s">
        <v>1116</v>
      </c>
      <c r="DB1" s="3" t="s">
        <v>1117</v>
      </c>
      <c r="DC1" s="3" t="s">
        <v>1118</v>
      </c>
      <c r="DD1" s="3" t="s">
        <v>1119</v>
      </c>
      <c r="DE1" s="3" t="s">
        <v>1120</v>
      </c>
      <c r="DF1" s="3" t="s">
        <v>1121</v>
      </c>
      <c r="DG1" s="3" t="s">
        <v>1122</v>
      </c>
      <c r="DH1" s="3" t="s">
        <v>1123</v>
      </c>
      <c r="DI1" s="3" t="s">
        <v>1124</v>
      </c>
      <c r="DJ1" s="3" t="s">
        <v>1125</v>
      </c>
      <c r="DK1" s="3" t="s">
        <v>1126</v>
      </c>
      <c r="DL1" s="3" t="s">
        <v>1127</v>
      </c>
      <c r="DM1" s="3" t="s">
        <v>1128</v>
      </c>
      <c r="DN1" s="3" t="s">
        <v>1129</v>
      </c>
      <c r="DO1" s="3" t="s">
        <v>1130</v>
      </c>
      <c r="DP1" s="3" t="s">
        <v>1131</v>
      </c>
      <c r="DQ1" s="3" t="s">
        <v>1132</v>
      </c>
      <c r="DR1" s="3" t="s">
        <v>1133</v>
      </c>
      <c r="DS1" s="3" t="s">
        <v>1134</v>
      </c>
      <c r="DT1" s="3" t="s">
        <v>1135</v>
      </c>
      <c r="DU1" s="3" t="s">
        <v>1136</v>
      </c>
      <c r="DV1" s="3" t="s">
        <v>1137</v>
      </c>
      <c r="DW1" s="3" t="s">
        <v>1138</v>
      </c>
      <c r="DX1" s="3" t="s">
        <v>1139</v>
      </c>
      <c r="DY1" s="3" t="s">
        <v>1140</v>
      </c>
      <c r="DZ1" s="3" t="s">
        <v>1141</v>
      </c>
      <c r="EA1" s="3" t="s">
        <v>1142</v>
      </c>
      <c r="EB1" s="3" t="s">
        <v>1143</v>
      </c>
      <c r="EC1" s="3" t="s">
        <v>1144</v>
      </c>
      <c r="ED1" s="3" t="s">
        <v>1145</v>
      </c>
      <c r="EE1" s="3" t="s">
        <v>1146</v>
      </c>
      <c r="EF1" s="3" t="s">
        <v>1147</v>
      </c>
      <c r="EG1" s="3" t="s">
        <v>1148</v>
      </c>
      <c r="EH1" s="3" t="s">
        <v>1149</v>
      </c>
      <c r="EI1" s="3" t="s">
        <v>1150</v>
      </c>
      <c r="EJ1" s="3" t="s">
        <v>1151</v>
      </c>
      <c r="EK1" s="3" t="s">
        <v>1152</v>
      </c>
      <c r="EL1" s="3" t="s">
        <v>1153</v>
      </c>
      <c r="EM1" s="3" t="s">
        <v>1154</v>
      </c>
      <c r="EN1" s="3" t="s">
        <v>1155</v>
      </c>
      <c r="EO1" s="3" t="s">
        <v>1156</v>
      </c>
      <c r="EP1" s="3" t="s">
        <v>1157</v>
      </c>
      <c r="EQ1" s="3" t="s">
        <v>1158</v>
      </c>
      <c r="ER1" s="3" t="s">
        <v>1159</v>
      </c>
      <c r="ES1" s="3" t="s">
        <v>1160</v>
      </c>
      <c r="ET1" s="3" t="s">
        <v>1161</v>
      </c>
      <c r="EU1" s="3" t="s">
        <v>1162</v>
      </c>
      <c r="EV1" s="3" t="s">
        <v>1163</v>
      </c>
      <c r="EW1" s="3" t="s">
        <v>1164</v>
      </c>
      <c r="EX1" s="3" t="s">
        <v>1165</v>
      </c>
      <c r="EY1" s="3" t="s">
        <v>1166</v>
      </c>
      <c r="EZ1" s="3" t="s">
        <v>1167</v>
      </c>
      <c r="FA1" s="3" t="s">
        <v>1168</v>
      </c>
      <c r="FB1" s="3" t="s">
        <v>1169</v>
      </c>
      <c r="FC1" s="3" t="s">
        <v>1170</v>
      </c>
      <c r="FD1" s="3" t="s">
        <v>1171</v>
      </c>
      <c r="FE1" s="3" t="s">
        <v>1172</v>
      </c>
      <c r="FF1" s="3" t="s">
        <v>1173</v>
      </c>
      <c r="FG1" s="3" t="s">
        <v>1174</v>
      </c>
      <c r="FH1" s="3" t="s">
        <v>1175</v>
      </c>
      <c r="FI1" s="3" t="s">
        <v>1176</v>
      </c>
      <c r="FJ1" s="3" t="s">
        <v>1177</v>
      </c>
      <c r="FK1" s="3" t="s">
        <v>1178</v>
      </c>
      <c r="FL1" s="3" t="s">
        <v>1179</v>
      </c>
      <c r="FM1" s="3" t="s">
        <v>1180</v>
      </c>
      <c r="FN1" s="3" t="s">
        <v>1181</v>
      </c>
      <c r="FO1" s="3" t="s">
        <v>1182</v>
      </c>
      <c r="FP1" s="3" t="s">
        <v>1183</v>
      </c>
      <c r="FQ1" s="3" t="s">
        <v>1184</v>
      </c>
      <c r="FR1" s="3" t="s">
        <v>1185</v>
      </c>
      <c r="FS1" s="3" t="s">
        <v>1186</v>
      </c>
      <c r="FT1" s="3" t="s">
        <v>1187</v>
      </c>
      <c r="FU1" s="3" t="s">
        <v>1188</v>
      </c>
      <c r="FV1" s="3" t="s">
        <v>1189</v>
      </c>
      <c r="FW1" s="3" t="s">
        <v>1190</v>
      </c>
      <c r="FX1" s="3" t="s">
        <v>1191</v>
      </c>
      <c r="FY1" s="3" t="s">
        <v>1192</v>
      </c>
      <c r="FZ1" s="3" t="s">
        <v>1193</v>
      </c>
      <c r="GA1" s="3" t="s">
        <v>1194</v>
      </c>
      <c r="GB1" s="3" t="s">
        <v>1195</v>
      </c>
      <c r="GC1" s="3" t="s">
        <v>1196</v>
      </c>
      <c r="GD1" s="3" t="s">
        <v>1197</v>
      </c>
      <c r="GE1" s="3" t="s">
        <v>1198</v>
      </c>
      <c r="GF1" s="3" t="s">
        <v>1199</v>
      </c>
      <c r="GG1" s="3" t="s">
        <v>1200</v>
      </c>
      <c r="GH1" s="3" t="s">
        <v>1201</v>
      </c>
      <c r="GI1" s="3" t="s">
        <v>1202</v>
      </c>
      <c r="GJ1" s="3" t="s">
        <v>1203</v>
      </c>
      <c r="GK1" s="3" t="s">
        <v>1204</v>
      </c>
      <c r="GL1" s="3" t="s">
        <v>1205</v>
      </c>
      <c r="GM1" s="3" t="s">
        <v>1206</v>
      </c>
      <c r="GN1" s="3" t="s">
        <v>1207</v>
      </c>
      <c r="GO1" s="3" t="s">
        <v>1208</v>
      </c>
      <c r="GP1" s="3" t="s">
        <v>1209</v>
      </c>
      <c r="GQ1" s="3" t="s">
        <v>1210</v>
      </c>
      <c r="GR1" s="3" t="s">
        <v>1211</v>
      </c>
      <c r="GS1" s="3" t="s">
        <v>1212</v>
      </c>
      <c r="GT1" s="3" t="s">
        <v>1213</v>
      </c>
      <c r="GU1" s="3" t="s">
        <v>1214</v>
      </c>
      <c r="GV1" s="3" t="s">
        <v>1215</v>
      </c>
      <c r="GW1" s="3" t="s">
        <v>1216</v>
      </c>
      <c r="GX1" s="3" t="s">
        <v>1217</v>
      </c>
      <c r="GY1" s="3" t="s">
        <v>1218</v>
      </c>
      <c r="GZ1" s="3" t="s">
        <v>1219</v>
      </c>
      <c r="HA1" s="3" t="s">
        <v>1220</v>
      </c>
      <c r="HB1" s="3" t="s">
        <v>1221</v>
      </c>
      <c r="HC1" s="3" t="s">
        <v>1222</v>
      </c>
      <c r="HD1" s="3" t="s">
        <v>1223</v>
      </c>
      <c r="HE1" s="3" t="s">
        <v>1224</v>
      </c>
      <c r="HF1" s="3" t="s">
        <v>1225</v>
      </c>
      <c r="HG1" s="3" t="s">
        <v>1226</v>
      </c>
      <c r="HH1" s="3" t="s">
        <v>1227</v>
      </c>
      <c r="HI1" s="3" t="s">
        <v>1228</v>
      </c>
      <c r="HJ1" s="3" t="s">
        <v>1229</v>
      </c>
      <c r="HK1" s="3" t="s">
        <v>1230</v>
      </c>
      <c r="HL1" s="3" t="s">
        <v>1231</v>
      </c>
      <c r="HM1" s="3" t="s">
        <v>1232</v>
      </c>
      <c r="HN1" s="3" t="s">
        <v>1233</v>
      </c>
      <c r="HO1" s="3" t="s">
        <v>1234</v>
      </c>
      <c r="HP1" s="3" t="s">
        <v>1235</v>
      </c>
      <c r="HQ1" s="3" t="s">
        <v>1236</v>
      </c>
      <c r="HR1" s="3" t="s">
        <v>1237</v>
      </c>
      <c r="HS1" s="3" t="s">
        <v>1238</v>
      </c>
      <c r="HT1" s="3" t="s">
        <v>1239</v>
      </c>
      <c r="HU1" s="3" t="s">
        <v>1240</v>
      </c>
      <c r="HV1" s="3" t="s">
        <v>1241</v>
      </c>
      <c r="HW1" s="3" t="s">
        <v>1242</v>
      </c>
      <c r="HX1" s="3" t="s">
        <v>1243</v>
      </c>
      <c r="HY1" s="3" t="s">
        <v>1244</v>
      </c>
      <c r="HZ1" s="3" t="s">
        <v>1245</v>
      </c>
      <c r="IA1" s="3" t="s">
        <v>1246</v>
      </c>
      <c r="IB1" s="3" t="s">
        <v>1247</v>
      </c>
      <c r="IC1" s="3" t="s">
        <v>1248</v>
      </c>
      <c r="ID1" s="3" t="s">
        <v>1249</v>
      </c>
      <c r="IE1" s="3" t="s">
        <v>1250</v>
      </c>
      <c r="IF1" s="3" t="s">
        <v>1251</v>
      </c>
      <c r="IG1" s="3" t="s">
        <v>1252</v>
      </c>
      <c r="IH1" s="3" t="s">
        <v>1253</v>
      </c>
      <c r="II1" s="3" t="s">
        <v>1254</v>
      </c>
      <c r="IJ1" s="3" t="s">
        <v>1255</v>
      </c>
      <c r="IK1" s="3" t="s">
        <v>1256</v>
      </c>
      <c r="IL1" s="3" t="s">
        <v>1257</v>
      </c>
      <c r="IM1" s="3" t="s">
        <v>1258</v>
      </c>
      <c r="IN1" s="3" t="s">
        <v>1259</v>
      </c>
      <c r="IO1" s="3" t="s">
        <v>1260</v>
      </c>
      <c r="IP1" s="3" t="s">
        <v>1261</v>
      </c>
      <c r="IQ1" s="3" t="s">
        <v>1262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262</v>
      </c>
      <c r="C5" s="8" t="s">
        <v>262</v>
      </c>
      <c r="D5" s="8" t="s">
        <v>262</v>
      </c>
      <c r="E5" s="8" t="s">
        <v>262</v>
      </c>
      <c r="F5" s="8" t="s">
        <v>262</v>
      </c>
      <c r="G5" s="8" t="s">
        <v>262</v>
      </c>
      <c r="H5" s="8" t="s">
        <v>262</v>
      </c>
      <c r="I5" s="8" t="s">
        <v>262</v>
      </c>
      <c r="J5" s="8" t="s">
        <v>262</v>
      </c>
      <c r="K5" s="8" t="s">
        <v>262</v>
      </c>
      <c r="L5" s="8" t="s">
        <v>262</v>
      </c>
      <c r="M5" s="8" t="s">
        <v>262</v>
      </c>
      <c r="N5" s="8" t="s">
        <v>262</v>
      </c>
      <c r="O5" s="8" t="s">
        <v>262</v>
      </c>
      <c r="P5" s="8" t="s">
        <v>262</v>
      </c>
      <c r="Q5" s="8" t="s">
        <v>262</v>
      </c>
      <c r="R5" s="8" t="s">
        <v>262</v>
      </c>
      <c r="S5" s="8" t="s">
        <v>262</v>
      </c>
      <c r="T5" s="8" t="s">
        <v>262</v>
      </c>
      <c r="U5" s="8" t="s">
        <v>262</v>
      </c>
      <c r="V5" s="8" t="s">
        <v>262</v>
      </c>
      <c r="W5" s="8" t="s">
        <v>262</v>
      </c>
      <c r="X5" s="8" t="s">
        <v>262</v>
      </c>
      <c r="Y5" s="8" t="s">
        <v>262</v>
      </c>
      <c r="Z5" s="8" t="s">
        <v>262</v>
      </c>
      <c r="AA5" s="8" t="s">
        <v>262</v>
      </c>
      <c r="AB5" s="8" t="s">
        <v>262</v>
      </c>
      <c r="AC5" s="8" t="s">
        <v>262</v>
      </c>
      <c r="AD5" s="8" t="s">
        <v>262</v>
      </c>
      <c r="AE5" s="8" t="s">
        <v>262</v>
      </c>
      <c r="AF5" s="8" t="s">
        <v>262</v>
      </c>
      <c r="AG5" s="8" t="s">
        <v>262</v>
      </c>
      <c r="AH5" s="8" t="s">
        <v>262</v>
      </c>
      <c r="AI5" s="8" t="s">
        <v>262</v>
      </c>
      <c r="AJ5" s="8" t="s">
        <v>262</v>
      </c>
      <c r="AK5" s="8" t="s">
        <v>262</v>
      </c>
      <c r="AL5" s="8" t="s">
        <v>262</v>
      </c>
      <c r="AM5" s="8" t="s">
        <v>262</v>
      </c>
      <c r="AN5" s="8" t="s">
        <v>262</v>
      </c>
      <c r="AO5" s="8" t="s">
        <v>262</v>
      </c>
      <c r="AP5" s="8" t="s">
        <v>262</v>
      </c>
      <c r="AQ5" s="8" t="s">
        <v>262</v>
      </c>
      <c r="AR5" s="8" t="s">
        <v>262</v>
      </c>
      <c r="AS5" s="8" t="s">
        <v>262</v>
      </c>
      <c r="AT5" s="8" t="s">
        <v>262</v>
      </c>
      <c r="AU5" s="8" t="s">
        <v>262</v>
      </c>
      <c r="AV5" s="8" t="s">
        <v>262</v>
      </c>
      <c r="AW5" s="8" t="s">
        <v>262</v>
      </c>
      <c r="AX5" s="8" t="s">
        <v>262</v>
      </c>
      <c r="AY5" s="8" t="s">
        <v>262</v>
      </c>
      <c r="AZ5" s="8" t="s">
        <v>262</v>
      </c>
      <c r="BA5" s="8" t="s">
        <v>262</v>
      </c>
      <c r="BB5" s="8" t="s">
        <v>262</v>
      </c>
      <c r="BC5" s="8" t="s">
        <v>262</v>
      </c>
      <c r="BD5" s="8" t="s">
        <v>262</v>
      </c>
      <c r="BE5" s="8" t="s">
        <v>262</v>
      </c>
      <c r="BF5" s="8" t="s">
        <v>262</v>
      </c>
      <c r="BG5" s="8" t="s">
        <v>262</v>
      </c>
      <c r="BH5" s="8" t="s">
        <v>262</v>
      </c>
      <c r="BI5" s="8" t="s">
        <v>262</v>
      </c>
      <c r="BJ5" s="8" t="s">
        <v>262</v>
      </c>
      <c r="BK5" s="8" t="s">
        <v>262</v>
      </c>
      <c r="BL5" s="8" t="s">
        <v>262</v>
      </c>
      <c r="BM5" s="8" t="s">
        <v>262</v>
      </c>
      <c r="BN5" s="8" t="s">
        <v>262</v>
      </c>
      <c r="BO5" s="8" t="s">
        <v>262</v>
      </c>
      <c r="BP5" s="8" t="s">
        <v>262</v>
      </c>
      <c r="BQ5" s="8" t="s">
        <v>262</v>
      </c>
      <c r="BR5" s="8" t="s">
        <v>262</v>
      </c>
      <c r="BS5" s="8" t="s">
        <v>262</v>
      </c>
      <c r="BT5" s="8" t="s">
        <v>262</v>
      </c>
      <c r="BU5" s="8" t="s">
        <v>262</v>
      </c>
      <c r="BV5" s="8" t="s">
        <v>262</v>
      </c>
      <c r="BW5" s="8" t="s">
        <v>262</v>
      </c>
      <c r="BX5" s="8" t="s">
        <v>262</v>
      </c>
      <c r="BY5" s="8" t="s">
        <v>262</v>
      </c>
      <c r="BZ5" s="8" t="s">
        <v>262</v>
      </c>
      <c r="CA5" s="8" t="s">
        <v>262</v>
      </c>
      <c r="CB5" s="8" t="s">
        <v>262</v>
      </c>
      <c r="CC5" s="8" t="s">
        <v>262</v>
      </c>
      <c r="CD5" s="8" t="s">
        <v>262</v>
      </c>
      <c r="CE5" s="8" t="s">
        <v>262</v>
      </c>
      <c r="CF5" s="8" t="s">
        <v>262</v>
      </c>
      <c r="CG5" s="8" t="s">
        <v>262</v>
      </c>
      <c r="CH5" s="8" t="s">
        <v>262</v>
      </c>
      <c r="CI5" s="8" t="s">
        <v>262</v>
      </c>
      <c r="CJ5" s="8" t="s">
        <v>262</v>
      </c>
      <c r="CK5" s="8" t="s">
        <v>262</v>
      </c>
      <c r="CL5" s="8" t="s">
        <v>262</v>
      </c>
      <c r="CM5" s="8" t="s">
        <v>262</v>
      </c>
      <c r="CN5" s="8" t="s">
        <v>262</v>
      </c>
      <c r="CO5" s="8" t="s">
        <v>262</v>
      </c>
      <c r="CP5" s="8" t="s">
        <v>262</v>
      </c>
      <c r="CQ5" s="8" t="s">
        <v>262</v>
      </c>
      <c r="CR5" s="8" t="s">
        <v>262</v>
      </c>
      <c r="CS5" s="8" t="s">
        <v>262</v>
      </c>
      <c r="CT5" s="8" t="s">
        <v>262</v>
      </c>
      <c r="CU5" s="8" t="s">
        <v>262</v>
      </c>
      <c r="CV5" s="8" t="s">
        <v>262</v>
      </c>
      <c r="CW5" s="8" t="s">
        <v>262</v>
      </c>
      <c r="CX5" s="8" t="s">
        <v>262</v>
      </c>
      <c r="CY5" s="8" t="s">
        <v>262</v>
      </c>
      <c r="CZ5" s="8" t="s">
        <v>262</v>
      </c>
      <c r="DA5" s="8" t="s">
        <v>262</v>
      </c>
      <c r="DB5" s="8" t="s">
        <v>262</v>
      </c>
      <c r="DC5" s="8" t="s">
        <v>262</v>
      </c>
      <c r="DD5" s="8" t="s">
        <v>262</v>
      </c>
      <c r="DE5" s="8" t="s">
        <v>262</v>
      </c>
      <c r="DF5" s="8" t="s">
        <v>262</v>
      </c>
      <c r="DG5" s="8" t="s">
        <v>262</v>
      </c>
      <c r="DH5" s="8" t="s">
        <v>262</v>
      </c>
      <c r="DI5" s="8" t="s">
        <v>262</v>
      </c>
      <c r="DJ5" s="8" t="s">
        <v>262</v>
      </c>
      <c r="DK5" s="8" t="s">
        <v>262</v>
      </c>
      <c r="DL5" s="8" t="s">
        <v>262</v>
      </c>
      <c r="DM5" s="8" t="s">
        <v>262</v>
      </c>
      <c r="DN5" s="8" t="s">
        <v>262</v>
      </c>
      <c r="DO5" s="8" t="s">
        <v>262</v>
      </c>
      <c r="DP5" s="8" t="s">
        <v>262</v>
      </c>
      <c r="DQ5" s="8" t="s">
        <v>262</v>
      </c>
      <c r="DR5" s="8" t="s">
        <v>262</v>
      </c>
      <c r="DS5" s="8" t="s">
        <v>262</v>
      </c>
      <c r="DT5" s="8" t="s">
        <v>262</v>
      </c>
      <c r="DU5" s="8" t="s">
        <v>262</v>
      </c>
      <c r="DV5" s="8" t="s">
        <v>262</v>
      </c>
      <c r="DW5" s="8" t="s">
        <v>262</v>
      </c>
      <c r="DX5" s="8" t="s">
        <v>262</v>
      </c>
      <c r="DY5" s="8" t="s">
        <v>262</v>
      </c>
      <c r="DZ5" s="8" t="s">
        <v>262</v>
      </c>
      <c r="EA5" s="8" t="s">
        <v>262</v>
      </c>
      <c r="EB5" s="8" t="s">
        <v>262</v>
      </c>
      <c r="EC5" s="8" t="s">
        <v>262</v>
      </c>
      <c r="ED5" s="8" t="s">
        <v>262</v>
      </c>
      <c r="EE5" s="8" t="s">
        <v>262</v>
      </c>
      <c r="EF5" s="8" t="s">
        <v>262</v>
      </c>
      <c r="EG5" s="8" t="s">
        <v>262</v>
      </c>
      <c r="EH5" s="8" t="s">
        <v>262</v>
      </c>
      <c r="EI5" s="8" t="s">
        <v>262</v>
      </c>
      <c r="EJ5" s="8" t="s">
        <v>262</v>
      </c>
      <c r="EK5" s="8" t="s">
        <v>262</v>
      </c>
      <c r="EL5" s="8" t="s">
        <v>262</v>
      </c>
      <c r="EM5" s="8" t="s">
        <v>262</v>
      </c>
      <c r="EN5" s="8" t="s">
        <v>262</v>
      </c>
      <c r="EO5" s="8" t="s">
        <v>262</v>
      </c>
      <c r="EP5" s="8" t="s">
        <v>262</v>
      </c>
      <c r="EQ5" s="8" t="s">
        <v>262</v>
      </c>
      <c r="ER5" s="8" t="s">
        <v>262</v>
      </c>
      <c r="ES5" s="8" t="s">
        <v>262</v>
      </c>
      <c r="ET5" s="8" t="s">
        <v>262</v>
      </c>
      <c r="EU5" s="8" t="s">
        <v>262</v>
      </c>
      <c r="EV5" s="8" t="s">
        <v>262</v>
      </c>
      <c r="EW5" s="8" t="s">
        <v>262</v>
      </c>
      <c r="EX5" s="8" t="s">
        <v>262</v>
      </c>
      <c r="EY5" s="8" t="s">
        <v>262</v>
      </c>
      <c r="EZ5" s="8" t="s">
        <v>262</v>
      </c>
      <c r="FA5" s="8" t="s">
        <v>262</v>
      </c>
      <c r="FB5" s="8" t="s">
        <v>262</v>
      </c>
      <c r="FC5" s="8" t="s">
        <v>262</v>
      </c>
      <c r="FD5" s="8" t="s">
        <v>262</v>
      </c>
      <c r="FE5" s="8" t="s">
        <v>262</v>
      </c>
      <c r="FF5" s="8" t="s">
        <v>262</v>
      </c>
      <c r="FG5" s="8" t="s">
        <v>262</v>
      </c>
      <c r="FH5" s="8" t="s">
        <v>262</v>
      </c>
      <c r="FI5" s="8" t="s">
        <v>262</v>
      </c>
      <c r="FJ5" s="8" t="s">
        <v>262</v>
      </c>
      <c r="FK5" s="8" t="s">
        <v>262</v>
      </c>
      <c r="FL5" s="8" t="s">
        <v>262</v>
      </c>
      <c r="FM5" s="8" t="s">
        <v>262</v>
      </c>
      <c r="FN5" s="8" t="s">
        <v>262</v>
      </c>
      <c r="FO5" s="8" t="s">
        <v>262</v>
      </c>
      <c r="FP5" s="8" t="s">
        <v>262</v>
      </c>
      <c r="FQ5" s="8" t="s">
        <v>262</v>
      </c>
      <c r="FR5" s="8" t="s">
        <v>262</v>
      </c>
      <c r="FS5" s="8" t="s">
        <v>262</v>
      </c>
      <c r="FT5" s="8" t="s">
        <v>262</v>
      </c>
      <c r="FU5" s="8" t="s">
        <v>262</v>
      </c>
      <c r="FV5" s="8" t="s">
        <v>262</v>
      </c>
      <c r="FW5" s="8" t="s">
        <v>262</v>
      </c>
      <c r="FX5" s="8" t="s">
        <v>262</v>
      </c>
      <c r="FY5" s="8" t="s">
        <v>262</v>
      </c>
      <c r="FZ5" s="8" t="s">
        <v>262</v>
      </c>
      <c r="GA5" s="8" t="s">
        <v>262</v>
      </c>
      <c r="GB5" s="8" t="s">
        <v>262</v>
      </c>
      <c r="GC5" s="8" t="s">
        <v>262</v>
      </c>
      <c r="GD5" s="8" t="s">
        <v>262</v>
      </c>
      <c r="GE5" s="8" t="s">
        <v>262</v>
      </c>
      <c r="GF5" s="8" t="s">
        <v>262</v>
      </c>
      <c r="GG5" s="8" t="s">
        <v>262</v>
      </c>
      <c r="GH5" s="8" t="s">
        <v>262</v>
      </c>
      <c r="GI5" s="8" t="s">
        <v>262</v>
      </c>
      <c r="GJ5" s="8" t="s">
        <v>262</v>
      </c>
      <c r="GK5" s="8" t="s">
        <v>262</v>
      </c>
      <c r="GL5" s="8" t="s">
        <v>262</v>
      </c>
      <c r="GM5" s="8" t="s">
        <v>262</v>
      </c>
      <c r="GN5" s="8" t="s">
        <v>262</v>
      </c>
      <c r="GO5" s="8" t="s">
        <v>262</v>
      </c>
      <c r="GP5" s="8" t="s">
        <v>262</v>
      </c>
      <c r="GQ5" s="8" t="s">
        <v>262</v>
      </c>
      <c r="GR5" s="8" t="s">
        <v>262</v>
      </c>
      <c r="GS5" s="8" t="s">
        <v>262</v>
      </c>
      <c r="GT5" s="8" t="s">
        <v>262</v>
      </c>
      <c r="GU5" s="8" t="s">
        <v>262</v>
      </c>
      <c r="GV5" s="8" t="s">
        <v>262</v>
      </c>
      <c r="GW5" s="8" t="s">
        <v>262</v>
      </c>
      <c r="GX5" s="8" t="s">
        <v>262</v>
      </c>
      <c r="GY5" s="8" t="s">
        <v>262</v>
      </c>
      <c r="GZ5" s="8" t="s">
        <v>262</v>
      </c>
      <c r="HA5" s="8" t="s">
        <v>262</v>
      </c>
      <c r="HB5" s="8" t="s">
        <v>262</v>
      </c>
      <c r="HC5" s="8" t="s">
        <v>262</v>
      </c>
      <c r="HD5" s="8" t="s">
        <v>262</v>
      </c>
      <c r="HE5" s="8" t="s">
        <v>262</v>
      </c>
      <c r="HF5" s="8" t="s">
        <v>262</v>
      </c>
      <c r="HG5" s="8" t="s">
        <v>262</v>
      </c>
      <c r="HH5" s="8" t="s">
        <v>262</v>
      </c>
      <c r="HI5" s="8" t="s">
        <v>262</v>
      </c>
      <c r="HJ5" s="8" t="s">
        <v>262</v>
      </c>
      <c r="HK5" s="8" t="s">
        <v>262</v>
      </c>
      <c r="HL5" s="8" t="s">
        <v>262</v>
      </c>
      <c r="HM5" s="8" t="s">
        <v>262</v>
      </c>
      <c r="HN5" s="8" t="s">
        <v>262</v>
      </c>
      <c r="HO5" s="8" t="s">
        <v>262</v>
      </c>
      <c r="HP5" s="8" t="s">
        <v>262</v>
      </c>
      <c r="HQ5" s="8" t="s">
        <v>262</v>
      </c>
      <c r="HR5" s="8" t="s">
        <v>262</v>
      </c>
      <c r="HS5" s="8" t="s">
        <v>262</v>
      </c>
      <c r="HT5" s="8" t="s">
        <v>262</v>
      </c>
      <c r="HU5" s="8" t="s">
        <v>262</v>
      </c>
      <c r="HV5" s="8" t="s">
        <v>262</v>
      </c>
      <c r="HW5" s="8" t="s">
        <v>262</v>
      </c>
      <c r="HX5" s="8" t="s">
        <v>262</v>
      </c>
      <c r="HY5" s="8" t="s">
        <v>262</v>
      </c>
      <c r="HZ5" s="8" t="s">
        <v>262</v>
      </c>
      <c r="IA5" s="8" t="s">
        <v>262</v>
      </c>
      <c r="IB5" s="8" t="s">
        <v>262</v>
      </c>
      <c r="IC5" s="8" t="s">
        <v>262</v>
      </c>
      <c r="ID5" s="8" t="s">
        <v>262</v>
      </c>
      <c r="IE5" s="8" t="s">
        <v>262</v>
      </c>
      <c r="IF5" s="8" t="s">
        <v>262</v>
      </c>
      <c r="IG5" s="8" t="s">
        <v>262</v>
      </c>
      <c r="IH5" s="8" t="s">
        <v>262</v>
      </c>
      <c r="II5" s="8" t="s">
        <v>262</v>
      </c>
      <c r="IJ5" s="8" t="s">
        <v>262</v>
      </c>
      <c r="IK5" s="8" t="s">
        <v>262</v>
      </c>
      <c r="IL5" s="8" t="s">
        <v>262</v>
      </c>
      <c r="IM5" s="8" t="s">
        <v>262</v>
      </c>
      <c r="IN5" s="8" t="s">
        <v>262</v>
      </c>
      <c r="IO5" s="8" t="s">
        <v>262</v>
      </c>
      <c r="IP5" s="8" t="s">
        <v>262</v>
      </c>
      <c r="IQ5" s="8" t="s">
        <v>262</v>
      </c>
    </row>
    <row r="6" spans="1:251">
      <c r="A6" s="4" t="s">
        <v>254</v>
      </c>
      <c r="B6" s="1">
        <v>1</v>
      </c>
      <c r="C6" s="1">
        <v>1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>
        <v>1</v>
      </c>
      <c r="P6" s="1">
        <v>1</v>
      </c>
      <c r="Q6" s="1">
        <v>1</v>
      </c>
      <c r="R6" s="1">
        <v>1</v>
      </c>
      <c r="S6" s="1">
        <v>1</v>
      </c>
      <c r="T6" s="1">
        <v>1</v>
      </c>
      <c r="U6" s="1">
        <v>1</v>
      </c>
      <c r="V6" s="1">
        <v>1</v>
      </c>
      <c r="W6" s="1">
        <v>1</v>
      </c>
      <c r="X6" s="1">
        <v>1</v>
      </c>
      <c r="Y6" s="1">
        <v>1</v>
      </c>
      <c r="Z6" s="1">
        <v>1</v>
      </c>
      <c r="AA6" s="1">
        <v>1</v>
      </c>
      <c r="AB6" s="1">
        <v>1</v>
      </c>
      <c r="AC6" s="1">
        <v>1</v>
      </c>
      <c r="AD6" s="1">
        <v>1</v>
      </c>
      <c r="AE6" s="1">
        <v>1</v>
      </c>
      <c r="AF6" s="1">
        <v>1</v>
      </c>
      <c r="AG6" s="1">
        <v>1</v>
      </c>
      <c r="AH6" s="1">
        <v>1</v>
      </c>
      <c r="AI6" s="1">
        <v>1</v>
      </c>
      <c r="AJ6" s="1">
        <v>1</v>
      </c>
      <c r="AK6" s="1">
        <v>1</v>
      </c>
      <c r="AL6" s="1">
        <v>1</v>
      </c>
      <c r="AM6" s="1">
        <v>1</v>
      </c>
      <c r="AN6" s="1">
        <v>1</v>
      </c>
      <c r="AO6" s="1">
        <v>1</v>
      </c>
      <c r="AP6" s="1">
        <v>1</v>
      </c>
      <c r="AQ6" s="1">
        <v>1</v>
      </c>
      <c r="AR6" s="1">
        <v>1</v>
      </c>
      <c r="AS6" s="1">
        <v>1</v>
      </c>
      <c r="AT6" s="1">
        <v>1</v>
      </c>
      <c r="AU6" s="1">
        <v>1</v>
      </c>
      <c r="AV6" s="1">
        <v>1</v>
      </c>
      <c r="AW6" s="1">
        <v>1</v>
      </c>
      <c r="AX6" s="1">
        <v>1</v>
      </c>
      <c r="AY6" s="1">
        <v>1</v>
      </c>
      <c r="AZ6" s="1">
        <v>1</v>
      </c>
      <c r="BA6" s="1">
        <v>1</v>
      </c>
      <c r="BB6" s="1">
        <v>1</v>
      </c>
      <c r="BC6" s="1">
        <v>1</v>
      </c>
      <c r="BD6" s="1">
        <v>1</v>
      </c>
      <c r="BE6" s="1">
        <v>1</v>
      </c>
      <c r="BF6" s="1">
        <v>1</v>
      </c>
      <c r="BG6" s="1">
        <v>1</v>
      </c>
      <c r="BH6" s="1">
        <v>1</v>
      </c>
      <c r="BI6" s="1">
        <v>1</v>
      </c>
      <c r="BJ6" s="1">
        <v>1</v>
      </c>
      <c r="BK6" s="1">
        <v>1</v>
      </c>
      <c r="BL6" s="1">
        <v>1</v>
      </c>
      <c r="BM6" s="1">
        <v>1</v>
      </c>
      <c r="BN6" s="1">
        <v>1</v>
      </c>
      <c r="BO6" s="1">
        <v>1</v>
      </c>
      <c r="BP6" s="1">
        <v>1</v>
      </c>
      <c r="BQ6" s="1">
        <v>1</v>
      </c>
      <c r="BR6" s="1">
        <v>1</v>
      </c>
      <c r="BS6" s="1">
        <v>1</v>
      </c>
      <c r="BT6" s="1">
        <v>1</v>
      </c>
      <c r="BU6" s="1">
        <v>1</v>
      </c>
      <c r="BV6" s="1">
        <v>1</v>
      </c>
      <c r="BW6" s="1">
        <v>1</v>
      </c>
      <c r="BX6" s="1">
        <v>1</v>
      </c>
      <c r="BY6" s="1">
        <v>1</v>
      </c>
      <c r="BZ6" s="1">
        <v>1</v>
      </c>
      <c r="CA6" s="1">
        <v>1</v>
      </c>
      <c r="CB6" s="1">
        <v>1</v>
      </c>
      <c r="CC6" s="1">
        <v>1</v>
      </c>
      <c r="CD6" s="1">
        <v>1</v>
      </c>
      <c r="CE6" s="1">
        <v>1</v>
      </c>
      <c r="CF6" s="1">
        <v>1</v>
      </c>
      <c r="CG6" s="1">
        <v>1</v>
      </c>
      <c r="CH6" s="1">
        <v>1</v>
      </c>
      <c r="CI6" s="1">
        <v>1</v>
      </c>
      <c r="CJ6" s="1">
        <v>1</v>
      </c>
      <c r="CK6" s="1">
        <v>1</v>
      </c>
      <c r="CL6" s="1">
        <v>1</v>
      </c>
      <c r="CM6" s="1">
        <v>1</v>
      </c>
      <c r="CN6" s="1">
        <v>1</v>
      </c>
      <c r="CO6" s="1">
        <v>1</v>
      </c>
      <c r="CP6" s="1">
        <v>1</v>
      </c>
      <c r="CQ6" s="1">
        <v>1</v>
      </c>
      <c r="CR6" s="1">
        <v>1</v>
      </c>
      <c r="CS6" s="1">
        <v>1</v>
      </c>
      <c r="CT6" s="1">
        <v>1</v>
      </c>
      <c r="CU6" s="1">
        <v>1</v>
      </c>
      <c r="CV6" s="1">
        <v>1</v>
      </c>
      <c r="CW6" s="1">
        <v>1</v>
      </c>
      <c r="CX6" s="1">
        <v>1</v>
      </c>
      <c r="CY6" s="1">
        <v>1</v>
      </c>
      <c r="CZ6" s="1">
        <v>1</v>
      </c>
      <c r="DA6" s="1">
        <v>1</v>
      </c>
      <c r="DB6" s="1">
        <v>1</v>
      </c>
      <c r="DC6" s="1">
        <v>1</v>
      </c>
      <c r="DD6" s="1">
        <v>1</v>
      </c>
      <c r="DE6" s="1">
        <v>1</v>
      </c>
      <c r="DF6" s="1">
        <v>1</v>
      </c>
      <c r="DG6" s="1">
        <v>1</v>
      </c>
      <c r="DH6" s="1">
        <v>1</v>
      </c>
      <c r="DI6" s="1">
        <v>1</v>
      </c>
      <c r="DJ6" s="1">
        <v>1</v>
      </c>
      <c r="DK6" s="1">
        <v>1</v>
      </c>
      <c r="DL6" s="1">
        <v>1</v>
      </c>
      <c r="DM6" s="1">
        <v>1</v>
      </c>
      <c r="DN6" s="1">
        <v>1</v>
      </c>
      <c r="DO6" s="1">
        <v>1</v>
      </c>
      <c r="DP6" s="1">
        <v>1</v>
      </c>
      <c r="DQ6" s="1">
        <v>1</v>
      </c>
      <c r="DR6" s="1">
        <v>1</v>
      </c>
      <c r="DS6" s="1">
        <v>1</v>
      </c>
      <c r="DT6" s="1">
        <v>1</v>
      </c>
      <c r="DU6" s="1">
        <v>1</v>
      </c>
      <c r="DV6" s="1">
        <v>1</v>
      </c>
      <c r="DW6" s="1">
        <v>1</v>
      </c>
      <c r="DX6" s="1">
        <v>1</v>
      </c>
      <c r="DY6" s="1">
        <v>1</v>
      </c>
      <c r="DZ6" s="1">
        <v>1</v>
      </c>
      <c r="EA6" s="1">
        <v>1</v>
      </c>
      <c r="EB6" s="1">
        <v>1</v>
      </c>
      <c r="EC6" s="1">
        <v>1</v>
      </c>
      <c r="ED6" s="1">
        <v>1</v>
      </c>
      <c r="EE6" s="1">
        <v>1</v>
      </c>
      <c r="EF6" s="1">
        <v>1</v>
      </c>
      <c r="EG6" s="1">
        <v>1</v>
      </c>
      <c r="EH6" s="1">
        <v>1</v>
      </c>
      <c r="EI6" s="1">
        <v>1</v>
      </c>
      <c r="EJ6" s="1">
        <v>1</v>
      </c>
      <c r="EK6" s="1">
        <v>1</v>
      </c>
      <c r="EL6" s="1">
        <v>1</v>
      </c>
      <c r="EM6" s="1">
        <v>1</v>
      </c>
      <c r="EN6" s="1">
        <v>1</v>
      </c>
      <c r="EO6" s="1">
        <v>1</v>
      </c>
      <c r="EP6" s="1">
        <v>1</v>
      </c>
      <c r="EQ6" s="1">
        <v>1</v>
      </c>
      <c r="ER6" s="1">
        <v>1</v>
      </c>
      <c r="ES6" s="1">
        <v>1</v>
      </c>
      <c r="ET6" s="1">
        <v>1</v>
      </c>
      <c r="EU6" s="1">
        <v>1</v>
      </c>
      <c r="EV6" s="1">
        <v>1</v>
      </c>
      <c r="EW6" s="1">
        <v>1</v>
      </c>
      <c r="EX6" s="1">
        <v>1</v>
      </c>
      <c r="EY6" s="1">
        <v>1</v>
      </c>
      <c r="EZ6" s="1">
        <v>1</v>
      </c>
      <c r="FA6" s="1">
        <v>1</v>
      </c>
      <c r="FB6" s="1">
        <v>1</v>
      </c>
      <c r="FC6" s="1">
        <v>1</v>
      </c>
      <c r="FD6" s="1">
        <v>1</v>
      </c>
      <c r="FE6" s="1">
        <v>1</v>
      </c>
      <c r="FF6" s="1">
        <v>1</v>
      </c>
      <c r="FG6" s="1">
        <v>1</v>
      </c>
      <c r="FH6" s="1">
        <v>1</v>
      </c>
      <c r="FI6" s="1">
        <v>1</v>
      </c>
      <c r="FJ6" s="1">
        <v>1</v>
      </c>
      <c r="FK6" s="1">
        <v>1</v>
      </c>
      <c r="FL6" s="1">
        <v>1</v>
      </c>
      <c r="FM6" s="1">
        <v>1</v>
      </c>
      <c r="FN6" s="1">
        <v>1</v>
      </c>
      <c r="FO6" s="1">
        <v>1</v>
      </c>
      <c r="FP6" s="1">
        <v>1</v>
      </c>
      <c r="FQ6" s="1">
        <v>1</v>
      </c>
      <c r="FR6" s="1">
        <v>1</v>
      </c>
      <c r="FS6" s="1">
        <v>1</v>
      </c>
      <c r="FT6" s="1">
        <v>1</v>
      </c>
      <c r="FU6" s="1">
        <v>1</v>
      </c>
      <c r="FV6" s="1">
        <v>1</v>
      </c>
      <c r="FW6" s="1">
        <v>1</v>
      </c>
      <c r="FX6" s="1">
        <v>1</v>
      </c>
      <c r="FY6" s="1">
        <v>1</v>
      </c>
      <c r="FZ6" s="1">
        <v>1</v>
      </c>
      <c r="GA6" s="1">
        <v>1</v>
      </c>
      <c r="GB6" s="1">
        <v>1</v>
      </c>
      <c r="GC6" s="1">
        <v>1</v>
      </c>
      <c r="GD6" s="1">
        <v>1</v>
      </c>
      <c r="GE6" s="1">
        <v>1</v>
      </c>
      <c r="GF6" s="1">
        <v>1</v>
      </c>
      <c r="GG6" s="1">
        <v>1</v>
      </c>
      <c r="GH6" s="1">
        <v>1</v>
      </c>
      <c r="GI6" s="1">
        <v>1</v>
      </c>
      <c r="GJ6" s="1">
        <v>1</v>
      </c>
      <c r="GK6" s="1">
        <v>1</v>
      </c>
      <c r="GL6" s="1">
        <v>1</v>
      </c>
      <c r="GM6" s="1">
        <v>1</v>
      </c>
      <c r="GN6" s="1">
        <v>1</v>
      </c>
      <c r="GO6" s="1">
        <v>1</v>
      </c>
      <c r="GP6" s="1">
        <v>1</v>
      </c>
      <c r="GQ6" s="1">
        <v>1</v>
      </c>
      <c r="GR6" s="1">
        <v>1</v>
      </c>
      <c r="GS6" s="1">
        <v>1</v>
      </c>
      <c r="GT6" s="1">
        <v>1</v>
      </c>
      <c r="GU6" s="1">
        <v>1</v>
      </c>
      <c r="GV6" s="1">
        <v>1</v>
      </c>
      <c r="GW6" s="1">
        <v>1</v>
      </c>
      <c r="GX6" s="1">
        <v>1</v>
      </c>
      <c r="GY6" s="1">
        <v>1</v>
      </c>
      <c r="GZ6" s="1">
        <v>1</v>
      </c>
      <c r="HA6" s="1">
        <v>1</v>
      </c>
      <c r="HB6" s="1">
        <v>1</v>
      </c>
      <c r="HC6" s="1">
        <v>1</v>
      </c>
      <c r="HD6" s="1">
        <v>1</v>
      </c>
      <c r="HE6" s="1">
        <v>1</v>
      </c>
      <c r="HF6" s="1">
        <v>1</v>
      </c>
      <c r="HG6" s="1">
        <v>1</v>
      </c>
      <c r="HH6" s="1">
        <v>1</v>
      </c>
      <c r="HI6" s="1">
        <v>1</v>
      </c>
      <c r="HJ6" s="1">
        <v>1</v>
      </c>
      <c r="HK6" s="1">
        <v>1</v>
      </c>
      <c r="HL6" s="1">
        <v>1</v>
      </c>
      <c r="HM6" s="1">
        <v>1</v>
      </c>
      <c r="HN6" s="1">
        <v>1</v>
      </c>
      <c r="HO6" s="1">
        <v>1</v>
      </c>
      <c r="HP6" s="1">
        <v>1</v>
      </c>
      <c r="HQ6" s="1">
        <v>1</v>
      </c>
      <c r="HR6" s="1">
        <v>1</v>
      </c>
      <c r="HS6" s="1">
        <v>1</v>
      </c>
      <c r="HT6" s="1">
        <v>1</v>
      </c>
      <c r="HU6" s="1">
        <v>1</v>
      </c>
      <c r="HV6" s="1">
        <v>1</v>
      </c>
      <c r="HW6" s="1">
        <v>1</v>
      </c>
      <c r="HX6" s="1">
        <v>1</v>
      </c>
      <c r="HY6" s="1">
        <v>1</v>
      </c>
      <c r="HZ6" s="1">
        <v>1</v>
      </c>
      <c r="IA6" s="1">
        <v>1</v>
      </c>
      <c r="IB6" s="1">
        <v>1</v>
      </c>
      <c r="IC6" s="1">
        <v>1</v>
      </c>
      <c r="ID6" s="1">
        <v>1</v>
      </c>
      <c r="IE6" s="1">
        <v>1</v>
      </c>
      <c r="IF6" s="1">
        <v>1</v>
      </c>
      <c r="IG6" s="1">
        <v>1</v>
      </c>
      <c r="IH6" s="1">
        <v>1</v>
      </c>
      <c r="II6" s="1">
        <v>1</v>
      </c>
      <c r="IJ6" s="1">
        <v>1</v>
      </c>
      <c r="IK6" s="1">
        <v>1</v>
      </c>
      <c r="IL6" s="1">
        <v>1</v>
      </c>
      <c r="IM6" s="1">
        <v>1</v>
      </c>
      <c r="IN6" s="1">
        <v>1</v>
      </c>
      <c r="IO6" s="1">
        <v>1</v>
      </c>
      <c r="IP6" s="1">
        <v>1</v>
      </c>
      <c r="IQ6" s="1">
        <v>1</v>
      </c>
    </row>
    <row r="7" spans="1:251" s="6" customFormat="1">
      <c r="A7" s="5" t="s">
        <v>255</v>
      </c>
      <c r="B7" s="6">
        <v>41821</v>
      </c>
      <c r="C7" s="6">
        <v>41821</v>
      </c>
      <c r="D7" s="6">
        <v>41821</v>
      </c>
      <c r="E7" s="6">
        <v>41821</v>
      </c>
      <c r="F7" s="6">
        <v>41821</v>
      </c>
      <c r="G7" s="6">
        <v>41821</v>
      </c>
      <c r="H7" s="6">
        <v>41821</v>
      </c>
      <c r="I7" s="6">
        <v>41821</v>
      </c>
      <c r="J7" s="6">
        <v>41821</v>
      </c>
      <c r="K7" s="6">
        <v>41821</v>
      </c>
      <c r="L7" s="6">
        <v>41821</v>
      </c>
      <c r="M7" s="6">
        <v>41821</v>
      </c>
      <c r="N7" s="6">
        <v>41821</v>
      </c>
      <c r="O7" s="6">
        <v>41821</v>
      </c>
      <c r="P7" s="6">
        <v>41821</v>
      </c>
      <c r="Q7" s="6">
        <v>41821</v>
      </c>
      <c r="R7" s="6">
        <v>41821</v>
      </c>
      <c r="S7" s="6">
        <v>41821</v>
      </c>
      <c r="T7" s="6">
        <v>41821</v>
      </c>
      <c r="U7" s="6">
        <v>41821</v>
      </c>
      <c r="V7" s="6">
        <v>41821</v>
      </c>
      <c r="W7" s="6">
        <v>41821</v>
      </c>
      <c r="X7" s="6">
        <v>41821</v>
      </c>
      <c r="Y7" s="6">
        <v>41821</v>
      </c>
      <c r="Z7" s="6">
        <v>41821</v>
      </c>
      <c r="AA7" s="6">
        <v>41821</v>
      </c>
      <c r="AB7" s="6">
        <v>41821</v>
      </c>
      <c r="AC7" s="6">
        <v>41821</v>
      </c>
      <c r="AD7" s="6">
        <v>41821</v>
      </c>
      <c r="AE7" s="6">
        <v>41821</v>
      </c>
      <c r="AF7" s="6">
        <v>41821</v>
      </c>
      <c r="AG7" s="6">
        <v>41821</v>
      </c>
      <c r="AH7" s="6">
        <v>41821</v>
      </c>
      <c r="AI7" s="6">
        <v>41821</v>
      </c>
      <c r="AJ7" s="6">
        <v>41821</v>
      </c>
      <c r="AK7" s="6">
        <v>41821</v>
      </c>
      <c r="AL7" s="6">
        <v>41821</v>
      </c>
      <c r="AM7" s="6">
        <v>41821</v>
      </c>
      <c r="AN7" s="6">
        <v>41821</v>
      </c>
      <c r="AO7" s="6">
        <v>41821</v>
      </c>
      <c r="AP7" s="6">
        <v>41821</v>
      </c>
      <c r="AQ7" s="6">
        <v>41821</v>
      </c>
      <c r="AR7" s="6">
        <v>41821</v>
      </c>
      <c r="AS7" s="6">
        <v>41821</v>
      </c>
      <c r="AT7" s="6">
        <v>41821</v>
      </c>
      <c r="AU7" s="6">
        <v>41821</v>
      </c>
      <c r="AV7" s="6">
        <v>41821</v>
      </c>
      <c r="AW7" s="6">
        <v>41821</v>
      </c>
      <c r="AX7" s="6">
        <v>41821</v>
      </c>
      <c r="AY7" s="6">
        <v>41821</v>
      </c>
      <c r="AZ7" s="6">
        <v>41821</v>
      </c>
      <c r="BA7" s="6">
        <v>41821</v>
      </c>
      <c r="BB7" s="6">
        <v>41821</v>
      </c>
      <c r="BC7" s="6">
        <v>41821</v>
      </c>
      <c r="BD7" s="6">
        <v>41821</v>
      </c>
      <c r="BE7" s="6">
        <v>41821</v>
      </c>
      <c r="BF7" s="6">
        <v>41821</v>
      </c>
      <c r="BG7" s="6">
        <v>41821</v>
      </c>
      <c r="BH7" s="6">
        <v>41821</v>
      </c>
      <c r="BI7" s="6">
        <v>41821</v>
      </c>
      <c r="BJ7" s="6">
        <v>41821</v>
      </c>
      <c r="BK7" s="6">
        <v>41821</v>
      </c>
      <c r="BL7" s="6">
        <v>41821</v>
      </c>
      <c r="BM7" s="6">
        <v>41821</v>
      </c>
      <c r="BN7" s="6">
        <v>41821</v>
      </c>
      <c r="BO7" s="6">
        <v>41821</v>
      </c>
      <c r="BP7" s="6">
        <v>41821</v>
      </c>
      <c r="BQ7" s="6">
        <v>41821</v>
      </c>
      <c r="BR7" s="6">
        <v>41821</v>
      </c>
      <c r="BS7" s="6">
        <v>41821</v>
      </c>
      <c r="BT7" s="6">
        <v>41821</v>
      </c>
      <c r="BU7" s="6">
        <v>41821</v>
      </c>
      <c r="BV7" s="6">
        <v>41821</v>
      </c>
      <c r="BW7" s="6">
        <v>41821</v>
      </c>
      <c r="BX7" s="6">
        <v>41821</v>
      </c>
      <c r="BY7" s="6">
        <v>41821</v>
      </c>
      <c r="BZ7" s="6">
        <v>41821</v>
      </c>
      <c r="CA7" s="6">
        <v>41821</v>
      </c>
      <c r="CB7" s="6">
        <v>41821</v>
      </c>
      <c r="CC7" s="6">
        <v>41821</v>
      </c>
      <c r="CD7" s="6">
        <v>41821</v>
      </c>
      <c r="CE7" s="6">
        <v>41821</v>
      </c>
      <c r="CF7" s="6">
        <v>41821</v>
      </c>
      <c r="CG7" s="6">
        <v>41821</v>
      </c>
      <c r="CH7" s="6">
        <v>41821</v>
      </c>
      <c r="CI7" s="6">
        <v>41821</v>
      </c>
      <c r="CJ7" s="6">
        <v>41821</v>
      </c>
      <c r="CK7" s="6">
        <v>41821</v>
      </c>
      <c r="CL7" s="6">
        <v>41821</v>
      </c>
      <c r="CM7" s="6">
        <v>41821</v>
      </c>
      <c r="CN7" s="6">
        <v>41821</v>
      </c>
      <c r="CO7" s="6">
        <v>41821</v>
      </c>
      <c r="CP7" s="6">
        <v>41821</v>
      </c>
      <c r="CQ7" s="6">
        <v>41821</v>
      </c>
      <c r="CR7" s="6">
        <v>41821</v>
      </c>
      <c r="CS7" s="6">
        <v>41821</v>
      </c>
      <c r="CT7" s="6">
        <v>41821</v>
      </c>
      <c r="CU7" s="6">
        <v>41821</v>
      </c>
      <c r="CV7" s="6">
        <v>41821</v>
      </c>
      <c r="CW7" s="6">
        <v>41821</v>
      </c>
      <c r="CX7" s="6">
        <v>41821</v>
      </c>
      <c r="CY7" s="6">
        <v>41821</v>
      </c>
      <c r="CZ7" s="6">
        <v>41821</v>
      </c>
      <c r="DA7" s="6">
        <v>41821</v>
      </c>
      <c r="DB7" s="6">
        <v>41821</v>
      </c>
      <c r="DC7" s="6">
        <v>41821</v>
      </c>
      <c r="DD7" s="6">
        <v>41821</v>
      </c>
      <c r="DE7" s="6">
        <v>41821</v>
      </c>
      <c r="DF7" s="6">
        <v>41821</v>
      </c>
      <c r="DG7" s="6">
        <v>41821</v>
      </c>
      <c r="DH7" s="6">
        <v>41821</v>
      </c>
      <c r="DI7" s="6">
        <v>41821</v>
      </c>
      <c r="DJ7" s="6">
        <v>41821</v>
      </c>
      <c r="DK7" s="6">
        <v>41821</v>
      </c>
      <c r="DL7" s="6">
        <v>41821</v>
      </c>
      <c r="DM7" s="6">
        <v>41821</v>
      </c>
      <c r="DN7" s="6">
        <v>41821</v>
      </c>
      <c r="DO7" s="6">
        <v>41821</v>
      </c>
      <c r="DP7" s="6">
        <v>41821</v>
      </c>
      <c r="DQ7" s="6">
        <v>41821</v>
      </c>
      <c r="DR7" s="6">
        <v>41821</v>
      </c>
      <c r="DS7" s="6">
        <v>41821</v>
      </c>
      <c r="DT7" s="6">
        <v>41821</v>
      </c>
      <c r="DU7" s="6">
        <v>41821</v>
      </c>
      <c r="DV7" s="6">
        <v>41821</v>
      </c>
      <c r="DW7" s="6">
        <v>41821</v>
      </c>
      <c r="DX7" s="6">
        <v>41821</v>
      </c>
      <c r="DY7" s="6">
        <v>41821</v>
      </c>
      <c r="DZ7" s="6">
        <v>41821</v>
      </c>
      <c r="EA7" s="6">
        <v>41821</v>
      </c>
      <c r="EB7" s="6">
        <v>41821</v>
      </c>
      <c r="EC7" s="6">
        <v>41821</v>
      </c>
      <c r="ED7" s="6">
        <v>41821</v>
      </c>
      <c r="EE7" s="6">
        <v>41821</v>
      </c>
      <c r="EF7" s="6">
        <v>41821</v>
      </c>
      <c r="EG7" s="6">
        <v>41821</v>
      </c>
      <c r="EH7" s="6">
        <v>41821</v>
      </c>
      <c r="EI7" s="6">
        <v>41821</v>
      </c>
      <c r="EJ7" s="6">
        <v>41821</v>
      </c>
      <c r="EK7" s="6">
        <v>41821</v>
      </c>
      <c r="EL7" s="6">
        <v>41821</v>
      </c>
      <c r="EM7" s="6">
        <v>41821</v>
      </c>
      <c r="EN7" s="6">
        <v>41821</v>
      </c>
      <c r="EO7" s="6">
        <v>41821</v>
      </c>
      <c r="EP7" s="6">
        <v>41821</v>
      </c>
      <c r="EQ7" s="6">
        <v>41821</v>
      </c>
      <c r="ER7" s="6">
        <v>41821</v>
      </c>
      <c r="ES7" s="6">
        <v>41821</v>
      </c>
      <c r="ET7" s="6">
        <v>41821</v>
      </c>
      <c r="EU7" s="6">
        <v>41821</v>
      </c>
      <c r="EV7" s="6">
        <v>41821</v>
      </c>
      <c r="EW7" s="6">
        <v>41821</v>
      </c>
      <c r="EX7" s="6">
        <v>41821</v>
      </c>
      <c r="EY7" s="6">
        <v>41821</v>
      </c>
      <c r="EZ7" s="6">
        <v>41821</v>
      </c>
      <c r="FA7" s="6">
        <v>41821</v>
      </c>
      <c r="FB7" s="6">
        <v>41821</v>
      </c>
      <c r="FC7" s="6">
        <v>41821</v>
      </c>
      <c r="FD7" s="6">
        <v>41821</v>
      </c>
      <c r="FE7" s="6">
        <v>41821</v>
      </c>
      <c r="FF7" s="6">
        <v>41821</v>
      </c>
      <c r="FG7" s="6">
        <v>41821</v>
      </c>
      <c r="FH7" s="6">
        <v>41821</v>
      </c>
      <c r="FI7" s="6">
        <v>41821</v>
      </c>
      <c r="FJ7" s="6">
        <v>41821</v>
      </c>
      <c r="FK7" s="6">
        <v>41821</v>
      </c>
      <c r="FL7" s="6">
        <v>41821</v>
      </c>
      <c r="FM7" s="6">
        <v>41821</v>
      </c>
      <c r="FN7" s="6">
        <v>41821</v>
      </c>
      <c r="FO7" s="6">
        <v>41821</v>
      </c>
      <c r="FP7" s="6">
        <v>41821</v>
      </c>
      <c r="FQ7" s="6">
        <v>41821</v>
      </c>
      <c r="FR7" s="6">
        <v>41821</v>
      </c>
      <c r="FS7" s="6">
        <v>41821</v>
      </c>
      <c r="FT7" s="6">
        <v>41821</v>
      </c>
      <c r="FU7" s="6">
        <v>41821</v>
      </c>
      <c r="FV7" s="6">
        <v>41821</v>
      </c>
      <c r="FW7" s="6">
        <v>41821</v>
      </c>
      <c r="FX7" s="6">
        <v>41821</v>
      </c>
      <c r="FY7" s="6">
        <v>41821</v>
      </c>
      <c r="FZ7" s="6">
        <v>41821</v>
      </c>
      <c r="GA7" s="6">
        <v>41821</v>
      </c>
      <c r="GB7" s="6">
        <v>41821</v>
      </c>
      <c r="GC7" s="6">
        <v>41821</v>
      </c>
      <c r="GD7" s="6">
        <v>41821</v>
      </c>
      <c r="GE7" s="6">
        <v>41821</v>
      </c>
      <c r="GF7" s="6">
        <v>41821</v>
      </c>
      <c r="GG7" s="6">
        <v>41821</v>
      </c>
      <c r="GH7" s="6">
        <v>41821</v>
      </c>
      <c r="GI7" s="6">
        <v>41821</v>
      </c>
      <c r="GJ7" s="6">
        <v>41821</v>
      </c>
      <c r="GK7" s="6">
        <v>41821</v>
      </c>
      <c r="GL7" s="6">
        <v>41821</v>
      </c>
      <c r="GM7" s="6">
        <v>41821</v>
      </c>
      <c r="GN7" s="6">
        <v>41821</v>
      </c>
      <c r="GO7" s="6">
        <v>41821</v>
      </c>
      <c r="GP7" s="6">
        <v>41821</v>
      </c>
      <c r="GQ7" s="6">
        <v>41821</v>
      </c>
      <c r="GR7" s="6">
        <v>41821</v>
      </c>
      <c r="GS7" s="6">
        <v>41821</v>
      </c>
      <c r="GT7" s="6">
        <v>41821</v>
      </c>
      <c r="GU7" s="6">
        <v>41821</v>
      </c>
      <c r="GV7" s="6">
        <v>41821</v>
      </c>
      <c r="GW7" s="6">
        <v>41821</v>
      </c>
      <c r="GX7" s="6">
        <v>41821</v>
      </c>
      <c r="GY7" s="6">
        <v>41821</v>
      </c>
      <c r="GZ7" s="6">
        <v>41821</v>
      </c>
      <c r="HA7" s="6">
        <v>41821</v>
      </c>
      <c r="HB7" s="6">
        <v>41821</v>
      </c>
      <c r="HC7" s="6">
        <v>41821</v>
      </c>
      <c r="HD7" s="6">
        <v>41821</v>
      </c>
      <c r="HE7" s="6">
        <v>41821</v>
      </c>
      <c r="HF7" s="6">
        <v>41821</v>
      </c>
      <c r="HG7" s="6">
        <v>41821</v>
      </c>
      <c r="HH7" s="6">
        <v>41821</v>
      </c>
      <c r="HI7" s="6">
        <v>41821</v>
      </c>
      <c r="HJ7" s="6">
        <v>41821</v>
      </c>
      <c r="HK7" s="6">
        <v>41821</v>
      </c>
      <c r="HL7" s="6">
        <v>41821</v>
      </c>
      <c r="HM7" s="6">
        <v>41821</v>
      </c>
      <c r="HN7" s="6">
        <v>41821</v>
      </c>
      <c r="HO7" s="6">
        <v>41821</v>
      </c>
      <c r="HP7" s="6">
        <v>41821</v>
      </c>
      <c r="HQ7" s="6">
        <v>41821</v>
      </c>
      <c r="HR7" s="6">
        <v>41821</v>
      </c>
      <c r="HS7" s="6">
        <v>41821</v>
      </c>
      <c r="HT7" s="6">
        <v>41821</v>
      </c>
      <c r="HU7" s="6">
        <v>41821</v>
      </c>
      <c r="HV7" s="6">
        <v>41821</v>
      </c>
      <c r="HW7" s="6">
        <v>41821</v>
      </c>
      <c r="HX7" s="6">
        <v>41821</v>
      </c>
      <c r="HY7" s="6">
        <v>41821</v>
      </c>
      <c r="HZ7" s="6">
        <v>41821</v>
      </c>
      <c r="IA7" s="6">
        <v>41821</v>
      </c>
      <c r="IB7" s="6">
        <v>41821</v>
      </c>
      <c r="IC7" s="6">
        <v>41821</v>
      </c>
      <c r="ID7" s="6">
        <v>41821</v>
      </c>
      <c r="IE7" s="6">
        <v>41821</v>
      </c>
      <c r="IF7" s="6">
        <v>41821</v>
      </c>
      <c r="IG7" s="6">
        <v>41821</v>
      </c>
      <c r="IH7" s="6">
        <v>41821</v>
      </c>
      <c r="II7" s="6">
        <v>41821</v>
      </c>
      <c r="IJ7" s="6">
        <v>41821</v>
      </c>
      <c r="IK7" s="6">
        <v>41821</v>
      </c>
      <c r="IL7" s="6">
        <v>41821</v>
      </c>
      <c r="IM7" s="6">
        <v>41821</v>
      </c>
      <c r="IN7" s="6">
        <v>41821</v>
      </c>
      <c r="IO7" s="6">
        <v>41821</v>
      </c>
      <c r="IP7" s="6">
        <v>41821</v>
      </c>
      <c r="IQ7" s="6">
        <v>41821</v>
      </c>
    </row>
    <row r="8" spans="1:251" s="6" customFormat="1">
      <c r="A8" s="5" t="s">
        <v>256</v>
      </c>
      <c r="B8" s="6">
        <v>45413</v>
      </c>
      <c r="C8" s="6">
        <v>45413</v>
      </c>
      <c r="D8" s="6">
        <v>45413</v>
      </c>
      <c r="E8" s="6">
        <v>45413</v>
      </c>
      <c r="F8" s="6">
        <v>45413</v>
      </c>
      <c r="G8" s="6">
        <v>45413</v>
      </c>
      <c r="H8" s="6">
        <v>45413</v>
      </c>
      <c r="I8" s="6">
        <v>45413</v>
      </c>
      <c r="J8" s="6">
        <v>45413</v>
      </c>
      <c r="K8" s="6">
        <v>45413</v>
      </c>
      <c r="L8" s="6">
        <v>45413</v>
      </c>
      <c r="M8" s="6">
        <v>45413</v>
      </c>
      <c r="N8" s="6">
        <v>45413</v>
      </c>
      <c r="O8" s="6">
        <v>45413</v>
      </c>
      <c r="P8" s="6">
        <v>45413</v>
      </c>
      <c r="Q8" s="6">
        <v>45413</v>
      </c>
      <c r="R8" s="6">
        <v>45413</v>
      </c>
      <c r="S8" s="6">
        <v>45413</v>
      </c>
      <c r="T8" s="6">
        <v>45413</v>
      </c>
      <c r="U8" s="6">
        <v>45413</v>
      </c>
      <c r="V8" s="6">
        <v>45413</v>
      </c>
      <c r="W8" s="6">
        <v>45413</v>
      </c>
      <c r="X8" s="6">
        <v>45413</v>
      </c>
      <c r="Y8" s="6">
        <v>45413</v>
      </c>
      <c r="Z8" s="6">
        <v>45413</v>
      </c>
      <c r="AA8" s="6">
        <v>45413</v>
      </c>
      <c r="AB8" s="6">
        <v>45413</v>
      </c>
      <c r="AC8" s="6">
        <v>45413</v>
      </c>
      <c r="AD8" s="6">
        <v>45413</v>
      </c>
      <c r="AE8" s="6">
        <v>45413</v>
      </c>
      <c r="AF8" s="6">
        <v>45413</v>
      </c>
      <c r="AG8" s="6">
        <v>45413</v>
      </c>
      <c r="AH8" s="6">
        <v>45413</v>
      </c>
      <c r="AI8" s="6">
        <v>45413</v>
      </c>
      <c r="AJ8" s="6">
        <v>45413</v>
      </c>
      <c r="AK8" s="6">
        <v>45413</v>
      </c>
      <c r="AL8" s="6">
        <v>45413</v>
      </c>
      <c r="AM8" s="6">
        <v>45413</v>
      </c>
      <c r="AN8" s="6">
        <v>45413</v>
      </c>
      <c r="AO8" s="6">
        <v>45413</v>
      </c>
      <c r="AP8" s="6">
        <v>45413</v>
      </c>
      <c r="AQ8" s="6">
        <v>45413</v>
      </c>
      <c r="AR8" s="6">
        <v>45413</v>
      </c>
      <c r="AS8" s="6">
        <v>45413</v>
      </c>
      <c r="AT8" s="6">
        <v>45413</v>
      </c>
      <c r="AU8" s="6">
        <v>45413</v>
      </c>
      <c r="AV8" s="6">
        <v>45413</v>
      </c>
      <c r="AW8" s="6">
        <v>45413</v>
      </c>
      <c r="AX8" s="6">
        <v>45413</v>
      </c>
      <c r="AY8" s="6">
        <v>45413</v>
      </c>
      <c r="AZ8" s="6">
        <v>45413</v>
      </c>
      <c r="BA8" s="6">
        <v>45413</v>
      </c>
      <c r="BB8" s="6">
        <v>45413</v>
      </c>
      <c r="BC8" s="6">
        <v>45413</v>
      </c>
      <c r="BD8" s="6">
        <v>45413</v>
      </c>
      <c r="BE8" s="6">
        <v>45413</v>
      </c>
      <c r="BF8" s="6">
        <v>45413</v>
      </c>
      <c r="BG8" s="6">
        <v>45413</v>
      </c>
      <c r="BH8" s="6">
        <v>45413</v>
      </c>
      <c r="BI8" s="6">
        <v>45413</v>
      </c>
      <c r="BJ8" s="6">
        <v>45413</v>
      </c>
      <c r="BK8" s="6">
        <v>45413</v>
      </c>
      <c r="BL8" s="6">
        <v>45413</v>
      </c>
      <c r="BM8" s="6">
        <v>45413</v>
      </c>
      <c r="BN8" s="6">
        <v>45413</v>
      </c>
      <c r="BO8" s="6">
        <v>45413</v>
      </c>
      <c r="BP8" s="6">
        <v>45413</v>
      </c>
      <c r="BQ8" s="6">
        <v>45413</v>
      </c>
      <c r="BR8" s="6">
        <v>45413</v>
      </c>
      <c r="BS8" s="6">
        <v>45413</v>
      </c>
      <c r="BT8" s="6">
        <v>45413</v>
      </c>
      <c r="BU8" s="6">
        <v>45413</v>
      </c>
      <c r="BV8" s="6">
        <v>45413</v>
      </c>
      <c r="BW8" s="6">
        <v>45413</v>
      </c>
      <c r="BX8" s="6">
        <v>45413</v>
      </c>
      <c r="BY8" s="6">
        <v>45413</v>
      </c>
      <c r="BZ8" s="6">
        <v>45413</v>
      </c>
      <c r="CA8" s="6">
        <v>45413</v>
      </c>
      <c r="CB8" s="6">
        <v>45413</v>
      </c>
      <c r="CC8" s="6">
        <v>45413</v>
      </c>
      <c r="CD8" s="6">
        <v>45413</v>
      </c>
      <c r="CE8" s="6">
        <v>45413</v>
      </c>
      <c r="CF8" s="6">
        <v>45413</v>
      </c>
      <c r="CG8" s="6">
        <v>45413</v>
      </c>
      <c r="CH8" s="6">
        <v>45413</v>
      </c>
      <c r="CI8" s="6">
        <v>45413</v>
      </c>
      <c r="CJ8" s="6">
        <v>45413</v>
      </c>
      <c r="CK8" s="6">
        <v>45413</v>
      </c>
      <c r="CL8" s="6">
        <v>45413</v>
      </c>
      <c r="CM8" s="6">
        <v>45413</v>
      </c>
      <c r="CN8" s="6">
        <v>45413</v>
      </c>
      <c r="CO8" s="6">
        <v>45413</v>
      </c>
      <c r="CP8" s="6">
        <v>45413</v>
      </c>
      <c r="CQ8" s="6">
        <v>45413</v>
      </c>
      <c r="CR8" s="6">
        <v>45413</v>
      </c>
      <c r="CS8" s="6">
        <v>45413</v>
      </c>
      <c r="CT8" s="6">
        <v>45413</v>
      </c>
      <c r="CU8" s="6">
        <v>45413</v>
      </c>
      <c r="CV8" s="6">
        <v>45413</v>
      </c>
      <c r="CW8" s="6">
        <v>45413</v>
      </c>
      <c r="CX8" s="6">
        <v>45413</v>
      </c>
      <c r="CY8" s="6">
        <v>45413</v>
      </c>
      <c r="CZ8" s="6">
        <v>45413</v>
      </c>
      <c r="DA8" s="6">
        <v>45413</v>
      </c>
      <c r="DB8" s="6">
        <v>45413</v>
      </c>
      <c r="DC8" s="6">
        <v>45413</v>
      </c>
      <c r="DD8" s="6">
        <v>45413</v>
      </c>
      <c r="DE8" s="6">
        <v>45413</v>
      </c>
      <c r="DF8" s="6">
        <v>45413</v>
      </c>
      <c r="DG8" s="6">
        <v>45413</v>
      </c>
      <c r="DH8" s="6">
        <v>45413</v>
      </c>
      <c r="DI8" s="6">
        <v>45413</v>
      </c>
      <c r="DJ8" s="6">
        <v>45413</v>
      </c>
      <c r="DK8" s="6">
        <v>45413</v>
      </c>
      <c r="DL8" s="6">
        <v>45413</v>
      </c>
      <c r="DM8" s="6">
        <v>45413</v>
      </c>
      <c r="DN8" s="6">
        <v>45413</v>
      </c>
      <c r="DO8" s="6">
        <v>45413</v>
      </c>
      <c r="DP8" s="6">
        <v>45413</v>
      </c>
      <c r="DQ8" s="6">
        <v>45413</v>
      </c>
      <c r="DR8" s="6">
        <v>45413</v>
      </c>
      <c r="DS8" s="6">
        <v>45413</v>
      </c>
      <c r="DT8" s="6">
        <v>45413</v>
      </c>
      <c r="DU8" s="6">
        <v>45413</v>
      </c>
      <c r="DV8" s="6">
        <v>45413</v>
      </c>
      <c r="DW8" s="6">
        <v>45413</v>
      </c>
      <c r="DX8" s="6">
        <v>45413</v>
      </c>
      <c r="DY8" s="6">
        <v>45413</v>
      </c>
      <c r="DZ8" s="6">
        <v>45413</v>
      </c>
      <c r="EA8" s="6">
        <v>45413</v>
      </c>
      <c r="EB8" s="6">
        <v>45413</v>
      </c>
      <c r="EC8" s="6">
        <v>45413</v>
      </c>
      <c r="ED8" s="6">
        <v>45413</v>
      </c>
      <c r="EE8" s="6">
        <v>45413</v>
      </c>
      <c r="EF8" s="6">
        <v>45413</v>
      </c>
      <c r="EG8" s="6">
        <v>45413</v>
      </c>
      <c r="EH8" s="6">
        <v>45413</v>
      </c>
      <c r="EI8" s="6">
        <v>45413</v>
      </c>
      <c r="EJ8" s="6">
        <v>45413</v>
      </c>
      <c r="EK8" s="6">
        <v>45413</v>
      </c>
      <c r="EL8" s="6">
        <v>45413</v>
      </c>
      <c r="EM8" s="6">
        <v>45413</v>
      </c>
      <c r="EN8" s="6">
        <v>45413</v>
      </c>
      <c r="EO8" s="6">
        <v>45413</v>
      </c>
      <c r="EP8" s="6">
        <v>45413</v>
      </c>
      <c r="EQ8" s="6">
        <v>45413</v>
      </c>
      <c r="ER8" s="6">
        <v>45413</v>
      </c>
      <c r="ES8" s="6">
        <v>45413</v>
      </c>
      <c r="ET8" s="6">
        <v>45413</v>
      </c>
      <c r="EU8" s="6">
        <v>45413</v>
      </c>
      <c r="EV8" s="6">
        <v>45413</v>
      </c>
      <c r="EW8" s="6">
        <v>45413</v>
      </c>
      <c r="EX8" s="6">
        <v>45413</v>
      </c>
      <c r="EY8" s="6">
        <v>45413</v>
      </c>
      <c r="EZ8" s="6">
        <v>45413</v>
      </c>
      <c r="FA8" s="6">
        <v>45413</v>
      </c>
      <c r="FB8" s="6">
        <v>45413</v>
      </c>
      <c r="FC8" s="6">
        <v>45413</v>
      </c>
      <c r="FD8" s="6">
        <v>45413</v>
      </c>
      <c r="FE8" s="6">
        <v>45413</v>
      </c>
      <c r="FF8" s="6">
        <v>45413</v>
      </c>
      <c r="FG8" s="6">
        <v>45413</v>
      </c>
      <c r="FH8" s="6">
        <v>45413</v>
      </c>
      <c r="FI8" s="6">
        <v>45413</v>
      </c>
      <c r="FJ8" s="6">
        <v>45413</v>
      </c>
      <c r="FK8" s="6">
        <v>45413</v>
      </c>
      <c r="FL8" s="6">
        <v>45413</v>
      </c>
      <c r="FM8" s="6">
        <v>45413</v>
      </c>
      <c r="FN8" s="6">
        <v>45413</v>
      </c>
      <c r="FO8" s="6">
        <v>45413</v>
      </c>
      <c r="FP8" s="6">
        <v>45413</v>
      </c>
      <c r="FQ8" s="6">
        <v>45413</v>
      </c>
      <c r="FR8" s="6">
        <v>45413</v>
      </c>
      <c r="FS8" s="6">
        <v>45413</v>
      </c>
      <c r="FT8" s="6">
        <v>45413</v>
      </c>
      <c r="FU8" s="6">
        <v>45413</v>
      </c>
      <c r="FV8" s="6">
        <v>45413</v>
      </c>
      <c r="FW8" s="6">
        <v>45413</v>
      </c>
      <c r="FX8" s="6">
        <v>45413</v>
      </c>
      <c r="FY8" s="6">
        <v>45413</v>
      </c>
      <c r="FZ8" s="6">
        <v>45413</v>
      </c>
      <c r="GA8" s="6">
        <v>45413</v>
      </c>
      <c r="GB8" s="6">
        <v>45413</v>
      </c>
      <c r="GC8" s="6">
        <v>45413</v>
      </c>
      <c r="GD8" s="6">
        <v>45413</v>
      </c>
      <c r="GE8" s="6">
        <v>45413</v>
      </c>
      <c r="GF8" s="6">
        <v>45413</v>
      </c>
      <c r="GG8" s="6">
        <v>45413</v>
      </c>
      <c r="GH8" s="6">
        <v>45413</v>
      </c>
      <c r="GI8" s="6">
        <v>45413</v>
      </c>
      <c r="GJ8" s="6">
        <v>45413</v>
      </c>
      <c r="GK8" s="6">
        <v>45413</v>
      </c>
      <c r="GL8" s="6">
        <v>45413</v>
      </c>
      <c r="GM8" s="6">
        <v>45413</v>
      </c>
      <c r="GN8" s="6">
        <v>45413</v>
      </c>
      <c r="GO8" s="6">
        <v>45413</v>
      </c>
      <c r="GP8" s="6">
        <v>45413</v>
      </c>
      <c r="GQ8" s="6">
        <v>45413</v>
      </c>
      <c r="GR8" s="6">
        <v>45413</v>
      </c>
      <c r="GS8" s="6">
        <v>45413</v>
      </c>
      <c r="GT8" s="6">
        <v>45413</v>
      </c>
      <c r="GU8" s="6">
        <v>45413</v>
      </c>
      <c r="GV8" s="6">
        <v>45413</v>
      </c>
      <c r="GW8" s="6">
        <v>45413</v>
      </c>
      <c r="GX8" s="6">
        <v>45413</v>
      </c>
      <c r="GY8" s="6">
        <v>45413</v>
      </c>
      <c r="GZ8" s="6">
        <v>45413</v>
      </c>
      <c r="HA8" s="6">
        <v>45413</v>
      </c>
      <c r="HB8" s="6">
        <v>45413</v>
      </c>
      <c r="HC8" s="6">
        <v>45413</v>
      </c>
      <c r="HD8" s="6">
        <v>45413</v>
      </c>
      <c r="HE8" s="6">
        <v>45413</v>
      </c>
      <c r="HF8" s="6">
        <v>45413</v>
      </c>
      <c r="HG8" s="6">
        <v>45413</v>
      </c>
      <c r="HH8" s="6">
        <v>45413</v>
      </c>
      <c r="HI8" s="6">
        <v>45413</v>
      </c>
      <c r="HJ8" s="6">
        <v>45413</v>
      </c>
      <c r="HK8" s="6">
        <v>45413</v>
      </c>
      <c r="HL8" s="6">
        <v>45413</v>
      </c>
      <c r="HM8" s="6">
        <v>45413</v>
      </c>
      <c r="HN8" s="6">
        <v>45413</v>
      </c>
      <c r="HO8" s="6">
        <v>45413</v>
      </c>
      <c r="HP8" s="6">
        <v>45413</v>
      </c>
      <c r="HQ8" s="6">
        <v>45413</v>
      </c>
      <c r="HR8" s="6">
        <v>45413</v>
      </c>
      <c r="HS8" s="6">
        <v>45413</v>
      </c>
      <c r="HT8" s="6">
        <v>45413</v>
      </c>
      <c r="HU8" s="6">
        <v>45413</v>
      </c>
      <c r="HV8" s="6">
        <v>45413</v>
      </c>
      <c r="HW8" s="6">
        <v>45413</v>
      </c>
      <c r="HX8" s="6">
        <v>45413</v>
      </c>
      <c r="HY8" s="6">
        <v>45413</v>
      </c>
      <c r="HZ8" s="6">
        <v>45413</v>
      </c>
      <c r="IA8" s="6">
        <v>45413</v>
      </c>
      <c r="IB8" s="6">
        <v>45413</v>
      </c>
      <c r="IC8" s="6">
        <v>45413</v>
      </c>
      <c r="ID8" s="6">
        <v>45413</v>
      </c>
      <c r="IE8" s="6">
        <v>45413</v>
      </c>
      <c r="IF8" s="6">
        <v>45413</v>
      </c>
      <c r="IG8" s="6">
        <v>45413</v>
      </c>
      <c r="IH8" s="6">
        <v>45413</v>
      </c>
      <c r="II8" s="6">
        <v>45413</v>
      </c>
      <c r="IJ8" s="6">
        <v>45413</v>
      </c>
      <c r="IK8" s="6">
        <v>45413</v>
      </c>
      <c r="IL8" s="6">
        <v>45413</v>
      </c>
      <c r="IM8" s="6">
        <v>45413</v>
      </c>
      <c r="IN8" s="6">
        <v>45413</v>
      </c>
      <c r="IO8" s="6">
        <v>45413</v>
      </c>
      <c r="IP8" s="6">
        <v>45413</v>
      </c>
      <c r="IQ8" s="6">
        <v>45413</v>
      </c>
    </row>
    <row r="9" spans="1:251">
      <c r="A9" s="4" t="s">
        <v>257</v>
      </c>
      <c r="B9" s="1">
        <v>119</v>
      </c>
      <c r="C9" s="1">
        <v>119</v>
      </c>
      <c r="D9" s="1">
        <v>119</v>
      </c>
      <c r="E9" s="1">
        <v>119</v>
      </c>
      <c r="F9" s="1">
        <v>119</v>
      </c>
      <c r="G9" s="1">
        <v>119</v>
      </c>
      <c r="H9" s="1">
        <v>119</v>
      </c>
      <c r="I9" s="1">
        <v>119</v>
      </c>
      <c r="J9" s="1">
        <v>119</v>
      </c>
      <c r="K9" s="1">
        <v>119</v>
      </c>
      <c r="L9" s="1">
        <v>119</v>
      </c>
      <c r="M9" s="1">
        <v>119</v>
      </c>
      <c r="N9" s="1">
        <v>119</v>
      </c>
      <c r="O9" s="1">
        <v>119</v>
      </c>
      <c r="P9" s="1">
        <v>119</v>
      </c>
      <c r="Q9" s="1">
        <v>119</v>
      </c>
      <c r="R9" s="1">
        <v>119</v>
      </c>
      <c r="S9" s="1">
        <v>119</v>
      </c>
      <c r="T9" s="1">
        <v>119</v>
      </c>
      <c r="U9" s="1">
        <v>119</v>
      </c>
      <c r="V9" s="1">
        <v>119</v>
      </c>
      <c r="W9" s="1">
        <v>119</v>
      </c>
      <c r="X9" s="1">
        <v>119</v>
      </c>
      <c r="Y9" s="1">
        <v>119</v>
      </c>
      <c r="Z9" s="1">
        <v>119</v>
      </c>
      <c r="AA9" s="1">
        <v>119</v>
      </c>
      <c r="AB9" s="1">
        <v>119</v>
      </c>
      <c r="AC9" s="1">
        <v>119</v>
      </c>
      <c r="AD9" s="1">
        <v>119</v>
      </c>
      <c r="AE9" s="1">
        <v>119</v>
      </c>
      <c r="AF9" s="1">
        <v>119</v>
      </c>
      <c r="AG9" s="1">
        <v>119</v>
      </c>
      <c r="AH9" s="1">
        <v>119</v>
      </c>
      <c r="AI9" s="1">
        <v>119</v>
      </c>
      <c r="AJ9" s="1">
        <v>119</v>
      </c>
      <c r="AK9" s="1">
        <v>119</v>
      </c>
      <c r="AL9" s="1">
        <v>119</v>
      </c>
      <c r="AM9" s="1">
        <v>119</v>
      </c>
      <c r="AN9" s="1">
        <v>119</v>
      </c>
      <c r="AO9" s="1">
        <v>119</v>
      </c>
      <c r="AP9" s="1">
        <v>119</v>
      </c>
      <c r="AQ9" s="1">
        <v>119</v>
      </c>
      <c r="AR9" s="1">
        <v>119</v>
      </c>
      <c r="AS9" s="1">
        <v>119</v>
      </c>
      <c r="AT9" s="1">
        <v>119</v>
      </c>
      <c r="AU9" s="1">
        <v>119</v>
      </c>
      <c r="AV9" s="1">
        <v>119</v>
      </c>
      <c r="AW9" s="1">
        <v>119</v>
      </c>
      <c r="AX9" s="1">
        <v>119</v>
      </c>
      <c r="AY9" s="1">
        <v>119</v>
      </c>
      <c r="AZ9" s="1">
        <v>119</v>
      </c>
      <c r="BA9" s="1">
        <v>119</v>
      </c>
      <c r="BB9" s="1">
        <v>119</v>
      </c>
      <c r="BC9" s="1">
        <v>119</v>
      </c>
      <c r="BD9" s="1">
        <v>119</v>
      </c>
      <c r="BE9" s="1">
        <v>119</v>
      </c>
      <c r="BF9" s="1">
        <v>119</v>
      </c>
      <c r="BG9" s="1">
        <v>119</v>
      </c>
      <c r="BH9" s="1">
        <v>119</v>
      </c>
      <c r="BI9" s="1">
        <v>119</v>
      </c>
      <c r="BJ9" s="1">
        <v>119</v>
      </c>
      <c r="BK9" s="1">
        <v>119</v>
      </c>
      <c r="BL9" s="1">
        <v>119</v>
      </c>
      <c r="BM9" s="1">
        <v>119</v>
      </c>
      <c r="BN9" s="1">
        <v>119</v>
      </c>
      <c r="BO9" s="1">
        <v>119</v>
      </c>
      <c r="BP9" s="1">
        <v>119</v>
      </c>
      <c r="BQ9" s="1">
        <v>119</v>
      </c>
      <c r="BR9" s="1">
        <v>119</v>
      </c>
      <c r="BS9" s="1">
        <v>119</v>
      </c>
      <c r="BT9" s="1">
        <v>119</v>
      </c>
      <c r="BU9" s="1">
        <v>119</v>
      </c>
      <c r="BV9" s="1">
        <v>119</v>
      </c>
      <c r="BW9" s="1">
        <v>119</v>
      </c>
      <c r="BX9" s="1">
        <v>119</v>
      </c>
      <c r="BY9" s="1">
        <v>119</v>
      </c>
      <c r="BZ9" s="1">
        <v>119</v>
      </c>
      <c r="CA9" s="1">
        <v>119</v>
      </c>
      <c r="CB9" s="1">
        <v>119</v>
      </c>
      <c r="CC9" s="1">
        <v>119</v>
      </c>
      <c r="CD9" s="1">
        <v>119</v>
      </c>
      <c r="CE9" s="1">
        <v>119</v>
      </c>
      <c r="CF9" s="1">
        <v>119</v>
      </c>
      <c r="CG9" s="1">
        <v>119</v>
      </c>
      <c r="CH9" s="1">
        <v>119</v>
      </c>
      <c r="CI9" s="1">
        <v>119</v>
      </c>
      <c r="CJ9" s="1">
        <v>119</v>
      </c>
      <c r="CK9" s="1">
        <v>119</v>
      </c>
      <c r="CL9" s="1">
        <v>119</v>
      </c>
      <c r="CM9" s="1">
        <v>119</v>
      </c>
      <c r="CN9" s="1">
        <v>119</v>
      </c>
      <c r="CO9" s="1">
        <v>119</v>
      </c>
      <c r="CP9" s="1">
        <v>119</v>
      </c>
      <c r="CQ9" s="1">
        <v>119</v>
      </c>
      <c r="CR9" s="1">
        <v>119</v>
      </c>
      <c r="CS9" s="1">
        <v>119</v>
      </c>
      <c r="CT9" s="1">
        <v>119</v>
      </c>
      <c r="CU9" s="1">
        <v>119</v>
      </c>
      <c r="CV9" s="1">
        <v>119</v>
      </c>
      <c r="CW9" s="1">
        <v>119</v>
      </c>
      <c r="CX9" s="1">
        <v>119</v>
      </c>
      <c r="CY9" s="1">
        <v>119</v>
      </c>
      <c r="CZ9" s="1">
        <v>119</v>
      </c>
      <c r="DA9" s="1">
        <v>119</v>
      </c>
      <c r="DB9" s="1">
        <v>119</v>
      </c>
      <c r="DC9" s="1">
        <v>119</v>
      </c>
      <c r="DD9" s="1">
        <v>119</v>
      </c>
      <c r="DE9" s="1">
        <v>119</v>
      </c>
      <c r="DF9" s="1">
        <v>119</v>
      </c>
      <c r="DG9" s="1">
        <v>119</v>
      </c>
      <c r="DH9" s="1">
        <v>119</v>
      </c>
      <c r="DI9" s="1">
        <v>119</v>
      </c>
      <c r="DJ9" s="1">
        <v>119</v>
      </c>
      <c r="DK9" s="1">
        <v>119</v>
      </c>
      <c r="DL9" s="1">
        <v>119</v>
      </c>
      <c r="DM9" s="1">
        <v>119</v>
      </c>
      <c r="DN9" s="1">
        <v>119</v>
      </c>
      <c r="DO9" s="1">
        <v>119</v>
      </c>
      <c r="DP9" s="1">
        <v>119</v>
      </c>
      <c r="DQ9" s="1">
        <v>119</v>
      </c>
      <c r="DR9" s="1">
        <v>119</v>
      </c>
      <c r="DS9" s="1">
        <v>119</v>
      </c>
      <c r="DT9" s="1">
        <v>119</v>
      </c>
      <c r="DU9" s="1">
        <v>119</v>
      </c>
      <c r="DV9" s="1">
        <v>119</v>
      </c>
      <c r="DW9" s="1">
        <v>119</v>
      </c>
      <c r="DX9" s="1">
        <v>119</v>
      </c>
      <c r="DY9" s="1">
        <v>119</v>
      </c>
      <c r="DZ9" s="1">
        <v>119</v>
      </c>
      <c r="EA9" s="1">
        <v>119</v>
      </c>
      <c r="EB9" s="1">
        <v>119</v>
      </c>
      <c r="EC9" s="1">
        <v>119</v>
      </c>
      <c r="ED9" s="1">
        <v>119</v>
      </c>
      <c r="EE9" s="1">
        <v>119</v>
      </c>
      <c r="EF9" s="1">
        <v>119</v>
      </c>
      <c r="EG9" s="1">
        <v>119</v>
      </c>
      <c r="EH9" s="1">
        <v>119</v>
      </c>
      <c r="EI9" s="1">
        <v>119</v>
      </c>
      <c r="EJ9" s="1">
        <v>119</v>
      </c>
      <c r="EK9" s="1">
        <v>119</v>
      </c>
      <c r="EL9" s="1">
        <v>119</v>
      </c>
      <c r="EM9" s="1">
        <v>119</v>
      </c>
      <c r="EN9" s="1">
        <v>119</v>
      </c>
      <c r="EO9" s="1">
        <v>119</v>
      </c>
      <c r="EP9" s="1">
        <v>119</v>
      </c>
      <c r="EQ9" s="1">
        <v>119</v>
      </c>
      <c r="ER9" s="1">
        <v>119</v>
      </c>
      <c r="ES9" s="1">
        <v>119</v>
      </c>
      <c r="ET9" s="1">
        <v>119</v>
      </c>
      <c r="EU9" s="1">
        <v>119</v>
      </c>
      <c r="EV9" s="1">
        <v>119</v>
      </c>
      <c r="EW9" s="1">
        <v>119</v>
      </c>
      <c r="EX9" s="1">
        <v>119</v>
      </c>
      <c r="EY9" s="1">
        <v>119</v>
      </c>
      <c r="EZ9" s="1">
        <v>119</v>
      </c>
      <c r="FA9" s="1">
        <v>119</v>
      </c>
      <c r="FB9" s="1">
        <v>119</v>
      </c>
      <c r="FC9" s="1">
        <v>119</v>
      </c>
      <c r="FD9" s="1">
        <v>119</v>
      </c>
      <c r="FE9" s="1">
        <v>119</v>
      </c>
      <c r="FF9" s="1">
        <v>119</v>
      </c>
      <c r="FG9" s="1">
        <v>119</v>
      </c>
      <c r="FH9" s="1">
        <v>119</v>
      </c>
      <c r="FI9" s="1">
        <v>119</v>
      </c>
      <c r="FJ9" s="1">
        <v>119</v>
      </c>
      <c r="FK9" s="1">
        <v>119</v>
      </c>
      <c r="FL9" s="1">
        <v>119</v>
      </c>
      <c r="FM9" s="1">
        <v>119</v>
      </c>
      <c r="FN9" s="1">
        <v>119</v>
      </c>
      <c r="FO9" s="1">
        <v>119</v>
      </c>
      <c r="FP9" s="1">
        <v>119</v>
      </c>
      <c r="FQ9" s="1">
        <v>119</v>
      </c>
      <c r="FR9" s="1">
        <v>119</v>
      </c>
      <c r="FS9" s="1">
        <v>119</v>
      </c>
      <c r="FT9" s="1">
        <v>119</v>
      </c>
      <c r="FU9" s="1">
        <v>119</v>
      </c>
      <c r="FV9" s="1">
        <v>119</v>
      </c>
      <c r="FW9" s="1">
        <v>119</v>
      </c>
      <c r="FX9" s="1">
        <v>119</v>
      </c>
      <c r="FY9" s="1">
        <v>119</v>
      </c>
      <c r="FZ9" s="1">
        <v>119</v>
      </c>
      <c r="GA9" s="1">
        <v>119</v>
      </c>
      <c r="GB9" s="1">
        <v>119</v>
      </c>
      <c r="GC9" s="1">
        <v>119</v>
      </c>
      <c r="GD9" s="1">
        <v>119</v>
      </c>
      <c r="GE9" s="1">
        <v>119</v>
      </c>
      <c r="GF9" s="1">
        <v>119</v>
      </c>
      <c r="GG9" s="1">
        <v>119</v>
      </c>
      <c r="GH9" s="1">
        <v>119</v>
      </c>
      <c r="GI9" s="1">
        <v>119</v>
      </c>
      <c r="GJ9" s="1">
        <v>119</v>
      </c>
      <c r="GK9" s="1">
        <v>119</v>
      </c>
      <c r="GL9" s="1">
        <v>119</v>
      </c>
      <c r="GM9" s="1">
        <v>119</v>
      </c>
      <c r="GN9" s="1">
        <v>119</v>
      </c>
      <c r="GO9" s="1">
        <v>119</v>
      </c>
      <c r="GP9" s="1">
        <v>119</v>
      </c>
      <c r="GQ9" s="1">
        <v>119</v>
      </c>
      <c r="GR9" s="1">
        <v>119</v>
      </c>
      <c r="GS9" s="1">
        <v>119</v>
      </c>
      <c r="GT9" s="1">
        <v>119</v>
      </c>
      <c r="GU9" s="1">
        <v>119</v>
      </c>
      <c r="GV9" s="1">
        <v>119</v>
      </c>
      <c r="GW9" s="1">
        <v>119</v>
      </c>
      <c r="GX9" s="1">
        <v>119</v>
      </c>
      <c r="GY9" s="1">
        <v>119</v>
      </c>
      <c r="GZ9" s="1">
        <v>119</v>
      </c>
      <c r="HA9" s="1">
        <v>119</v>
      </c>
      <c r="HB9" s="1">
        <v>119</v>
      </c>
      <c r="HC9" s="1">
        <v>119</v>
      </c>
      <c r="HD9" s="1">
        <v>119</v>
      </c>
      <c r="HE9" s="1">
        <v>119</v>
      </c>
      <c r="HF9" s="1">
        <v>119</v>
      </c>
      <c r="HG9" s="1">
        <v>119</v>
      </c>
      <c r="HH9" s="1">
        <v>119</v>
      </c>
      <c r="HI9" s="1">
        <v>119</v>
      </c>
      <c r="HJ9" s="1">
        <v>119</v>
      </c>
      <c r="HK9" s="1">
        <v>119</v>
      </c>
      <c r="HL9" s="1">
        <v>119</v>
      </c>
      <c r="HM9" s="1">
        <v>119</v>
      </c>
      <c r="HN9" s="1">
        <v>119</v>
      </c>
      <c r="HO9" s="1">
        <v>119</v>
      </c>
      <c r="HP9" s="1">
        <v>119</v>
      </c>
      <c r="HQ9" s="1">
        <v>119</v>
      </c>
      <c r="HR9" s="1">
        <v>119</v>
      </c>
      <c r="HS9" s="1">
        <v>119</v>
      </c>
      <c r="HT9" s="1">
        <v>119</v>
      </c>
      <c r="HU9" s="1">
        <v>119</v>
      </c>
      <c r="HV9" s="1">
        <v>119</v>
      </c>
      <c r="HW9" s="1">
        <v>119</v>
      </c>
      <c r="HX9" s="1">
        <v>119</v>
      </c>
      <c r="HY9" s="1">
        <v>119</v>
      </c>
      <c r="HZ9" s="1">
        <v>119</v>
      </c>
      <c r="IA9" s="1">
        <v>119</v>
      </c>
      <c r="IB9" s="1">
        <v>119</v>
      </c>
      <c r="IC9" s="1">
        <v>119</v>
      </c>
      <c r="ID9" s="1">
        <v>119</v>
      </c>
      <c r="IE9" s="1">
        <v>119</v>
      </c>
      <c r="IF9" s="1">
        <v>119</v>
      </c>
      <c r="IG9" s="1">
        <v>119</v>
      </c>
      <c r="IH9" s="1">
        <v>119</v>
      </c>
      <c r="II9" s="1">
        <v>119</v>
      </c>
      <c r="IJ9" s="1">
        <v>119</v>
      </c>
      <c r="IK9" s="1">
        <v>119</v>
      </c>
      <c r="IL9" s="1">
        <v>119</v>
      </c>
      <c r="IM9" s="1">
        <v>119</v>
      </c>
      <c r="IN9" s="1">
        <v>119</v>
      </c>
      <c r="IO9" s="1">
        <v>119</v>
      </c>
      <c r="IP9" s="1">
        <v>119</v>
      </c>
      <c r="IQ9" s="1">
        <v>119</v>
      </c>
    </row>
    <row r="10" spans="1:251">
      <c r="A10" s="4" t="s">
        <v>258</v>
      </c>
      <c r="B10" s="8" t="s">
        <v>1263</v>
      </c>
      <c r="C10" s="8" t="s">
        <v>1264</v>
      </c>
      <c r="D10" s="8" t="s">
        <v>1265</v>
      </c>
      <c r="E10" s="8" t="s">
        <v>1266</v>
      </c>
      <c r="F10" s="8" t="s">
        <v>1267</v>
      </c>
      <c r="G10" s="8" t="s">
        <v>1268</v>
      </c>
      <c r="H10" s="8" t="s">
        <v>1269</v>
      </c>
      <c r="I10" s="8" t="s">
        <v>1270</v>
      </c>
      <c r="J10" s="8" t="s">
        <v>1271</v>
      </c>
      <c r="K10" s="8" t="s">
        <v>1272</v>
      </c>
      <c r="L10" s="8" t="s">
        <v>1273</v>
      </c>
      <c r="M10" s="8" t="s">
        <v>1274</v>
      </c>
      <c r="N10" s="8" t="s">
        <v>1275</v>
      </c>
      <c r="O10" s="8" t="s">
        <v>1276</v>
      </c>
      <c r="P10" s="8" t="s">
        <v>1277</v>
      </c>
      <c r="Q10" s="8" t="s">
        <v>1278</v>
      </c>
      <c r="R10" s="8" t="s">
        <v>1279</v>
      </c>
      <c r="S10" s="8" t="s">
        <v>1280</v>
      </c>
      <c r="T10" s="8" t="s">
        <v>1281</v>
      </c>
      <c r="U10" s="8" t="s">
        <v>1282</v>
      </c>
      <c r="V10" s="8" t="s">
        <v>1283</v>
      </c>
      <c r="W10" s="8" t="s">
        <v>1284</v>
      </c>
      <c r="X10" s="8" t="s">
        <v>1285</v>
      </c>
      <c r="Y10" s="8" t="s">
        <v>1286</v>
      </c>
      <c r="Z10" s="8" t="s">
        <v>1287</v>
      </c>
      <c r="AA10" s="8" t="s">
        <v>1288</v>
      </c>
      <c r="AB10" s="8" t="s">
        <v>1289</v>
      </c>
      <c r="AC10" s="8" t="s">
        <v>1290</v>
      </c>
      <c r="AD10" s="8" t="s">
        <v>1291</v>
      </c>
      <c r="AE10" s="8" t="s">
        <v>1292</v>
      </c>
      <c r="AF10" s="8" t="s">
        <v>1293</v>
      </c>
      <c r="AG10" s="8" t="s">
        <v>1294</v>
      </c>
      <c r="AH10" s="8" t="s">
        <v>1295</v>
      </c>
      <c r="AI10" s="8" t="s">
        <v>1296</v>
      </c>
      <c r="AJ10" s="8" t="s">
        <v>1297</v>
      </c>
      <c r="AK10" s="8" t="s">
        <v>1298</v>
      </c>
      <c r="AL10" s="8" t="s">
        <v>1299</v>
      </c>
      <c r="AM10" s="8" t="s">
        <v>1300</v>
      </c>
      <c r="AN10" s="8" t="s">
        <v>1301</v>
      </c>
      <c r="AO10" s="8" t="s">
        <v>1302</v>
      </c>
      <c r="AP10" s="8" t="s">
        <v>1303</v>
      </c>
      <c r="AQ10" s="8" t="s">
        <v>1304</v>
      </c>
      <c r="AR10" s="8" t="s">
        <v>1305</v>
      </c>
      <c r="AS10" s="8" t="s">
        <v>1306</v>
      </c>
      <c r="AT10" s="8" t="s">
        <v>1307</v>
      </c>
      <c r="AU10" s="8" t="s">
        <v>1308</v>
      </c>
      <c r="AV10" s="8" t="s">
        <v>1309</v>
      </c>
      <c r="AW10" s="8" t="s">
        <v>1310</v>
      </c>
      <c r="AX10" s="8" t="s">
        <v>1311</v>
      </c>
      <c r="AY10" s="8" t="s">
        <v>1312</v>
      </c>
      <c r="AZ10" s="8" t="s">
        <v>1313</v>
      </c>
      <c r="BA10" s="8" t="s">
        <v>1314</v>
      </c>
      <c r="BB10" s="8" t="s">
        <v>1315</v>
      </c>
      <c r="BC10" s="8" t="s">
        <v>1316</v>
      </c>
      <c r="BD10" s="8" t="s">
        <v>1317</v>
      </c>
      <c r="BE10" s="8" t="s">
        <v>1318</v>
      </c>
      <c r="BF10" s="8" t="s">
        <v>1319</v>
      </c>
      <c r="BG10" s="8" t="s">
        <v>1320</v>
      </c>
      <c r="BH10" s="8" t="s">
        <v>1321</v>
      </c>
      <c r="BI10" s="8" t="s">
        <v>1322</v>
      </c>
      <c r="BJ10" s="8" t="s">
        <v>1323</v>
      </c>
      <c r="BK10" s="8" t="s">
        <v>1324</v>
      </c>
      <c r="BL10" s="8" t="s">
        <v>1325</v>
      </c>
      <c r="BM10" s="8" t="s">
        <v>1326</v>
      </c>
      <c r="BN10" s="8" t="s">
        <v>1327</v>
      </c>
      <c r="BO10" s="8" t="s">
        <v>1328</v>
      </c>
      <c r="BP10" s="8" t="s">
        <v>1329</v>
      </c>
      <c r="BQ10" s="8" t="s">
        <v>1330</v>
      </c>
      <c r="BR10" s="8" t="s">
        <v>1331</v>
      </c>
      <c r="BS10" s="8" t="s">
        <v>1332</v>
      </c>
      <c r="BT10" s="8" t="s">
        <v>1333</v>
      </c>
      <c r="BU10" s="8" t="s">
        <v>1334</v>
      </c>
      <c r="BV10" s="8" t="s">
        <v>1335</v>
      </c>
      <c r="BW10" s="8" t="s">
        <v>1336</v>
      </c>
      <c r="BX10" s="8" t="s">
        <v>1337</v>
      </c>
      <c r="BY10" s="8" t="s">
        <v>1338</v>
      </c>
      <c r="BZ10" s="8" t="s">
        <v>1339</v>
      </c>
      <c r="CA10" s="8" t="s">
        <v>1340</v>
      </c>
      <c r="CB10" s="8" t="s">
        <v>1341</v>
      </c>
      <c r="CC10" s="8" t="s">
        <v>1342</v>
      </c>
      <c r="CD10" s="8" t="s">
        <v>1343</v>
      </c>
      <c r="CE10" s="8" t="s">
        <v>1344</v>
      </c>
      <c r="CF10" s="8" t="s">
        <v>1345</v>
      </c>
      <c r="CG10" s="8" t="s">
        <v>1346</v>
      </c>
      <c r="CH10" s="8" t="s">
        <v>1347</v>
      </c>
      <c r="CI10" s="8" t="s">
        <v>1348</v>
      </c>
      <c r="CJ10" s="8" t="s">
        <v>1349</v>
      </c>
      <c r="CK10" s="8" t="s">
        <v>1350</v>
      </c>
      <c r="CL10" s="8" t="s">
        <v>1351</v>
      </c>
      <c r="CM10" s="8" t="s">
        <v>1352</v>
      </c>
      <c r="CN10" s="8" t="s">
        <v>1353</v>
      </c>
      <c r="CO10" s="8" t="s">
        <v>1354</v>
      </c>
      <c r="CP10" s="8" t="s">
        <v>1355</v>
      </c>
      <c r="CQ10" s="8" t="s">
        <v>1356</v>
      </c>
      <c r="CR10" s="8" t="s">
        <v>1357</v>
      </c>
      <c r="CS10" s="8" t="s">
        <v>1358</v>
      </c>
      <c r="CT10" s="8" t="s">
        <v>1359</v>
      </c>
      <c r="CU10" s="8" t="s">
        <v>1360</v>
      </c>
      <c r="CV10" s="8" t="s">
        <v>1361</v>
      </c>
      <c r="CW10" s="8" t="s">
        <v>1362</v>
      </c>
      <c r="CX10" s="8" t="s">
        <v>1363</v>
      </c>
      <c r="CY10" s="8" t="s">
        <v>1364</v>
      </c>
      <c r="CZ10" s="8" t="s">
        <v>1365</v>
      </c>
      <c r="DA10" s="8" t="s">
        <v>1366</v>
      </c>
      <c r="DB10" s="8" t="s">
        <v>1367</v>
      </c>
      <c r="DC10" s="8" t="s">
        <v>1368</v>
      </c>
      <c r="DD10" s="8" t="s">
        <v>1369</v>
      </c>
      <c r="DE10" s="8" t="s">
        <v>1370</v>
      </c>
      <c r="DF10" s="8" t="s">
        <v>1371</v>
      </c>
      <c r="DG10" s="8" t="s">
        <v>1372</v>
      </c>
      <c r="DH10" s="8" t="s">
        <v>1373</v>
      </c>
      <c r="DI10" s="8" t="s">
        <v>1374</v>
      </c>
      <c r="DJ10" s="8" t="s">
        <v>1375</v>
      </c>
      <c r="DK10" s="8" t="s">
        <v>1376</v>
      </c>
      <c r="DL10" s="8" t="s">
        <v>1377</v>
      </c>
      <c r="DM10" s="8" t="s">
        <v>1378</v>
      </c>
      <c r="DN10" s="8" t="s">
        <v>1379</v>
      </c>
      <c r="DO10" s="8" t="s">
        <v>1380</v>
      </c>
      <c r="DP10" s="8" t="s">
        <v>1381</v>
      </c>
      <c r="DQ10" s="8" t="s">
        <v>1382</v>
      </c>
      <c r="DR10" s="8" t="s">
        <v>1383</v>
      </c>
      <c r="DS10" s="8" t="s">
        <v>1384</v>
      </c>
      <c r="DT10" s="8" t="s">
        <v>1385</v>
      </c>
      <c r="DU10" s="8" t="s">
        <v>1386</v>
      </c>
      <c r="DV10" s="8" t="s">
        <v>1387</v>
      </c>
      <c r="DW10" s="8" t="s">
        <v>1388</v>
      </c>
      <c r="DX10" s="8" t="s">
        <v>1389</v>
      </c>
      <c r="DY10" s="8" t="s">
        <v>1390</v>
      </c>
      <c r="DZ10" s="8" t="s">
        <v>1391</v>
      </c>
      <c r="EA10" s="8" t="s">
        <v>1392</v>
      </c>
      <c r="EB10" s="8" t="s">
        <v>1393</v>
      </c>
      <c r="EC10" s="8" t="s">
        <v>1394</v>
      </c>
      <c r="ED10" s="8" t="s">
        <v>1395</v>
      </c>
      <c r="EE10" s="8" t="s">
        <v>1396</v>
      </c>
      <c r="EF10" s="8" t="s">
        <v>1397</v>
      </c>
      <c r="EG10" s="8" t="s">
        <v>1398</v>
      </c>
      <c r="EH10" s="8" t="s">
        <v>1399</v>
      </c>
      <c r="EI10" s="8" t="s">
        <v>1400</v>
      </c>
      <c r="EJ10" s="8" t="s">
        <v>1401</v>
      </c>
      <c r="EK10" s="8" t="s">
        <v>1402</v>
      </c>
      <c r="EL10" s="8" t="s">
        <v>1403</v>
      </c>
      <c r="EM10" s="8" t="s">
        <v>1404</v>
      </c>
      <c r="EN10" s="8" t="s">
        <v>1405</v>
      </c>
      <c r="EO10" s="8" t="s">
        <v>1406</v>
      </c>
      <c r="EP10" s="8" t="s">
        <v>1407</v>
      </c>
      <c r="EQ10" s="8" t="s">
        <v>1408</v>
      </c>
      <c r="ER10" s="8" t="s">
        <v>1409</v>
      </c>
      <c r="ES10" s="8" t="s">
        <v>1410</v>
      </c>
      <c r="ET10" s="8" t="s">
        <v>1411</v>
      </c>
      <c r="EU10" s="8" t="s">
        <v>1412</v>
      </c>
      <c r="EV10" s="8" t="s">
        <v>1413</v>
      </c>
      <c r="EW10" s="8" t="s">
        <v>1414</v>
      </c>
      <c r="EX10" s="8" t="s">
        <v>1415</v>
      </c>
      <c r="EY10" s="8" t="s">
        <v>1416</v>
      </c>
      <c r="EZ10" s="8" t="s">
        <v>1417</v>
      </c>
      <c r="FA10" s="8" t="s">
        <v>1418</v>
      </c>
      <c r="FB10" s="8" t="s">
        <v>1419</v>
      </c>
      <c r="FC10" s="8" t="s">
        <v>1420</v>
      </c>
      <c r="FD10" s="8" t="s">
        <v>1421</v>
      </c>
      <c r="FE10" s="8" t="s">
        <v>1422</v>
      </c>
      <c r="FF10" s="8" t="s">
        <v>1423</v>
      </c>
      <c r="FG10" s="8" t="s">
        <v>1424</v>
      </c>
      <c r="FH10" s="8" t="s">
        <v>1425</v>
      </c>
      <c r="FI10" s="8" t="s">
        <v>1426</v>
      </c>
      <c r="FJ10" s="8" t="s">
        <v>1427</v>
      </c>
      <c r="FK10" s="8" t="s">
        <v>1428</v>
      </c>
      <c r="FL10" s="8" t="s">
        <v>1429</v>
      </c>
      <c r="FM10" s="8" t="s">
        <v>1430</v>
      </c>
      <c r="FN10" s="8" t="s">
        <v>1431</v>
      </c>
      <c r="FO10" s="8" t="s">
        <v>1432</v>
      </c>
      <c r="FP10" s="8" t="s">
        <v>1433</v>
      </c>
      <c r="FQ10" s="8" t="s">
        <v>1434</v>
      </c>
      <c r="FR10" s="8" t="s">
        <v>1435</v>
      </c>
      <c r="FS10" s="8" t="s">
        <v>1436</v>
      </c>
      <c r="FT10" s="8" t="s">
        <v>1437</v>
      </c>
      <c r="FU10" s="8" t="s">
        <v>1438</v>
      </c>
      <c r="FV10" s="8" t="s">
        <v>1439</v>
      </c>
      <c r="FW10" s="8" t="s">
        <v>1440</v>
      </c>
      <c r="FX10" s="8" t="s">
        <v>1441</v>
      </c>
      <c r="FY10" s="8" t="s">
        <v>1442</v>
      </c>
      <c r="FZ10" s="8" t="s">
        <v>1443</v>
      </c>
      <c r="GA10" s="8" t="s">
        <v>1444</v>
      </c>
      <c r="GB10" s="8" t="s">
        <v>1445</v>
      </c>
      <c r="GC10" s="8" t="s">
        <v>1446</v>
      </c>
      <c r="GD10" s="8" t="s">
        <v>1447</v>
      </c>
      <c r="GE10" s="8" t="s">
        <v>1448</v>
      </c>
      <c r="GF10" s="8" t="s">
        <v>1449</v>
      </c>
      <c r="GG10" s="8" t="s">
        <v>1450</v>
      </c>
      <c r="GH10" s="8" t="s">
        <v>1451</v>
      </c>
      <c r="GI10" s="8" t="s">
        <v>1452</v>
      </c>
      <c r="GJ10" s="8" t="s">
        <v>1453</v>
      </c>
      <c r="GK10" s="8" t="s">
        <v>1454</v>
      </c>
      <c r="GL10" s="8" t="s">
        <v>1455</v>
      </c>
      <c r="GM10" s="8" t="s">
        <v>1456</v>
      </c>
      <c r="GN10" s="8" t="s">
        <v>1457</v>
      </c>
      <c r="GO10" s="8" t="s">
        <v>1458</v>
      </c>
      <c r="GP10" s="8" t="s">
        <v>1459</v>
      </c>
      <c r="GQ10" s="8" t="s">
        <v>1460</v>
      </c>
      <c r="GR10" s="8" t="s">
        <v>1461</v>
      </c>
      <c r="GS10" s="8" t="s">
        <v>1462</v>
      </c>
      <c r="GT10" s="8" t="s">
        <v>1463</v>
      </c>
      <c r="GU10" s="8" t="s">
        <v>1464</v>
      </c>
      <c r="GV10" s="8" t="s">
        <v>1465</v>
      </c>
      <c r="GW10" s="8" t="s">
        <v>1466</v>
      </c>
      <c r="GX10" s="8" t="s">
        <v>1467</v>
      </c>
      <c r="GY10" s="8" t="s">
        <v>1468</v>
      </c>
      <c r="GZ10" s="8" t="s">
        <v>1469</v>
      </c>
      <c r="HA10" s="8" t="s">
        <v>1470</v>
      </c>
      <c r="HB10" s="8" t="s">
        <v>1471</v>
      </c>
      <c r="HC10" s="8" t="s">
        <v>1472</v>
      </c>
      <c r="HD10" s="8" t="s">
        <v>1473</v>
      </c>
      <c r="HE10" s="8" t="s">
        <v>1474</v>
      </c>
      <c r="HF10" s="8" t="s">
        <v>1475</v>
      </c>
      <c r="HG10" s="8" t="s">
        <v>1476</v>
      </c>
      <c r="HH10" s="8" t="s">
        <v>1477</v>
      </c>
      <c r="HI10" s="8" t="s">
        <v>1478</v>
      </c>
      <c r="HJ10" s="8" t="s">
        <v>1479</v>
      </c>
      <c r="HK10" s="8" t="s">
        <v>1480</v>
      </c>
      <c r="HL10" s="8" t="s">
        <v>1481</v>
      </c>
      <c r="HM10" s="8" t="s">
        <v>1482</v>
      </c>
      <c r="HN10" s="8" t="s">
        <v>1483</v>
      </c>
      <c r="HO10" s="8" t="s">
        <v>1484</v>
      </c>
      <c r="HP10" s="8" t="s">
        <v>1485</v>
      </c>
      <c r="HQ10" s="8" t="s">
        <v>1486</v>
      </c>
      <c r="HR10" s="8" t="s">
        <v>1487</v>
      </c>
      <c r="HS10" s="8" t="s">
        <v>1488</v>
      </c>
      <c r="HT10" s="8" t="s">
        <v>1489</v>
      </c>
      <c r="HU10" s="8" t="s">
        <v>1490</v>
      </c>
      <c r="HV10" s="8" t="s">
        <v>1491</v>
      </c>
      <c r="HW10" s="8" t="s">
        <v>1492</v>
      </c>
      <c r="HX10" s="8" t="s">
        <v>1493</v>
      </c>
      <c r="HY10" s="8" t="s">
        <v>1494</v>
      </c>
      <c r="HZ10" s="8" t="s">
        <v>1495</v>
      </c>
      <c r="IA10" s="8" t="s">
        <v>1496</v>
      </c>
      <c r="IB10" s="8" t="s">
        <v>1497</v>
      </c>
      <c r="IC10" s="8" t="s">
        <v>1498</v>
      </c>
      <c r="ID10" s="8" t="s">
        <v>1499</v>
      </c>
      <c r="IE10" s="8" t="s">
        <v>1500</v>
      </c>
      <c r="IF10" s="8" t="s">
        <v>1501</v>
      </c>
      <c r="IG10" s="8" t="s">
        <v>1502</v>
      </c>
      <c r="IH10" s="8" t="s">
        <v>1503</v>
      </c>
      <c r="II10" s="8" t="s">
        <v>1504</v>
      </c>
      <c r="IJ10" s="8" t="s">
        <v>1505</v>
      </c>
      <c r="IK10" s="8" t="s">
        <v>1506</v>
      </c>
      <c r="IL10" s="8" t="s">
        <v>1507</v>
      </c>
      <c r="IM10" s="8" t="s">
        <v>1508</v>
      </c>
      <c r="IN10" s="8" t="s">
        <v>1509</v>
      </c>
      <c r="IO10" s="8" t="s">
        <v>1510</v>
      </c>
      <c r="IP10" s="8" t="s">
        <v>1511</v>
      </c>
      <c r="IQ10" s="8" t="s">
        <v>1512</v>
      </c>
    </row>
    <row r="11" spans="1:251">
      <c r="A11" s="10">
        <v>41821</v>
      </c>
      <c r="B11" s="9">
        <v>914.00300000000004</v>
      </c>
      <c r="C11" s="9">
        <v>1045.567</v>
      </c>
      <c r="D11" s="9">
        <v>313.45699999999999</v>
      </c>
      <c r="E11" s="9">
        <v>732.11</v>
      </c>
      <c r="F11" s="9">
        <v>501.399</v>
      </c>
      <c r="G11" s="9">
        <v>273.42899999999997</v>
      </c>
      <c r="H11" s="9">
        <v>227.97</v>
      </c>
      <c r="I11" s="9">
        <v>93.741</v>
      </c>
      <c r="J11" s="9">
        <v>57.177999999999997</v>
      </c>
      <c r="K11" s="9">
        <v>36.561999999999998</v>
      </c>
      <c r="L11" s="9">
        <v>38.738</v>
      </c>
      <c r="M11" s="9">
        <v>29.364999999999998</v>
      </c>
      <c r="N11" s="9">
        <v>9.3729999999999993</v>
      </c>
      <c r="O11" s="9">
        <v>21.736000000000001</v>
      </c>
      <c r="P11" s="9">
        <v>15.888</v>
      </c>
      <c r="Q11" s="9">
        <v>5.8479999999999999</v>
      </c>
      <c r="R11" s="9">
        <v>17.001999999999999</v>
      </c>
      <c r="S11" s="9">
        <v>13.477</v>
      </c>
      <c r="T11" s="9">
        <v>3.5249999999999999</v>
      </c>
      <c r="U11" s="9">
        <v>55.003</v>
      </c>
      <c r="V11" s="9">
        <v>27.812999999999999</v>
      </c>
      <c r="W11" s="9">
        <v>27.19</v>
      </c>
      <c r="X11" s="9">
        <v>450.40800000000002</v>
      </c>
      <c r="Y11" s="9">
        <v>240.143</v>
      </c>
      <c r="Z11" s="9">
        <v>210.26599999999999</v>
      </c>
      <c r="AA11" s="9">
        <v>183.43799999999999</v>
      </c>
      <c r="AB11" s="9">
        <v>137.047</v>
      </c>
      <c r="AC11" s="9">
        <v>46.390999999999998</v>
      </c>
      <c r="AD11" s="9">
        <v>266.97000000000003</v>
      </c>
      <c r="AE11" s="9">
        <v>103.096</v>
      </c>
      <c r="AF11" s="9">
        <v>163.874</v>
      </c>
      <c r="AG11" s="9">
        <v>212.26900000000001</v>
      </c>
      <c r="AH11" s="9">
        <v>159.02099999999999</v>
      </c>
      <c r="AI11" s="9">
        <v>53.249000000000002</v>
      </c>
      <c r="AJ11" s="9">
        <v>289.13</v>
      </c>
      <c r="AK11" s="9">
        <v>114.40900000000001</v>
      </c>
      <c r="AL11" s="9">
        <v>174.721</v>
      </c>
      <c r="AM11" s="9">
        <v>288.70600000000002</v>
      </c>
      <c r="AN11" s="9">
        <v>118.98399999999999</v>
      </c>
      <c r="AO11" s="9">
        <v>169.72200000000001</v>
      </c>
      <c r="AP11" s="9">
        <v>2906.9740000000002</v>
      </c>
      <c r="AQ11" s="9">
        <v>1563.28</v>
      </c>
      <c r="AR11" s="9">
        <v>1343.694</v>
      </c>
      <c r="AS11" s="9">
        <v>1956.904</v>
      </c>
      <c r="AT11" s="9">
        <v>1258.9849999999999</v>
      </c>
      <c r="AU11" s="9">
        <v>697.92</v>
      </c>
      <c r="AV11" s="9">
        <v>950.07</v>
      </c>
      <c r="AW11" s="9">
        <v>304.29599999999999</v>
      </c>
      <c r="AX11" s="9">
        <v>645.77499999999998</v>
      </c>
      <c r="AY11" s="9">
        <v>464.15100000000001</v>
      </c>
      <c r="AZ11" s="9">
        <v>252.154</v>
      </c>
      <c r="BA11" s="9">
        <v>211.99700000000001</v>
      </c>
      <c r="BB11" s="9">
        <v>94.103999999999999</v>
      </c>
      <c r="BC11" s="9">
        <v>56.094999999999999</v>
      </c>
      <c r="BD11" s="9">
        <v>38.009</v>
      </c>
      <c r="BE11" s="9">
        <v>36.209000000000003</v>
      </c>
      <c r="BF11" s="9">
        <v>26.393999999999998</v>
      </c>
      <c r="BG11" s="9">
        <v>9.8149999999999995</v>
      </c>
      <c r="BH11" s="9">
        <v>23.568999999999999</v>
      </c>
      <c r="BI11" s="9">
        <v>15.385</v>
      </c>
      <c r="BJ11" s="9">
        <v>8.1829999999999998</v>
      </c>
      <c r="BK11" s="9">
        <v>12.64</v>
      </c>
      <c r="BL11" s="9">
        <v>11.009</v>
      </c>
      <c r="BM11" s="9">
        <v>1.631</v>
      </c>
      <c r="BN11" s="9">
        <v>57.895000000000003</v>
      </c>
      <c r="BO11" s="9">
        <v>29.701000000000001</v>
      </c>
      <c r="BP11" s="9">
        <v>28.193999999999999</v>
      </c>
      <c r="BQ11" s="9">
        <v>413.83600000000001</v>
      </c>
      <c r="BR11" s="9">
        <v>221.001</v>
      </c>
      <c r="BS11" s="9">
        <v>192.83500000000001</v>
      </c>
      <c r="BT11" s="9">
        <v>154.09200000000001</v>
      </c>
      <c r="BU11" s="9">
        <v>112.617</v>
      </c>
      <c r="BV11" s="9">
        <v>41.475000000000001</v>
      </c>
      <c r="BW11" s="9">
        <v>259.74400000000003</v>
      </c>
      <c r="BX11" s="9">
        <v>108.384</v>
      </c>
      <c r="BY11" s="9">
        <v>151.36000000000001</v>
      </c>
      <c r="BZ11" s="9">
        <v>179.602</v>
      </c>
      <c r="CA11" s="9">
        <v>132.11799999999999</v>
      </c>
      <c r="CB11" s="9">
        <v>47.484999999999999</v>
      </c>
      <c r="CC11" s="9">
        <v>284.548</v>
      </c>
      <c r="CD11" s="9">
        <v>120.03700000000001</v>
      </c>
      <c r="CE11" s="9">
        <v>164.512</v>
      </c>
      <c r="CF11" s="9">
        <v>283.31299999999999</v>
      </c>
      <c r="CG11" s="9">
        <v>123.76900000000001</v>
      </c>
      <c r="CH11" s="9">
        <v>159.54400000000001</v>
      </c>
      <c r="CI11" s="9">
        <v>2332.0709999999999</v>
      </c>
      <c r="CJ11" s="9">
        <v>1232.925</v>
      </c>
      <c r="CK11" s="9">
        <v>1099.146</v>
      </c>
      <c r="CL11" s="9">
        <v>1641.079</v>
      </c>
      <c r="CM11" s="9">
        <v>1034.742</v>
      </c>
      <c r="CN11" s="9">
        <v>606.33699999999999</v>
      </c>
      <c r="CO11" s="9">
        <v>690.99199999999996</v>
      </c>
      <c r="CP11" s="9">
        <v>198.18299999999999</v>
      </c>
      <c r="CQ11" s="9">
        <v>492.80900000000003</v>
      </c>
      <c r="CR11" s="9">
        <v>354.97399999999999</v>
      </c>
      <c r="CS11" s="9">
        <v>182.35</v>
      </c>
      <c r="CT11" s="9">
        <v>172.624</v>
      </c>
      <c r="CU11" s="9">
        <v>60.869</v>
      </c>
      <c r="CV11" s="9">
        <v>33.143000000000001</v>
      </c>
      <c r="CW11" s="9">
        <v>27.725999999999999</v>
      </c>
      <c r="CX11" s="9">
        <v>20.984999999999999</v>
      </c>
      <c r="CY11" s="9">
        <v>17.501000000000001</v>
      </c>
      <c r="CZ11" s="9">
        <v>3.4830000000000001</v>
      </c>
      <c r="DA11" s="9">
        <v>12.83</v>
      </c>
      <c r="DB11" s="9">
        <v>10.239000000000001</v>
      </c>
      <c r="DC11" s="9">
        <v>2.5920000000000001</v>
      </c>
      <c r="DD11" s="9">
        <v>8.1539999999999999</v>
      </c>
      <c r="DE11" s="9">
        <v>7.2629999999999999</v>
      </c>
      <c r="DF11" s="9">
        <v>0.89100000000000001</v>
      </c>
      <c r="DG11" s="9">
        <v>39.884</v>
      </c>
      <c r="DH11" s="9">
        <v>15.641999999999999</v>
      </c>
      <c r="DI11" s="9">
        <v>24.242999999999999</v>
      </c>
      <c r="DJ11" s="9">
        <v>326.81099999999998</v>
      </c>
      <c r="DK11" s="9">
        <v>166.161</v>
      </c>
      <c r="DL11" s="9">
        <v>160.65100000000001</v>
      </c>
      <c r="DM11" s="9">
        <v>123.59699999999999</v>
      </c>
      <c r="DN11" s="9">
        <v>92.353999999999999</v>
      </c>
      <c r="DO11" s="9">
        <v>31.242999999999999</v>
      </c>
      <c r="DP11" s="9">
        <v>203.214</v>
      </c>
      <c r="DQ11" s="9">
        <v>73.807000000000002</v>
      </c>
      <c r="DR11" s="9">
        <v>129.40700000000001</v>
      </c>
      <c r="DS11" s="9">
        <v>137.08799999999999</v>
      </c>
      <c r="DT11" s="9">
        <v>103.669</v>
      </c>
      <c r="DU11" s="9">
        <v>33.417999999999999</v>
      </c>
      <c r="DV11" s="9">
        <v>217.886</v>
      </c>
      <c r="DW11" s="9">
        <v>78.680999999999997</v>
      </c>
      <c r="DX11" s="9">
        <v>139.20599999999999</v>
      </c>
      <c r="DY11" s="9">
        <v>216.04400000000001</v>
      </c>
      <c r="DZ11" s="9">
        <v>84.045000000000002</v>
      </c>
      <c r="EA11" s="9">
        <v>131.999</v>
      </c>
      <c r="EB11" s="9">
        <v>799.39400000000001</v>
      </c>
      <c r="EC11" s="9">
        <v>431.09</v>
      </c>
      <c r="ED11" s="9">
        <v>368.30399999999997</v>
      </c>
      <c r="EE11" s="9">
        <v>529.4</v>
      </c>
      <c r="EF11" s="9">
        <v>350.79199999999997</v>
      </c>
      <c r="EG11" s="9">
        <v>178.608</v>
      </c>
      <c r="EH11" s="9">
        <v>269.99400000000003</v>
      </c>
      <c r="EI11" s="9">
        <v>80.298000000000002</v>
      </c>
      <c r="EJ11" s="9">
        <v>189.696</v>
      </c>
      <c r="EK11" s="9">
        <v>117.85899999999999</v>
      </c>
      <c r="EL11" s="9">
        <v>64.316999999999993</v>
      </c>
      <c r="EM11" s="9">
        <v>53.540999999999997</v>
      </c>
      <c r="EN11" s="9">
        <v>20.119</v>
      </c>
      <c r="EO11" s="9">
        <v>11.7</v>
      </c>
      <c r="EP11" s="9">
        <v>8.4190000000000005</v>
      </c>
      <c r="EQ11" s="9">
        <v>6.4740000000000002</v>
      </c>
      <c r="ER11" s="9">
        <v>5.476</v>
      </c>
      <c r="ES11" s="9">
        <v>0.997</v>
      </c>
      <c r="ET11" s="9">
        <v>2.6480000000000001</v>
      </c>
      <c r="EU11" s="9">
        <v>2.4180000000000001</v>
      </c>
      <c r="EV11" s="9">
        <v>0.23</v>
      </c>
      <c r="EW11" s="9">
        <v>3.8250000000000002</v>
      </c>
      <c r="EX11" s="9">
        <v>3.0579999999999998</v>
      </c>
      <c r="EY11" s="9">
        <v>0.76700000000000002</v>
      </c>
      <c r="EZ11" s="9">
        <v>13.646000000000001</v>
      </c>
      <c r="FA11" s="9">
        <v>6.2240000000000002</v>
      </c>
      <c r="FB11" s="9">
        <v>7.4219999999999997</v>
      </c>
      <c r="FC11" s="9">
        <v>107.354</v>
      </c>
      <c r="FD11" s="9">
        <v>57.908999999999999</v>
      </c>
      <c r="FE11" s="9">
        <v>49.445</v>
      </c>
      <c r="FF11" s="9">
        <v>39.984999999999999</v>
      </c>
      <c r="FG11" s="9">
        <v>31.045000000000002</v>
      </c>
      <c r="FH11" s="9">
        <v>8.9410000000000007</v>
      </c>
      <c r="FI11" s="9">
        <v>67.369</v>
      </c>
      <c r="FJ11" s="9">
        <v>26.864000000000001</v>
      </c>
      <c r="FK11" s="9">
        <v>40.503999999999998</v>
      </c>
      <c r="FL11" s="9">
        <v>44.762999999999998</v>
      </c>
      <c r="FM11" s="9">
        <v>35.076999999999998</v>
      </c>
      <c r="FN11" s="9">
        <v>9.6869999999999994</v>
      </c>
      <c r="FO11" s="9">
        <v>73.094999999999999</v>
      </c>
      <c r="FP11" s="9">
        <v>29.24</v>
      </c>
      <c r="FQ11" s="9">
        <v>43.854999999999997</v>
      </c>
      <c r="FR11" s="9">
        <v>70.016999999999996</v>
      </c>
      <c r="FS11" s="9">
        <v>29.283000000000001</v>
      </c>
      <c r="FT11" s="9">
        <v>40.734000000000002</v>
      </c>
      <c r="FU11" s="9">
        <v>1313.25</v>
      </c>
      <c r="FV11" s="9">
        <v>724.45399999999995</v>
      </c>
      <c r="FW11" s="9">
        <v>588.79600000000005</v>
      </c>
      <c r="FX11" s="9">
        <v>934.56600000000003</v>
      </c>
      <c r="FY11" s="9">
        <v>622.03099999999995</v>
      </c>
      <c r="FZ11" s="9">
        <v>312.536</v>
      </c>
      <c r="GA11" s="9">
        <v>378.68400000000003</v>
      </c>
      <c r="GB11" s="9">
        <v>102.423</v>
      </c>
      <c r="GC11" s="9">
        <v>276.26100000000002</v>
      </c>
      <c r="GD11" s="9">
        <v>170.47800000000001</v>
      </c>
      <c r="GE11" s="9">
        <v>90.177000000000007</v>
      </c>
      <c r="GF11" s="9">
        <v>80.301000000000002</v>
      </c>
      <c r="GG11" s="9">
        <v>36.219000000000001</v>
      </c>
      <c r="GH11" s="9">
        <v>21.800999999999998</v>
      </c>
      <c r="GI11" s="9">
        <v>14.417999999999999</v>
      </c>
      <c r="GJ11" s="9">
        <v>13.359</v>
      </c>
      <c r="GK11" s="9">
        <v>11.929</v>
      </c>
      <c r="GL11" s="9">
        <v>1.43</v>
      </c>
      <c r="GM11" s="9">
        <v>5.6280000000000001</v>
      </c>
      <c r="GN11" s="9">
        <v>5.3529999999999998</v>
      </c>
      <c r="GO11" s="9">
        <v>0.27500000000000002</v>
      </c>
      <c r="GP11" s="9">
        <v>7.7309999999999999</v>
      </c>
      <c r="GQ11" s="9">
        <v>6.5759999999999996</v>
      </c>
      <c r="GR11" s="9">
        <v>1.155</v>
      </c>
      <c r="GS11" s="9">
        <v>22.86</v>
      </c>
      <c r="GT11" s="9">
        <v>9.8719999999999999</v>
      </c>
      <c r="GU11" s="9">
        <v>12.988</v>
      </c>
      <c r="GV11" s="9">
        <v>150.97300000000001</v>
      </c>
      <c r="GW11" s="9">
        <v>77.385999999999996</v>
      </c>
      <c r="GX11" s="9">
        <v>73.585999999999999</v>
      </c>
      <c r="GY11" s="9">
        <v>56.77</v>
      </c>
      <c r="GZ11" s="9">
        <v>42.853000000000002</v>
      </c>
      <c r="HA11" s="9">
        <v>13.917999999999999</v>
      </c>
      <c r="HB11" s="9">
        <v>94.201999999999998</v>
      </c>
      <c r="HC11" s="9">
        <v>34.533999999999999</v>
      </c>
      <c r="HD11" s="9">
        <v>59.667999999999999</v>
      </c>
      <c r="HE11" s="9">
        <v>68.001999999999995</v>
      </c>
      <c r="HF11" s="9">
        <v>52.654000000000003</v>
      </c>
      <c r="HG11" s="9">
        <v>15.348000000000001</v>
      </c>
      <c r="HH11" s="9">
        <v>102.476</v>
      </c>
      <c r="HI11" s="9">
        <v>37.523000000000003</v>
      </c>
      <c r="HJ11" s="9">
        <v>64.953000000000003</v>
      </c>
      <c r="HK11" s="9">
        <v>99.83</v>
      </c>
      <c r="HL11" s="9">
        <v>39.887</v>
      </c>
      <c r="HM11" s="9">
        <v>59.942999999999998</v>
      </c>
      <c r="HN11" s="9">
        <v>236.02199999999999</v>
      </c>
      <c r="HO11" s="9">
        <v>125.661</v>
      </c>
      <c r="HP11" s="9">
        <v>110.361</v>
      </c>
      <c r="HQ11" s="9">
        <v>149.834</v>
      </c>
      <c r="HR11" s="9">
        <v>98.022000000000006</v>
      </c>
      <c r="HS11" s="9">
        <v>51.811999999999998</v>
      </c>
      <c r="HT11" s="9">
        <v>86.188000000000002</v>
      </c>
      <c r="HU11" s="9">
        <v>27.638999999999999</v>
      </c>
      <c r="HV11" s="9">
        <v>58.548999999999999</v>
      </c>
      <c r="HW11" s="9">
        <v>43.841000000000001</v>
      </c>
      <c r="HX11" s="9">
        <v>23.713000000000001</v>
      </c>
      <c r="HY11" s="9">
        <v>20.128</v>
      </c>
      <c r="HZ11" s="9">
        <v>9.375</v>
      </c>
      <c r="IA11" s="9">
        <v>6.14</v>
      </c>
      <c r="IB11" s="9">
        <v>3.234</v>
      </c>
      <c r="IC11" s="9">
        <v>4.0220000000000002</v>
      </c>
      <c r="ID11" s="9">
        <v>3.177</v>
      </c>
      <c r="IE11" s="9">
        <v>0.84499999999999997</v>
      </c>
      <c r="IF11" s="9">
        <v>2.468</v>
      </c>
      <c r="IG11" s="9">
        <v>1.9490000000000001</v>
      </c>
      <c r="IH11" s="9">
        <v>0.51900000000000002</v>
      </c>
      <c r="II11" s="9">
        <v>1.554</v>
      </c>
      <c r="IJ11" s="9">
        <v>1.228</v>
      </c>
      <c r="IK11" s="9">
        <v>0.32600000000000001</v>
      </c>
      <c r="IL11" s="9">
        <v>5.3529999999999998</v>
      </c>
      <c r="IM11" s="9">
        <v>2.964</v>
      </c>
      <c r="IN11" s="9">
        <v>2.3889999999999998</v>
      </c>
      <c r="IO11" s="9">
        <v>38.473999999999997</v>
      </c>
      <c r="IP11" s="9">
        <v>19.905000000000001</v>
      </c>
      <c r="IQ11" s="9">
        <v>18.568999999999999</v>
      </c>
    </row>
    <row r="12" spans="1:251">
      <c r="A12" s="10">
        <v>41852</v>
      </c>
      <c r="B12" s="9">
        <v>905.26300000000003</v>
      </c>
      <c r="C12" s="9">
        <v>1102.884</v>
      </c>
      <c r="D12" s="9">
        <v>338.88900000000001</v>
      </c>
      <c r="E12" s="9">
        <v>763.995</v>
      </c>
      <c r="F12" s="9">
        <v>507.31299999999999</v>
      </c>
      <c r="G12" s="9">
        <v>266.31200000000001</v>
      </c>
      <c r="H12" s="9">
        <v>241.001</v>
      </c>
      <c r="I12" s="9">
        <v>91.668000000000006</v>
      </c>
      <c r="J12" s="9">
        <v>55.158000000000001</v>
      </c>
      <c r="K12" s="9">
        <v>36.51</v>
      </c>
      <c r="L12" s="9">
        <v>37.938000000000002</v>
      </c>
      <c r="M12" s="9">
        <v>32.017000000000003</v>
      </c>
      <c r="N12" s="9">
        <v>5.9210000000000003</v>
      </c>
      <c r="O12" s="9">
        <v>24.876999999999999</v>
      </c>
      <c r="P12" s="9">
        <v>21.452000000000002</v>
      </c>
      <c r="Q12" s="9">
        <v>3.4249999999999998</v>
      </c>
      <c r="R12" s="9">
        <v>13.061</v>
      </c>
      <c r="S12" s="9">
        <v>10.566000000000001</v>
      </c>
      <c r="T12" s="9">
        <v>2.496</v>
      </c>
      <c r="U12" s="9">
        <v>53.73</v>
      </c>
      <c r="V12" s="9">
        <v>23.140999999999998</v>
      </c>
      <c r="W12" s="9">
        <v>30.588999999999999</v>
      </c>
      <c r="X12" s="9">
        <v>455.03100000000001</v>
      </c>
      <c r="Y12" s="9">
        <v>234.06899999999999</v>
      </c>
      <c r="Z12" s="9">
        <v>220.96199999999999</v>
      </c>
      <c r="AA12" s="9">
        <v>169.607</v>
      </c>
      <c r="AB12" s="9">
        <v>126.399</v>
      </c>
      <c r="AC12" s="9">
        <v>43.209000000000003</v>
      </c>
      <c r="AD12" s="9">
        <v>285.42399999999998</v>
      </c>
      <c r="AE12" s="9">
        <v>107.67</v>
      </c>
      <c r="AF12" s="9">
        <v>177.75399999999999</v>
      </c>
      <c r="AG12" s="9">
        <v>196.148</v>
      </c>
      <c r="AH12" s="9">
        <v>149.471</v>
      </c>
      <c r="AI12" s="9">
        <v>46.677</v>
      </c>
      <c r="AJ12" s="9">
        <v>311.16500000000002</v>
      </c>
      <c r="AK12" s="9">
        <v>116.84099999999999</v>
      </c>
      <c r="AL12" s="9">
        <v>194.32400000000001</v>
      </c>
      <c r="AM12" s="9">
        <v>310.30099999999999</v>
      </c>
      <c r="AN12" s="9">
        <v>129.12200000000001</v>
      </c>
      <c r="AO12" s="9">
        <v>181.179</v>
      </c>
      <c r="AP12" s="9">
        <v>2912.9690000000001</v>
      </c>
      <c r="AQ12" s="9">
        <v>1567.87</v>
      </c>
      <c r="AR12" s="9">
        <v>1345.0989999999999</v>
      </c>
      <c r="AS12" s="9">
        <v>1962.289</v>
      </c>
      <c r="AT12" s="9">
        <v>1260.5530000000001</v>
      </c>
      <c r="AU12" s="9">
        <v>701.73500000000001</v>
      </c>
      <c r="AV12" s="9">
        <v>950.68</v>
      </c>
      <c r="AW12" s="9">
        <v>307.31599999999997</v>
      </c>
      <c r="AX12" s="9">
        <v>643.36400000000003</v>
      </c>
      <c r="AY12" s="9">
        <v>460.71600000000001</v>
      </c>
      <c r="AZ12" s="9">
        <v>249.21100000000001</v>
      </c>
      <c r="BA12" s="9">
        <v>211.505</v>
      </c>
      <c r="BB12" s="9">
        <v>79.882999999999996</v>
      </c>
      <c r="BC12" s="9">
        <v>48.676000000000002</v>
      </c>
      <c r="BD12" s="9">
        <v>31.207000000000001</v>
      </c>
      <c r="BE12" s="9">
        <v>27.687000000000001</v>
      </c>
      <c r="BF12" s="9">
        <v>21.539000000000001</v>
      </c>
      <c r="BG12" s="9">
        <v>6.1479999999999997</v>
      </c>
      <c r="BH12" s="9">
        <v>14.791</v>
      </c>
      <c r="BI12" s="9">
        <v>11.725</v>
      </c>
      <c r="BJ12" s="9">
        <v>3.0659999999999998</v>
      </c>
      <c r="BK12" s="9">
        <v>12.896000000000001</v>
      </c>
      <c r="BL12" s="9">
        <v>9.8140000000000001</v>
      </c>
      <c r="BM12" s="9">
        <v>3.0819999999999999</v>
      </c>
      <c r="BN12" s="9">
        <v>52.195999999999998</v>
      </c>
      <c r="BO12" s="9">
        <v>27.137</v>
      </c>
      <c r="BP12" s="9">
        <v>25.059000000000001</v>
      </c>
      <c r="BQ12" s="9">
        <v>412.54300000000001</v>
      </c>
      <c r="BR12" s="9">
        <v>221.392</v>
      </c>
      <c r="BS12" s="9">
        <v>191.15100000000001</v>
      </c>
      <c r="BT12" s="9">
        <v>148.43299999999999</v>
      </c>
      <c r="BU12" s="9">
        <v>105.571</v>
      </c>
      <c r="BV12" s="9">
        <v>42.862000000000002</v>
      </c>
      <c r="BW12" s="9">
        <v>264.11</v>
      </c>
      <c r="BX12" s="9">
        <v>115.821</v>
      </c>
      <c r="BY12" s="9">
        <v>148.28899999999999</v>
      </c>
      <c r="BZ12" s="9">
        <v>170.95</v>
      </c>
      <c r="CA12" s="9">
        <v>122.566</v>
      </c>
      <c r="CB12" s="9">
        <v>48.383000000000003</v>
      </c>
      <c r="CC12" s="9">
        <v>289.76600000000002</v>
      </c>
      <c r="CD12" s="9">
        <v>126.645</v>
      </c>
      <c r="CE12" s="9">
        <v>163.12100000000001</v>
      </c>
      <c r="CF12" s="9">
        <v>278.90100000000001</v>
      </c>
      <c r="CG12" s="9">
        <v>127.545</v>
      </c>
      <c r="CH12" s="9">
        <v>151.35499999999999</v>
      </c>
      <c r="CI12" s="9">
        <v>2336.3000000000002</v>
      </c>
      <c r="CJ12" s="9">
        <v>1239.2619999999999</v>
      </c>
      <c r="CK12" s="9">
        <v>1097.038</v>
      </c>
      <c r="CL12" s="9">
        <v>1614.3779999999999</v>
      </c>
      <c r="CM12" s="9">
        <v>1025.0050000000001</v>
      </c>
      <c r="CN12" s="9">
        <v>589.37300000000005</v>
      </c>
      <c r="CO12" s="9">
        <v>721.92200000000003</v>
      </c>
      <c r="CP12" s="9">
        <v>214.25700000000001</v>
      </c>
      <c r="CQ12" s="9">
        <v>507.66500000000002</v>
      </c>
      <c r="CR12" s="9">
        <v>376.64800000000002</v>
      </c>
      <c r="CS12" s="9">
        <v>202.739</v>
      </c>
      <c r="CT12" s="9">
        <v>173.90899999999999</v>
      </c>
      <c r="CU12" s="9">
        <v>67.953000000000003</v>
      </c>
      <c r="CV12" s="9">
        <v>39.113</v>
      </c>
      <c r="CW12" s="9">
        <v>28.84</v>
      </c>
      <c r="CX12" s="9">
        <v>24.677</v>
      </c>
      <c r="CY12" s="9">
        <v>19.460999999999999</v>
      </c>
      <c r="CZ12" s="9">
        <v>5.2160000000000002</v>
      </c>
      <c r="DA12" s="9">
        <v>12.786</v>
      </c>
      <c r="DB12" s="9">
        <v>9.7620000000000005</v>
      </c>
      <c r="DC12" s="9">
        <v>3.024</v>
      </c>
      <c r="DD12" s="9">
        <v>11.89</v>
      </c>
      <c r="DE12" s="9">
        <v>9.6989999999999998</v>
      </c>
      <c r="DF12" s="9">
        <v>2.1909999999999998</v>
      </c>
      <c r="DG12" s="9">
        <v>43.276000000000003</v>
      </c>
      <c r="DH12" s="9">
        <v>19.651</v>
      </c>
      <c r="DI12" s="9">
        <v>23.623999999999999</v>
      </c>
      <c r="DJ12" s="9">
        <v>339.68099999999998</v>
      </c>
      <c r="DK12" s="9">
        <v>180.84399999999999</v>
      </c>
      <c r="DL12" s="9">
        <v>158.83699999999999</v>
      </c>
      <c r="DM12" s="9">
        <v>130.96</v>
      </c>
      <c r="DN12" s="9">
        <v>101.608</v>
      </c>
      <c r="DO12" s="9">
        <v>29.352</v>
      </c>
      <c r="DP12" s="9">
        <v>208.721</v>
      </c>
      <c r="DQ12" s="9">
        <v>79.236000000000004</v>
      </c>
      <c r="DR12" s="9">
        <v>129.48500000000001</v>
      </c>
      <c r="DS12" s="9">
        <v>150.328</v>
      </c>
      <c r="DT12" s="9">
        <v>116.7</v>
      </c>
      <c r="DU12" s="9">
        <v>33.628999999999998</v>
      </c>
      <c r="DV12" s="9">
        <v>226.32</v>
      </c>
      <c r="DW12" s="9">
        <v>86.039000000000001</v>
      </c>
      <c r="DX12" s="9">
        <v>140.28100000000001</v>
      </c>
      <c r="DY12" s="9">
        <v>221.50700000000001</v>
      </c>
      <c r="DZ12" s="9">
        <v>88.998000000000005</v>
      </c>
      <c r="EA12" s="9">
        <v>132.50899999999999</v>
      </c>
      <c r="EB12" s="9">
        <v>808.76199999999994</v>
      </c>
      <c r="EC12" s="9">
        <v>432.59</v>
      </c>
      <c r="ED12" s="9">
        <v>376.17200000000003</v>
      </c>
      <c r="EE12" s="9">
        <v>533.02800000000002</v>
      </c>
      <c r="EF12" s="9">
        <v>352.19499999999999</v>
      </c>
      <c r="EG12" s="9">
        <v>180.833</v>
      </c>
      <c r="EH12" s="9">
        <v>275.73399999999998</v>
      </c>
      <c r="EI12" s="9">
        <v>80.396000000000001</v>
      </c>
      <c r="EJ12" s="9">
        <v>195.33799999999999</v>
      </c>
      <c r="EK12" s="9">
        <v>126.032</v>
      </c>
      <c r="EL12" s="9">
        <v>62.335999999999999</v>
      </c>
      <c r="EM12" s="9">
        <v>63.697000000000003</v>
      </c>
      <c r="EN12" s="9">
        <v>23.224</v>
      </c>
      <c r="EO12" s="9">
        <v>12.045</v>
      </c>
      <c r="EP12" s="9">
        <v>11.179</v>
      </c>
      <c r="EQ12" s="9">
        <v>9.6509999999999998</v>
      </c>
      <c r="ER12" s="9">
        <v>6.8310000000000004</v>
      </c>
      <c r="ES12" s="9">
        <v>2.82</v>
      </c>
      <c r="ET12" s="9">
        <v>4.7560000000000002</v>
      </c>
      <c r="EU12" s="9">
        <v>3.0059999999999998</v>
      </c>
      <c r="EV12" s="9">
        <v>1.75</v>
      </c>
      <c r="EW12" s="9">
        <v>4.8949999999999996</v>
      </c>
      <c r="EX12" s="9">
        <v>3.8250000000000002</v>
      </c>
      <c r="EY12" s="9">
        <v>1.07</v>
      </c>
      <c r="EZ12" s="9">
        <v>13.573</v>
      </c>
      <c r="FA12" s="9">
        <v>5.2140000000000004</v>
      </c>
      <c r="FB12" s="9">
        <v>8.359</v>
      </c>
      <c r="FC12" s="9">
        <v>112.367</v>
      </c>
      <c r="FD12" s="9">
        <v>55.11</v>
      </c>
      <c r="FE12" s="9">
        <v>57.258000000000003</v>
      </c>
      <c r="FF12" s="9">
        <v>32.098999999999997</v>
      </c>
      <c r="FG12" s="9">
        <v>24.791</v>
      </c>
      <c r="FH12" s="9">
        <v>7.3079999999999998</v>
      </c>
      <c r="FI12" s="9">
        <v>80.268000000000001</v>
      </c>
      <c r="FJ12" s="9">
        <v>30.318000000000001</v>
      </c>
      <c r="FK12" s="9">
        <v>49.95</v>
      </c>
      <c r="FL12" s="9">
        <v>39.783000000000001</v>
      </c>
      <c r="FM12" s="9">
        <v>30.2</v>
      </c>
      <c r="FN12" s="9">
        <v>9.5830000000000002</v>
      </c>
      <c r="FO12" s="9">
        <v>86.248999999999995</v>
      </c>
      <c r="FP12" s="9">
        <v>32.136000000000003</v>
      </c>
      <c r="FQ12" s="9">
        <v>54.113</v>
      </c>
      <c r="FR12" s="9">
        <v>85.024000000000001</v>
      </c>
      <c r="FS12" s="9">
        <v>33.323999999999998</v>
      </c>
      <c r="FT12" s="9">
        <v>51.7</v>
      </c>
      <c r="FU12" s="9">
        <v>1312.9860000000001</v>
      </c>
      <c r="FV12" s="9">
        <v>727.98800000000006</v>
      </c>
      <c r="FW12" s="9">
        <v>584.99800000000005</v>
      </c>
      <c r="FX12" s="9">
        <v>921.37800000000004</v>
      </c>
      <c r="FY12" s="9">
        <v>616.21500000000003</v>
      </c>
      <c r="FZ12" s="9">
        <v>305.16300000000001</v>
      </c>
      <c r="GA12" s="9">
        <v>391.608</v>
      </c>
      <c r="GB12" s="9">
        <v>111.773</v>
      </c>
      <c r="GC12" s="9">
        <v>279.83499999999998</v>
      </c>
      <c r="GD12" s="9">
        <v>181.64400000000001</v>
      </c>
      <c r="GE12" s="9">
        <v>97.263000000000005</v>
      </c>
      <c r="GF12" s="9">
        <v>84.382000000000005</v>
      </c>
      <c r="GG12" s="9">
        <v>35.485999999999997</v>
      </c>
      <c r="GH12" s="9">
        <v>21.013000000000002</v>
      </c>
      <c r="GI12" s="9">
        <v>14.473000000000001</v>
      </c>
      <c r="GJ12" s="9">
        <v>14.404999999999999</v>
      </c>
      <c r="GK12" s="9">
        <v>12.425000000000001</v>
      </c>
      <c r="GL12" s="9">
        <v>1.98</v>
      </c>
      <c r="GM12" s="9">
        <v>6.8129999999999997</v>
      </c>
      <c r="GN12" s="9">
        <v>6.1150000000000002</v>
      </c>
      <c r="GO12" s="9">
        <v>0.69799999999999995</v>
      </c>
      <c r="GP12" s="9">
        <v>7.5919999999999996</v>
      </c>
      <c r="GQ12" s="9">
        <v>6.31</v>
      </c>
      <c r="GR12" s="9">
        <v>1.282</v>
      </c>
      <c r="GS12" s="9">
        <v>21.081</v>
      </c>
      <c r="GT12" s="9">
        <v>8.5879999999999992</v>
      </c>
      <c r="GU12" s="9">
        <v>12.494</v>
      </c>
      <c r="GV12" s="9">
        <v>156.87200000000001</v>
      </c>
      <c r="GW12" s="9">
        <v>82.168000000000006</v>
      </c>
      <c r="GX12" s="9">
        <v>74.704999999999998</v>
      </c>
      <c r="GY12" s="9">
        <v>64.688000000000002</v>
      </c>
      <c r="GZ12" s="9">
        <v>47.503</v>
      </c>
      <c r="HA12" s="9">
        <v>17.186</v>
      </c>
      <c r="HB12" s="9">
        <v>92.183999999999997</v>
      </c>
      <c r="HC12" s="9">
        <v>34.664999999999999</v>
      </c>
      <c r="HD12" s="9">
        <v>57.518999999999998</v>
      </c>
      <c r="HE12" s="9">
        <v>77.356999999999999</v>
      </c>
      <c r="HF12" s="9">
        <v>58.192</v>
      </c>
      <c r="HG12" s="9">
        <v>19.166</v>
      </c>
      <c r="HH12" s="9">
        <v>104.28700000000001</v>
      </c>
      <c r="HI12" s="9">
        <v>39.070999999999998</v>
      </c>
      <c r="HJ12" s="9">
        <v>65.215999999999994</v>
      </c>
      <c r="HK12" s="9">
        <v>98.997</v>
      </c>
      <c r="HL12" s="9">
        <v>40.780999999999999</v>
      </c>
      <c r="HM12" s="9">
        <v>58.216999999999999</v>
      </c>
      <c r="HN12" s="9">
        <v>237.761</v>
      </c>
      <c r="HO12" s="9">
        <v>124.931</v>
      </c>
      <c r="HP12" s="9">
        <v>112.83</v>
      </c>
      <c r="HQ12" s="9">
        <v>148.37899999999999</v>
      </c>
      <c r="HR12" s="9">
        <v>97.072000000000003</v>
      </c>
      <c r="HS12" s="9">
        <v>51.307000000000002</v>
      </c>
      <c r="HT12" s="9">
        <v>89.382000000000005</v>
      </c>
      <c r="HU12" s="9">
        <v>27.859000000000002</v>
      </c>
      <c r="HV12" s="9">
        <v>61.523000000000003</v>
      </c>
      <c r="HW12" s="9">
        <v>40.902999999999999</v>
      </c>
      <c r="HX12" s="9">
        <v>20.542000000000002</v>
      </c>
      <c r="HY12" s="9">
        <v>20.361000000000001</v>
      </c>
      <c r="HZ12" s="9">
        <v>6.7370000000000001</v>
      </c>
      <c r="IA12" s="9">
        <v>3.5049999999999999</v>
      </c>
      <c r="IB12" s="9">
        <v>3.2309999999999999</v>
      </c>
      <c r="IC12" s="9">
        <v>2.5779999999999998</v>
      </c>
      <c r="ID12" s="9">
        <v>1.9770000000000001</v>
      </c>
      <c r="IE12" s="9">
        <v>0.60099999999999998</v>
      </c>
      <c r="IF12" s="9">
        <v>1.86</v>
      </c>
      <c r="IG12" s="9">
        <v>1.3620000000000001</v>
      </c>
      <c r="IH12" s="9">
        <v>0.497</v>
      </c>
      <c r="II12" s="9">
        <v>0.71899999999999997</v>
      </c>
      <c r="IJ12" s="9">
        <v>0.61499999999999999</v>
      </c>
      <c r="IK12" s="9">
        <v>0.104</v>
      </c>
      <c r="IL12" s="9">
        <v>4.1580000000000004</v>
      </c>
      <c r="IM12" s="9">
        <v>1.528</v>
      </c>
      <c r="IN12" s="9">
        <v>2.63</v>
      </c>
      <c r="IO12" s="9">
        <v>37.33</v>
      </c>
      <c r="IP12" s="9">
        <v>18.899999999999999</v>
      </c>
      <c r="IQ12" s="9">
        <v>18.428999999999998</v>
      </c>
    </row>
    <row r="13" spans="1:251">
      <c r="A13" s="10">
        <v>41883</v>
      </c>
      <c r="B13" s="9">
        <v>900.83199999999999</v>
      </c>
      <c r="C13" s="9">
        <v>1087.394</v>
      </c>
      <c r="D13" s="9">
        <v>336.15499999999997</v>
      </c>
      <c r="E13" s="9">
        <v>751.24</v>
      </c>
      <c r="F13" s="9">
        <v>559.14200000000005</v>
      </c>
      <c r="G13" s="9">
        <v>299.36</v>
      </c>
      <c r="H13" s="9">
        <v>259.78199999999998</v>
      </c>
      <c r="I13" s="9">
        <v>102.681</v>
      </c>
      <c r="J13" s="9">
        <v>61.247999999999998</v>
      </c>
      <c r="K13" s="9">
        <v>41.433999999999997</v>
      </c>
      <c r="L13" s="9">
        <v>44.814</v>
      </c>
      <c r="M13" s="9">
        <v>30.727</v>
      </c>
      <c r="N13" s="9">
        <v>14.087999999999999</v>
      </c>
      <c r="O13" s="9">
        <v>20.648</v>
      </c>
      <c r="P13" s="9">
        <v>15.951000000000001</v>
      </c>
      <c r="Q13" s="9">
        <v>4.6959999999999997</v>
      </c>
      <c r="R13" s="9">
        <v>24.167000000000002</v>
      </c>
      <c r="S13" s="9">
        <v>14.775</v>
      </c>
      <c r="T13" s="9">
        <v>9.3919999999999995</v>
      </c>
      <c r="U13" s="9">
        <v>57.866999999999997</v>
      </c>
      <c r="V13" s="9">
        <v>30.521000000000001</v>
      </c>
      <c r="W13" s="9">
        <v>27.346</v>
      </c>
      <c r="X13" s="9">
        <v>503.15100000000001</v>
      </c>
      <c r="Y13" s="9">
        <v>266.23399999999998</v>
      </c>
      <c r="Z13" s="9">
        <v>236.917</v>
      </c>
      <c r="AA13" s="9">
        <v>198.131</v>
      </c>
      <c r="AB13" s="9">
        <v>150.47300000000001</v>
      </c>
      <c r="AC13" s="9">
        <v>47.658000000000001</v>
      </c>
      <c r="AD13" s="9">
        <v>305.02</v>
      </c>
      <c r="AE13" s="9">
        <v>115.761</v>
      </c>
      <c r="AF13" s="9">
        <v>189.25899999999999</v>
      </c>
      <c r="AG13" s="9">
        <v>230.96199999999999</v>
      </c>
      <c r="AH13" s="9">
        <v>173.048</v>
      </c>
      <c r="AI13" s="9">
        <v>57.914000000000001</v>
      </c>
      <c r="AJ13" s="9">
        <v>328.18</v>
      </c>
      <c r="AK13" s="9">
        <v>126.312</v>
      </c>
      <c r="AL13" s="9">
        <v>201.86799999999999</v>
      </c>
      <c r="AM13" s="9">
        <v>325.66699999999997</v>
      </c>
      <c r="AN13" s="9">
        <v>131.71199999999999</v>
      </c>
      <c r="AO13" s="9">
        <v>193.95500000000001</v>
      </c>
      <c r="AP13" s="9">
        <v>2911.0880000000002</v>
      </c>
      <c r="AQ13" s="9">
        <v>1569.944</v>
      </c>
      <c r="AR13" s="9">
        <v>1341.144</v>
      </c>
      <c r="AS13" s="9">
        <v>1967.01</v>
      </c>
      <c r="AT13" s="9">
        <v>1263.0609999999999</v>
      </c>
      <c r="AU13" s="9">
        <v>703.95</v>
      </c>
      <c r="AV13" s="9">
        <v>944.07799999999997</v>
      </c>
      <c r="AW13" s="9">
        <v>306.88299999999998</v>
      </c>
      <c r="AX13" s="9">
        <v>637.19500000000005</v>
      </c>
      <c r="AY13" s="9">
        <v>458.46800000000002</v>
      </c>
      <c r="AZ13" s="9">
        <v>250.666</v>
      </c>
      <c r="BA13" s="9">
        <v>207.80199999999999</v>
      </c>
      <c r="BB13" s="9">
        <v>83.19</v>
      </c>
      <c r="BC13" s="9">
        <v>48.484999999999999</v>
      </c>
      <c r="BD13" s="9">
        <v>34.706000000000003</v>
      </c>
      <c r="BE13" s="9">
        <v>37.206000000000003</v>
      </c>
      <c r="BF13" s="9">
        <v>27.032</v>
      </c>
      <c r="BG13" s="9">
        <v>10.175000000000001</v>
      </c>
      <c r="BH13" s="9">
        <v>21.896999999999998</v>
      </c>
      <c r="BI13" s="9">
        <v>17.128</v>
      </c>
      <c r="BJ13" s="9">
        <v>4.7699999999999996</v>
      </c>
      <c r="BK13" s="9">
        <v>15.308999999999999</v>
      </c>
      <c r="BL13" s="9">
        <v>9.9039999999999999</v>
      </c>
      <c r="BM13" s="9">
        <v>5.4050000000000002</v>
      </c>
      <c r="BN13" s="9">
        <v>45.984000000000002</v>
      </c>
      <c r="BO13" s="9">
        <v>21.452999999999999</v>
      </c>
      <c r="BP13" s="9">
        <v>24.530999999999999</v>
      </c>
      <c r="BQ13" s="9">
        <v>411.46199999999999</v>
      </c>
      <c r="BR13" s="9">
        <v>224.74799999999999</v>
      </c>
      <c r="BS13" s="9">
        <v>186.71299999999999</v>
      </c>
      <c r="BT13" s="9">
        <v>165.86199999999999</v>
      </c>
      <c r="BU13" s="9">
        <v>123.027</v>
      </c>
      <c r="BV13" s="9">
        <v>42.835000000000001</v>
      </c>
      <c r="BW13" s="9">
        <v>245.59899999999999</v>
      </c>
      <c r="BX13" s="9">
        <v>101.721</v>
      </c>
      <c r="BY13" s="9">
        <v>143.87799999999999</v>
      </c>
      <c r="BZ13" s="9">
        <v>191.916</v>
      </c>
      <c r="CA13" s="9">
        <v>140.59100000000001</v>
      </c>
      <c r="CB13" s="9">
        <v>51.326000000000001</v>
      </c>
      <c r="CC13" s="9">
        <v>266.55200000000002</v>
      </c>
      <c r="CD13" s="9">
        <v>110.075</v>
      </c>
      <c r="CE13" s="9">
        <v>156.477</v>
      </c>
      <c r="CF13" s="9">
        <v>267.49700000000001</v>
      </c>
      <c r="CG13" s="9">
        <v>118.849</v>
      </c>
      <c r="CH13" s="9">
        <v>148.648</v>
      </c>
      <c r="CI13" s="9">
        <v>2318.5790000000002</v>
      </c>
      <c r="CJ13" s="9">
        <v>1228.1500000000001</v>
      </c>
      <c r="CK13" s="9">
        <v>1090.4290000000001</v>
      </c>
      <c r="CL13" s="9">
        <v>1612.5619999999999</v>
      </c>
      <c r="CM13" s="9">
        <v>1024.174</v>
      </c>
      <c r="CN13" s="9">
        <v>588.38800000000003</v>
      </c>
      <c r="CO13" s="9">
        <v>706.01700000000005</v>
      </c>
      <c r="CP13" s="9">
        <v>203.976</v>
      </c>
      <c r="CQ13" s="9">
        <v>502.041</v>
      </c>
      <c r="CR13" s="9">
        <v>382.27100000000002</v>
      </c>
      <c r="CS13" s="9">
        <v>203.50399999999999</v>
      </c>
      <c r="CT13" s="9">
        <v>178.767</v>
      </c>
      <c r="CU13" s="9">
        <v>83.093000000000004</v>
      </c>
      <c r="CV13" s="9">
        <v>47.338000000000001</v>
      </c>
      <c r="CW13" s="9">
        <v>35.755000000000003</v>
      </c>
      <c r="CX13" s="9">
        <v>36.088999999999999</v>
      </c>
      <c r="CY13" s="9">
        <v>28.161000000000001</v>
      </c>
      <c r="CZ13" s="9">
        <v>7.9269999999999996</v>
      </c>
      <c r="DA13" s="9">
        <v>21.236000000000001</v>
      </c>
      <c r="DB13" s="9">
        <v>16.178000000000001</v>
      </c>
      <c r="DC13" s="9">
        <v>5.0579999999999998</v>
      </c>
      <c r="DD13" s="9">
        <v>14.853</v>
      </c>
      <c r="DE13" s="9">
        <v>11.983000000000001</v>
      </c>
      <c r="DF13" s="9">
        <v>2.87</v>
      </c>
      <c r="DG13" s="9">
        <v>47.003999999999998</v>
      </c>
      <c r="DH13" s="9">
        <v>19.177</v>
      </c>
      <c r="DI13" s="9">
        <v>27.827000000000002</v>
      </c>
      <c r="DJ13" s="9">
        <v>329.01900000000001</v>
      </c>
      <c r="DK13" s="9">
        <v>173.078</v>
      </c>
      <c r="DL13" s="9">
        <v>155.941</v>
      </c>
      <c r="DM13" s="9">
        <v>128.65</v>
      </c>
      <c r="DN13" s="9">
        <v>98.741</v>
      </c>
      <c r="DO13" s="9">
        <v>29.908999999999999</v>
      </c>
      <c r="DP13" s="9">
        <v>200.369</v>
      </c>
      <c r="DQ13" s="9">
        <v>74.337000000000003</v>
      </c>
      <c r="DR13" s="9">
        <v>126.032</v>
      </c>
      <c r="DS13" s="9">
        <v>156.27799999999999</v>
      </c>
      <c r="DT13" s="9">
        <v>120.378</v>
      </c>
      <c r="DU13" s="9">
        <v>35.899000000000001</v>
      </c>
      <c r="DV13" s="9">
        <v>225.994</v>
      </c>
      <c r="DW13" s="9">
        <v>83.126000000000005</v>
      </c>
      <c r="DX13" s="9">
        <v>142.86799999999999</v>
      </c>
      <c r="DY13" s="9">
        <v>221.60499999999999</v>
      </c>
      <c r="DZ13" s="9">
        <v>90.515000000000001</v>
      </c>
      <c r="EA13" s="9">
        <v>131.09</v>
      </c>
      <c r="EB13" s="9">
        <v>804.05100000000004</v>
      </c>
      <c r="EC13" s="9">
        <v>430.52499999999998</v>
      </c>
      <c r="ED13" s="9">
        <v>373.52600000000001</v>
      </c>
      <c r="EE13" s="9">
        <v>535.779</v>
      </c>
      <c r="EF13" s="9">
        <v>352.928</v>
      </c>
      <c r="EG13" s="9">
        <v>182.851</v>
      </c>
      <c r="EH13" s="9">
        <v>268.27199999999999</v>
      </c>
      <c r="EI13" s="9">
        <v>77.596999999999994</v>
      </c>
      <c r="EJ13" s="9">
        <v>190.67500000000001</v>
      </c>
      <c r="EK13" s="9">
        <v>118.602</v>
      </c>
      <c r="EL13" s="9">
        <v>60.451999999999998</v>
      </c>
      <c r="EM13" s="9">
        <v>58.15</v>
      </c>
      <c r="EN13" s="9">
        <v>23.852</v>
      </c>
      <c r="EO13" s="9">
        <v>13.535</v>
      </c>
      <c r="EP13" s="9">
        <v>10.317</v>
      </c>
      <c r="EQ13" s="9">
        <v>8.4770000000000003</v>
      </c>
      <c r="ER13" s="9">
        <v>7.4729999999999999</v>
      </c>
      <c r="ES13" s="9">
        <v>1.004</v>
      </c>
      <c r="ET13" s="9">
        <v>5.024</v>
      </c>
      <c r="EU13" s="9">
        <v>4.2709999999999999</v>
      </c>
      <c r="EV13" s="9">
        <v>0.753</v>
      </c>
      <c r="EW13" s="9">
        <v>3.4540000000000002</v>
      </c>
      <c r="EX13" s="9">
        <v>3.202</v>
      </c>
      <c r="EY13" s="9">
        <v>0.251</v>
      </c>
      <c r="EZ13" s="9">
        <v>15.375</v>
      </c>
      <c r="FA13" s="9">
        <v>6.0620000000000003</v>
      </c>
      <c r="FB13" s="9">
        <v>9.3130000000000006</v>
      </c>
      <c r="FC13" s="9">
        <v>105.301</v>
      </c>
      <c r="FD13" s="9">
        <v>53.639000000000003</v>
      </c>
      <c r="FE13" s="9">
        <v>51.661999999999999</v>
      </c>
      <c r="FF13" s="9">
        <v>33.494</v>
      </c>
      <c r="FG13" s="9">
        <v>26.021999999999998</v>
      </c>
      <c r="FH13" s="9">
        <v>7.4720000000000004</v>
      </c>
      <c r="FI13" s="9">
        <v>71.807000000000002</v>
      </c>
      <c r="FJ13" s="9">
        <v>27.617000000000001</v>
      </c>
      <c r="FK13" s="9">
        <v>44.191000000000003</v>
      </c>
      <c r="FL13" s="9">
        <v>39.313000000000002</v>
      </c>
      <c r="FM13" s="9">
        <v>30.837</v>
      </c>
      <c r="FN13" s="9">
        <v>8.4760000000000009</v>
      </c>
      <c r="FO13" s="9">
        <v>79.289000000000001</v>
      </c>
      <c r="FP13" s="9">
        <v>29.614999999999998</v>
      </c>
      <c r="FQ13" s="9">
        <v>49.673999999999999</v>
      </c>
      <c r="FR13" s="9">
        <v>76.831000000000003</v>
      </c>
      <c r="FS13" s="9">
        <v>31.887</v>
      </c>
      <c r="FT13" s="9">
        <v>44.944000000000003</v>
      </c>
      <c r="FU13" s="9">
        <v>1314.6659999999999</v>
      </c>
      <c r="FV13" s="9">
        <v>725.91399999999999</v>
      </c>
      <c r="FW13" s="9">
        <v>588.75199999999995</v>
      </c>
      <c r="FX13" s="9">
        <v>929.12300000000005</v>
      </c>
      <c r="FY13" s="9">
        <v>615.17100000000005</v>
      </c>
      <c r="FZ13" s="9">
        <v>313.95299999999997</v>
      </c>
      <c r="GA13" s="9">
        <v>385.54199999999997</v>
      </c>
      <c r="GB13" s="9">
        <v>110.74299999999999</v>
      </c>
      <c r="GC13" s="9">
        <v>274.79899999999998</v>
      </c>
      <c r="GD13" s="9">
        <v>188.92</v>
      </c>
      <c r="GE13" s="9">
        <v>104.60899999999999</v>
      </c>
      <c r="GF13" s="9">
        <v>84.311000000000007</v>
      </c>
      <c r="GG13" s="9">
        <v>36.395000000000003</v>
      </c>
      <c r="GH13" s="9">
        <v>20.422000000000001</v>
      </c>
      <c r="GI13" s="9">
        <v>15.973000000000001</v>
      </c>
      <c r="GJ13" s="9">
        <v>12.337999999999999</v>
      </c>
      <c r="GK13" s="9">
        <v>10.465</v>
      </c>
      <c r="GL13" s="9">
        <v>1.873</v>
      </c>
      <c r="GM13" s="9">
        <v>5.7480000000000002</v>
      </c>
      <c r="GN13" s="9">
        <v>4.9550000000000001</v>
      </c>
      <c r="GO13" s="9">
        <v>0.79300000000000004</v>
      </c>
      <c r="GP13" s="9">
        <v>6.59</v>
      </c>
      <c r="GQ13" s="9">
        <v>5.51</v>
      </c>
      <c r="GR13" s="9">
        <v>1.08</v>
      </c>
      <c r="GS13" s="9">
        <v>24.056999999999999</v>
      </c>
      <c r="GT13" s="9">
        <v>9.9570000000000007</v>
      </c>
      <c r="GU13" s="9">
        <v>14.1</v>
      </c>
      <c r="GV13" s="9">
        <v>168.31299999999999</v>
      </c>
      <c r="GW13" s="9">
        <v>92.965000000000003</v>
      </c>
      <c r="GX13" s="9">
        <v>75.347999999999999</v>
      </c>
      <c r="GY13" s="9">
        <v>78.022000000000006</v>
      </c>
      <c r="GZ13" s="9">
        <v>59.686999999999998</v>
      </c>
      <c r="HA13" s="9">
        <v>18.335000000000001</v>
      </c>
      <c r="HB13" s="9">
        <v>90.290999999999997</v>
      </c>
      <c r="HC13" s="9">
        <v>33.277999999999999</v>
      </c>
      <c r="HD13" s="9">
        <v>57.012999999999998</v>
      </c>
      <c r="HE13" s="9">
        <v>86.465000000000003</v>
      </c>
      <c r="HF13" s="9">
        <v>66.713999999999999</v>
      </c>
      <c r="HG13" s="9">
        <v>19.751000000000001</v>
      </c>
      <c r="HH13" s="9">
        <v>102.455</v>
      </c>
      <c r="HI13" s="9">
        <v>37.895000000000003</v>
      </c>
      <c r="HJ13" s="9">
        <v>64.56</v>
      </c>
      <c r="HK13" s="9">
        <v>96.039000000000001</v>
      </c>
      <c r="HL13" s="9">
        <v>38.232999999999997</v>
      </c>
      <c r="HM13" s="9">
        <v>57.807000000000002</v>
      </c>
      <c r="HN13" s="9">
        <v>236.16399999999999</v>
      </c>
      <c r="HO13" s="9">
        <v>124.066</v>
      </c>
      <c r="HP13" s="9">
        <v>112.098</v>
      </c>
      <c r="HQ13" s="9">
        <v>149.959</v>
      </c>
      <c r="HR13" s="9">
        <v>99.733000000000004</v>
      </c>
      <c r="HS13" s="9">
        <v>50.225999999999999</v>
      </c>
      <c r="HT13" s="9">
        <v>86.204999999999998</v>
      </c>
      <c r="HU13" s="9">
        <v>24.332999999999998</v>
      </c>
      <c r="HV13" s="9">
        <v>61.872</v>
      </c>
      <c r="HW13" s="9">
        <v>42.47</v>
      </c>
      <c r="HX13" s="9">
        <v>21.738</v>
      </c>
      <c r="HY13" s="9">
        <v>20.731999999999999</v>
      </c>
      <c r="HZ13" s="9">
        <v>7.7610000000000001</v>
      </c>
      <c r="IA13" s="9">
        <v>4.3620000000000001</v>
      </c>
      <c r="IB13" s="9">
        <v>3.399</v>
      </c>
      <c r="IC13" s="9">
        <v>3.105</v>
      </c>
      <c r="ID13" s="9">
        <v>2.4089999999999998</v>
      </c>
      <c r="IE13" s="9">
        <v>0.69599999999999995</v>
      </c>
      <c r="IF13" s="9">
        <v>1.9870000000000001</v>
      </c>
      <c r="IG13" s="9">
        <v>1.5089999999999999</v>
      </c>
      <c r="IH13" s="9">
        <v>0.47799999999999998</v>
      </c>
      <c r="II13" s="9">
        <v>1.119</v>
      </c>
      <c r="IJ13" s="9">
        <v>0.90100000000000002</v>
      </c>
      <c r="IK13" s="9">
        <v>0.218</v>
      </c>
      <c r="IL13" s="9">
        <v>4.6559999999999997</v>
      </c>
      <c r="IM13" s="9">
        <v>1.952</v>
      </c>
      <c r="IN13" s="9">
        <v>2.7029999999999998</v>
      </c>
      <c r="IO13" s="9">
        <v>38.209000000000003</v>
      </c>
      <c r="IP13" s="9">
        <v>19.474</v>
      </c>
      <c r="IQ13" s="9">
        <v>18.736000000000001</v>
      </c>
    </row>
    <row r="14" spans="1:251">
      <c r="A14" s="10">
        <v>41913</v>
      </c>
      <c r="B14" s="9">
        <v>882.92700000000002</v>
      </c>
      <c r="C14" s="9">
        <v>1119.193</v>
      </c>
      <c r="D14" s="9">
        <v>337.84399999999999</v>
      </c>
      <c r="E14" s="9">
        <v>781.34900000000005</v>
      </c>
      <c r="F14" s="9">
        <v>495.6</v>
      </c>
      <c r="G14" s="9">
        <v>262.84199999999998</v>
      </c>
      <c r="H14" s="9">
        <v>232.75700000000001</v>
      </c>
      <c r="I14" s="9">
        <v>72.611999999999995</v>
      </c>
      <c r="J14" s="9">
        <v>46.41</v>
      </c>
      <c r="K14" s="9">
        <v>26.202000000000002</v>
      </c>
      <c r="L14" s="9">
        <v>26.288</v>
      </c>
      <c r="M14" s="9">
        <v>22.399000000000001</v>
      </c>
      <c r="N14" s="9">
        <v>3.8889999999999998</v>
      </c>
      <c r="O14" s="9">
        <v>12.933999999999999</v>
      </c>
      <c r="P14" s="9">
        <v>10.529</v>
      </c>
      <c r="Q14" s="9">
        <v>2.4049999999999998</v>
      </c>
      <c r="R14" s="9">
        <v>13.353999999999999</v>
      </c>
      <c r="S14" s="9">
        <v>11.87</v>
      </c>
      <c r="T14" s="9">
        <v>1.484</v>
      </c>
      <c r="U14" s="9">
        <v>46.323999999999998</v>
      </c>
      <c r="V14" s="9">
        <v>24.01</v>
      </c>
      <c r="W14" s="9">
        <v>22.314</v>
      </c>
      <c r="X14" s="9">
        <v>453.81400000000002</v>
      </c>
      <c r="Y14" s="9">
        <v>234.44900000000001</v>
      </c>
      <c r="Z14" s="9">
        <v>219.36500000000001</v>
      </c>
      <c r="AA14" s="9">
        <v>186.626</v>
      </c>
      <c r="AB14" s="9">
        <v>139.32</v>
      </c>
      <c r="AC14" s="9">
        <v>47.307000000000002</v>
      </c>
      <c r="AD14" s="9">
        <v>267.18799999999999</v>
      </c>
      <c r="AE14" s="9">
        <v>95.13</v>
      </c>
      <c r="AF14" s="9">
        <v>172.05799999999999</v>
      </c>
      <c r="AG14" s="9">
        <v>204.846</v>
      </c>
      <c r="AH14" s="9">
        <v>155.001</v>
      </c>
      <c r="AI14" s="9">
        <v>49.844000000000001</v>
      </c>
      <c r="AJ14" s="9">
        <v>290.75400000000002</v>
      </c>
      <c r="AK14" s="9">
        <v>107.84099999999999</v>
      </c>
      <c r="AL14" s="9">
        <v>182.91300000000001</v>
      </c>
      <c r="AM14" s="9">
        <v>280.12200000000001</v>
      </c>
      <c r="AN14" s="9">
        <v>105.65900000000001</v>
      </c>
      <c r="AO14" s="9">
        <v>174.46299999999999</v>
      </c>
      <c r="AP14" s="9">
        <v>2917.7179999999998</v>
      </c>
      <c r="AQ14" s="9">
        <v>1570.886</v>
      </c>
      <c r="AR14" s="9">
        <v>1346.8309999999999</v>
      </c>
      <c r="AS14" s="9">
        <v>1971.624</v>
      </c>
      <c r="AT14" s="9">
        <v>1261.569</v>
      </c>
      <c r="AU14" s="9">
        <v>710.05499999999995</v>
      </c>
      <c r="AV14" s="9">
        <v>946.09400000000005</v>
      </c>
      <c r="AW14" s="9">
        <v>309.31700000000001</v>
      </c>
      <c r="AX14" s="9">
        <v>636.77599999999995</v>
      </c>
      <c r="AY14" s="9">
        <v>438.892</v>
      </c>
      <c r="AZ14" s="9">
        <v>240.887</v>
      </c>
      <c r="BA14" s="9">
        <v>198.005</v>
      </c>
      <c r="BB14" s="9">
        <v>80.537000000000006</v>
      </c>
      <c r="BC14" s="9">
        <v>49.963000000000001</v>
      </c>
      <c r="BD14" s="9">
        <v>30.574000000000002</v>
      </c>
      <c r="BE14" s="9">
        <v>34.823</v>
      </c>
      <c r="BF14" s="9">
        <v>27.678999999999998</v>
      </c>
      <c r="BG14" s="9">
        <v>7.1440000000000001</v>
      </c>
      <c r="BH14" s="9">
        <v>18.696999999999999</v>
      </c>
      <c r="BI14" s="9">
        <v>14.863</v>
      </c>
      <c r="BJ14" s="9">
        <v>3.8340000000000001</v>
      </c>
      <c r="BK14" s="9">
        <v>16.126000000000001</v>
      </c>
      <c r="BL14" s="9">
        <v>12.816000000000001</v>
      </c>
      <c r="BM14" s="9">
        <v>3.31</v>
      </c>
      <c r="BN14" s="9">
        <v>45.713999999999999</v>
      </c>
      <c r="BO14" s="9">
        <v>22.283999999999999</v>
      </c>
      <c r="BP14" s="9">
        <v>23.43</v>
      </c>
      <c r="BQ14" s="9">
        <v>387.649</v>
      </c>
      <c r="BR14" s="9">
        <v>210.76900000000001</v>
      </c>
      <c r="BS14" s="9">
        <v>176.88</v>
      </c>
      <c r="BT14" s="9">
        <v>147.75899999999999</v>
      </c>
      <c r="BU14" s="9">
        <v>114.879</v>
      </c>
      <c r="BV14" s="9">
        <v>32.880000000000003</v>
      </c>
      <c r="BW14" s="9">
        <v>239.89</v>
      </c>
      <c r="BX14" s="9">
        <v>95.89</v>
      </c>
      <c r="BY14" s="9">
        <v>144</v>
      </c>
      <c r="BZ14" s="9">
        <v>174.41900000000001</v>
      </c>
      <c r="CA14" s="9">
        <v>135.274</v>
      </c>
      <c r="CB14" s="9">
        <v>39.145000000000003</v>
      </c>
      <c r="CC14" s="9">
        <v>264.47300000000001</v>
      </c>
      <c r="CD14" s="9">
        <v>105.613</v>
      </c>
      <c r="CE14" s="9">
        <v>158.86000000000001</v>
      </c>
      <c r="CF14" s="9">
        <v>258.58699999999999</v>
      </c>
      <c r="CG14" s="9">
        <v>110.753</v>
      </c>
      <c r="CH14" s="9">
        <v>147.834</v>
      </c>
      <c r="CI14" s="9">
        <v>2315.5839999999998</v>
      </c>
      <c r="CJ14" s="9">
        <v>1239.569</v>
      </c>
      <c r="CK14" s="9">
        <v>1076.0150000000001</v>
      </c>
      <c r="CL14" s="9">
        <v>1622.5909999999999</v>
      </c>
      <c r="CM14" s="9">
        <v>1030.319</v>
      </c>
      <c r="CN14" s="9">
        <v>592.27200000000005</v>
      </c>
      <c r="CO14" s="9">
        <v>692.99400000000003</v>
      </c>
      <c r="CP14" s="9">
        <v>209.25</v>
      </c>
      <c r="CQ14" s="9">
        <v>483.74299999999999</v>
      </c>
      <c r="CR14" s="9">
        <v>355.21300000000002</v>
      </c>
      <c r="CS14" s="9">
        <v>198.91499999999999</v>
      </c>
      <c r="CT14" s="9">
        <v>156.298</v>
      </c>
      <c r="CU14" s="9">
        <v>60.69</v>
      </c>
      <c r="CV14" s="9">
        <v>38.615000000000002</v>
      </c>
      <c r="CW14" s="9">
        <v>22.074999999999999</v>
      </c>
      <c r="CX14" s="9">
        <v>21.202999999999999</v>
      </c>
      <c r="CY14" s="9">
        <v>17.599</v>
      </c>
      <c r="CZ14" s="9">
        <v>3.6040000000000001</v>
      </c>
      <c r="DA14" s="9">
        <v>13.653</v>
      </c>
      <c r="DB14" s="9">
        <v>11.073</v>
      </c>
      <c r="DC14" s="9">
        <v>2.58</v>
      </c>
      <c r="DD14" s="9">
        <v>7.55</v>
      </c>
      <c r="DE14" s="9">
        <v>6.5259999999999998</v>
      </c>
      <c r="DF14" s="9">
        <v>1.024</v>
      </c>
      <c r="DG14" s="9">
        <v>39.487000000000002</v>
      </c>
      <c r="DH14" s="9">
        <v>21.015999999999998</v>
      </c>
      <c r="DI14" s="9">
        <v>18.471</v>
      </c>
      <c r="DJ14" s="9">
        <v>326.65800000000002</v>
      </c>
      <c r="DK14" s="9">
        <v>181.22800000000001</v>
      </c>
      <c r="DL14" s="9">
        <v>145.43</v>
      </c>
      <c r="DM14" s="9">
        <v>129.16399999999999</v>
      </c>
      <c r="DN14" s="9">
        <v>98.634</v>
      </c>
      <c r="DO14" s="9">
        <v>30.53</v>
      </c>
      <c r="DP14" s="9">
        <v>197.494</v>
      </c>
      <c r="DQ14" s="9">
        <v>82.593999999999994</v>
      </c>
      <c r="DR14" s="9">
        <v>114.9</v>
      </c>
      <c r="DS14" s="9">
        <v>143.334</v>
      </c>
      <c r="DT14" s="9">
        <v>109.2</v>
      </c>
      <c r="DU14" s="9">
        <v>34.134</v>
      </c>
      <c r="DV14" s="9">
        <v>211.87899999999999</v>
      </c>
      <c r="DW14" s="9">
        <v>89.715000000000003</v>
      </c>
      <c r="DX14" s="9">
        <v>122.164</v>
      </c>
      <c r="DY14" s="9">
        <v>211.14699999999999</v>
      </c>
      <c r="DZ14" s="9">
        <v>93.667000000000002</v>
      </c>
      <c r="EA14" s="9">
        <v>117.48</v>
      </c>
      <c r="EB14" s="9">
        <v>798.41600000000005</v>
      </c>
      <c r="EC14" s="9">
        <v>429.74900000000002</v>
      </c>
      <c r="ED14" s="9">
        <v>368.66699999999997</v>
      </c>
      <c r="EE14" s="9">
        <v>540.75099999999998</v>
      </c>
      <c r="EF14" s="9">
        <v>353.68099999999998</v>
      </c>
      <c r="EG14" s="9">
        <v>187.07</v>
      </c>
      <c r="EH14" s="9">
        <v>257.66500000000002</v>
      </c>
      <c r="EI14" s="9">
        <v>76.069000000000003</v>
      </c>
      <c r="EJ14" s="9">
        <v>181.596</v>
      </c>
      <c r="EK14" s="9">
        <v>117.812</v>
      </c>
      <c r="EL14" s="9">
        <v>63.222000000000001</v>
      </c>
      <c r="EM14" s="9">
        <v>54.59</v>
      </c>
      <c r="EN14" s="9">
        <v>24.486000000000001</v>
      </c>
      <c r="EO14" s="9">
        <v>13.436</v>
      </c>
      <c r="EP14" s="9">
        <v>11.048999999999999</v>
      </c>
      <c r="EQ14" s="9">
        <v>9.5259999999999998</v>
      </c>
      <c r="ER14" s="9">
        <v>8.1050000000000004</v>
      </c>
      <c r="ES14" s="9">
        <v>1.421</v>
      </c>
      <c r="ET14" s="9">
        <v>5.7060000000000004</v>
      </c>
      <c r="EU14" s="9">
        <v>4.7830000000000004</v>
      </c>
      <c r="EV14" s="9">
        <v>0.92400000000000004</v>
      </c>
      <c r="EW14" s="9">
        <v>3.82</v>
      </c>
      <c r="EX14" s="9">
        <v>3.3220000000000001</v>
      </c>
      <c r="EY14" s="9">
        <v>0.498</v>
      </c>
      <c r="EZ14" s="9">
        <v>14.959</v>
      </c>
      <c r="FA14" s="9">
        <v>5.3310000000000004</v>
      </c>
      <c r="FB14" s="9">
        <v>9.6280000000000001</v>
      </c>
      <c r="FC14" s="9">
        <v>104.727</v>
      </c>
      <c r="FD14" s="9">
        <v>56.548000000000002</v>
      </c>
      <c r="FE14" s="9">
        <v>48.18</v>
      </c>
      <c r="FF14" s="9">
        <v>36.143999999999998</v>
      </c>
      <c r="FG14" s="9">
        <v>28.914000000000001</v>
      </c>
      <c r="FH14" s="9">
        <v>7.23</v>
      </c>
      <c r="FI14" s="9">
        <v>68.582999999999998</v>
      </c>
      <c r="FJ14" s="9">
        <v>27.634</v>
      </c>
      <c r="FK14" s="9">
        <v>40.950000000000003</v>
      </c>
      <c r="FL14" s="9">
        <v>42.524000000000001</v>
      </c>
      <c r="FM14" s="9">
        <v>34.122</v>
      </c>
      <c r="FN14" s="9">
        <v>8.4019999999999992</v>
      </c>
      <c r="FO14" s="9">
        <v>75.287999999999997</v>
      </c>
      <c r="FP14" s="9">
        <v>29.1</v>
      </c>
      <c r="FQ14" s="9">
        <v>46.188000000000002</v>
      </c>
      <c r="FR14" s="9">
        <v>74.290000000000006</v>
      </c>
      <c r="FS14" s="9">
        <v>32.417000000000002</v>
      </c>
      <c r="FT14" s="9">
        <v>41.872999999999998</v>
      </c>
      <c r="FU14" s="9">
        <v>1318.2460000000001</v>
      </c>
      <c r="FV14" s="9">
        <v>729.44799999999998</v>
      </c>
      <c r="FW14" s="9">
        <v>588.798</v>
      </c>
      <c r="FX14" s="9">
        <v>930.18399999999997</v>
      </c>
      <c r="FY14" s="9">
        <v>614.25</v>
      </c>
      <c r="FZ14" s="9">
        <v>315.935</v>
      </c>
      <c r="GA14" s="9">
        <v>388.06200000000001</v>
      </c>
      <c r="GB14" s="9">
        <v>115.199</v>
      </c>
      <c r="GC14" s="9">
        <v>272.863</v>
      </c>
      <c r="GD14" s="9">
        <v>177.411</v>
      </c>
      <c r="GE14" s="9">
        <v>92.335999999999999</v>
      </c>
      <c r="GF14" s="9">
        <v>85.075000000000003</v>
      </c>
      <c r="GG14" s="9">
        <v>30.099</v>
      </c>
      <c r="GH14" s="9">
        <v>14.863</v>
      </c>
      <c r="GI14" s="9">
        <v>15.236000000000001</v>
      </c>
      <c r="GJ14" s="9">
        <v>9.4060000000000006</v>
      </c>
      <c r="GK14" s="9">
        <v>6.2080000000000002</v>
      </c>
      <c r="GL14" s="9">
        <v>3.1989999999999998</v>
      </c>
      <c r="GM14" s="9">
        <v>5.3049999999999997</v>
      </c>
      <c r="GN14" s="9">
        <v>3.7789999999999999</v>
      </c>
      <c r="GO14" s="9">
        <v>1.526</v>
      </c>
      <c r="GP14" s="9">
        <v>4.101</v>
      </c>
      <c r="GQ14" s="9">
        <v>2.4289999999999998</v>
      </c>
      <c r="GR14" s="9">
        <v>1.6719999999999999</v>
      </c>
      <c r="GS14" s="9">
        <v>20.692</v>
      </c>
      <c r="GT14" s="9">
        <v>8.6549999999999994</v>
      </c>
      <c r="GU14" s="9">
        <v>12.037000000000001</v>
      </c>
      <c r="GV14" s="9">
        <v>159.41399999999999</v>
      </c>
      <c r="GW14" s="9">
        <v>84.811000000000007</v>
      </c>
      <c r="GX14" s="9">
        <v>74.603999999999999</v>
      </c>
      <c r="GY14" s="9">
        <v>66.793000000000006</v>
      </c>
      <c r="GZ14" s="9">
        <v>49.609000000000002</v>
      </c>
      <c r="HA14" s="9">
        <v>17.184000000000001</v>
      </c>
      <c r="HB14" s="9">
        <v>92.620999999999995</v>
      </c>
      <c r="HC14" s="9">
        <v>35.201000000000001</v>
      </c>
      <c r="HD14" s="9">
        <v>57.42</v>
      </c>
      <c r="HE14" s="9">
        <v>73.647999999999996</v>
      </c>
      <c r="HF14" s="9">
        <v>53.265999999999998</v>
      </c>
      <c r="HG14" s="9">
        <v>20.382000000000001</v>
      </c>
      <c r="HH14" s="9">
        <v>103.762</v>
      </c>
      <c r="HI14" s="9">
        <v>39.07</v>
      </c>
      <c r="HJ14" s="9">
        <v>64.692999999999998</v>
      </c>
      <c r="HK14" s="9">
        <v>97.926000000000002</v>
      </c>
      <c r="HL14" s="9">
        <v>38.979999999999997</v>
      </c>
      <c r="HM14" s="9">
        <v>58.945999999999998</v>
      </c>
      <c r="HN14" s="9">
        <v>239.95099999999999</v>
      </c>
      <c r="HO14" s="9">
        <v>125.55800000000001</v>
      </c>
      <c r="HP14" s="9">
        <v>114.393</v>
      </c>
      <c r="HQ14" s="9">
        <v>151.44800000000001</v>
      </c>
      <c r="HR14" s="9">
        <v>101.042</v>
      </c>
      <c r="HS14" s="9">
        <v>50.405999999999999</v>
      </c>
      <c r="HT14" s="9">
        <v>88.501999999999995</v>
      </c>
      <c r="HU14" s="9">
        <v>24.515999999999998</v>
      </c>
      <c r="HV14" s="9">
        <v>63.985999999999997</v>
      </c>
      <c r="HW14" s="9">
        <v>39.472999999999999</v>
      </c>
      <c r="HX14" s="9">
        <v>19.28</v>
      </c>
      <c r="HY14" s="9">
        <v>20.193999999999999</v>
      </c>
      <c r="HZ14" s="9">
        <v>7.125</v>
      </c>
      <c r="IA14" s="9">
        <v>3.8929999999999998</v>
      </c>
      <c r="IB14" s="9">
        <v>3.2320000000000002</v>
      </c>
      <c r="IC14" s="9">
        <v>3.1560000000000001</v>
      </c>
      <c r="ID14" s="9">
        <v>2.4089999999999998</v>
      </c>
      <c r="IE14" s="9">
        <v>0.746</v>
      </c>
      <c r="IF14" s="9">
        <v>1.7649999999999999</v>
      </c>
      <c r="IG14" s="9">
        <v>1.264</v>
      </c>
      <c r="IH14" s="9">
        <v>0.501</v>
      </c>
      <c r="II14" s="9">
        <v>1.391</v>
      </c>
      <c r="IJ14" s="9">
        <v>1.1459999999999999</v>
      </c>
      <c r="IK14" s="9">
        <v>0.245</v>
      </c>
      <c r="IL14" s="9">
        <v>3.97</v>
      </c>
      <c r="IM14" s="9">
        <v>1.484</v>
      </c>
      <c r="IN14" s="9">
        <v>2.4860000000000002</v>
      </c>
      <c r="IO14" s="9">
        <v>35.545999999999999</v>
      </c>
      <c r="IP14" s="9">
        <v>16.7</v>
      </c>
      <c r="IQ14" s="9">
        <v>18.846</v>
      </c>
    </row>
    <row r="15" spans="1:251">
      <c r="A15" s="10">
        <v>41944</v>
      </c>
      <c r="B15" s="9">
        <v>879.048</v>
      </c>
      <c r="C15" s="9">
        <v>1112.1369999999999</v>
      </c>
      <c r="D15" s="9">
        <v>333.66399999999999</v>
      </c>
      <c r="E15" s="9">
        <v>778.47199999999998</v>
      </c>
      <c r="F15" s="9">
        <v>542.61599999999999</v>
      </c>
      <c r="G15" s="9">
        <v>289.22399999999999</v>
      </c>
      <c r="H15" s="9">
        <v>253.392</v>
      </c>
      <c r="I15" s="9">
        <v>86.691999999999993</v>
      </c>
      <c r="J15" s="9">
        <v>51.805</v>
      </c>
      <c r="K15" s="9">
        <v>34.887</v>
      </c>
      <c r="L15" s="9">
        <v>36.305</v>
      </c>
      <c r="M15" s="9">
        <v>27.42</v>
      </c>
      <c r="N15" s="9">
        <v>8.8849999999999998</v>
      </c>
      <c r="O15" s="9">
        <v>18.013000000000002</v>
      </c>
      <c r="P15" s="9">
        <v>12.032999999999999</v>
      </c>
      <c r="Q15" s="9">
        <v>5.98</v>
      </c>
      <c r="R15" s="9">
        <v>18.292000000000002</v>
      </c>
      <c r="S15" s="9">
        <v>15.387</v>
      </c>
      <c r="T15" s="9">
        <v>2.9039999999999999</v>
      </c>
      <c r="U15" s="9">
        <v>50.387</v>
      </c>
      <c r="V15" s="9">
        <v>24.384</v>
      </c>
      <c r="W15" s="9">
        <v>26.003</v>
      </c>
      <c r="X15" s="9">
        <v>491.29199999999997</v>
      </c>
      <c r="Y15" s="9">
        <v>257.63600000000002</v>
      </c>
      <c r="Z15" s="9">
        <v>233.65600000000001</v>
      </c>
      <c r="AA15" s="9">
        <v>184.84100000000001</v>
      </c>
      <c r="AB15" s="9">
        <v>137.36000000000001</v>
      </c>
      <c r="AC15" s="9">
        <v>47.481000000000002</v>
      </c>
      <c r="AD15" s="9">
        <v>306.45100000000002</v>
      </c>
      <c r="AE15" s="9">
        <v>120.276</v>
      </c>
      <c r="AF15" s="9">
        <v>186.17500000000001</v>
      </c>
      <c r="AG15" s="9">
        <v>212.74600000000001</v>
      </c>
      <c r="AH15" s="9">
        <v>157.762</v>
      </c>
      <c r="AI15" s="9">
        <v>54.984000000000002</v>
      </c>
      <c r="AJ15" s="9">
        <v>329.87</v>
      </c>
      <c r="AK15" s="9">
        <v>131.46199999999999</v>
      </c>
      <c r="AL15" s="9">
        <v>198.40799999999999</v>
      </c>
      <c r="AM15" s="9">
        <v>324.46499999999997</v>
      </c>
      <c r="AN15" s="9">
        <v>132.309</v>
      </c>
      <c r="AO15" s="9">
        <v>192.155</v>
      </c>
      <c r="AP15" s="9">
        <v>2928.5059999999999</v>
      </c>
      <c r="AQ15" s="9">
        <v>1583.231</v>
      </c>
      <c r="AR15" s="9">
        <v>1345.2739999999999</v>
      </c>
      <c r="AS15" s="9">
        <v>1981.395</v>
      </c>
      <c r="AT15" s="9">
        <v>1273.4590000000001</v>
      </c>
      <c r="AU15" s="9">
        <v>707.93600000000004</v>
      </c>
      <c r="AV15" s="9">
        <v>947.11</v>
      </c>
      <c r="AW15" s="9">
        <v>309.77300000000002</v>
      </c>
      <c r="AX15" s="9">
        <v>637.33799999999997</v>
      </c>
      <c r="AY15" s="9">
        <v>481.64400000000001</v>
      </c>
      <c r="AZ15" s="9">
        <v>272.93200000000002</v>
      </c>
      <c r="BA15" s="9">
        <v>208.71199999999999</v>
      </c>
      <c r="BB15" s="9">
        <v>66.971999999999994</v>
      </c>
      <c r="BC15" s="9">
        <v>40.162999999999997</v>
      </c>
      <c r="BD15" s="9">
        <v>26.809000000000001</v>
      </c>
      <c r="BE15" s="9">
        <v>25.353000000000002</v>
      </c>
      <c r="BF15" s="9">
        <v>20.933</v>
      </c>
      <c r="BG15" s="9">
        <v>4.4189999999999996</v>
      </c>
      <c r="BH15" s="9">
        <v>17.167000000000002</v>
      </c>
      <c r="BI15" s="9">
        <v>14.734</v>
      </c>
      <c r="BJ15" s="9">
        <v>2.4329999999999998</v>
      </c>
      <c r="BK15" s="9">
        <v>8.1859999999999999</v>
      </c>
      <c r="BL15" s="9">
        <v>6.1989999999999998</v>
      </c>
      <c r="BM15" s="9">
        <v>1.9870000000000001</v>
      </c>
      <c r="BN15" s="9">
        <v>41.62</v>
      </c>
      <c r="BO15" s="9">
        <v>19.23</v>
      </c>
      <c r="BP15" s="9">
        <v>22.39</v>
      </c>
      <c r="BQ15" s="9">
        <v>448.40300000000002</v>
      </c>
      <c r="BR15" s="9">
        <v>252.42099999999999</v>
      </c>
      <c r="BS15" s="9">
        <v>195.982</v>
      </c>
      <c r="BT15" s="9">
        <v>157.648</v>
      </c>
      <c r="BU15" s="9">
        <v>125.06399999999999</v>
      </c>
      <c r="BV15" s="9">
        <v>32.584000000000003</v>
      </c>
      <c r="BW15" s="9">
        <v>290.755</v>
      </c>
      <c r="BX15" s="9">
        <v>127.357</v>
      </c>
      <c r="BY15" s="9">
        <v>163.398</v>
      </c>
      <c r="BZ15" s="9">
        <v>174.63900000000001</v>
      </c>
      <c r="CA15" s="9">
        <v>138.23099999999999</v>
      </c>
      <c r="CB15" s="9">
        <v>36.408000000000001</v>
      </c>
      <c r="CC15" s="9">
        <v>307.005</v>
      </c>
      <c r="CD15" s="9">
        <v>134.70099999999999</v>
      </c>
      <c r="CE15" s="9">
        <v>172.304</v>
      </c>
      <c r="CF15" s="9">
        <v>307.92099999999999</v>
      </c>
      <c r="CG15" s="9">
        <v>142.09100000000001</v>
      </c>
      <c r="CH15" s="9">
        <v>165.83099999999999</v>
      </c>
      <c r="CI15" s="9">
        <v>2305.5079999999998</v>
      </c>
      <c r="CJ15" s="9">
        <v>1226.3320000000001</v>
      </c>
      <c r="CK15" s="9">
        <v>1079.1769999999999</v>
      </c>
      <c r="CL15" s="9">
        <v>1608.6880000000001</v>
      </c>
      <c r="CM15" s="9">
        <v>1025.905</v>
      </c>
      <c r="CN15" s="9">
        <v>582.78200000000004</v>
      </c>
      <c r="CO15" s="9">
        <v>696.82100000000003</v>
      </c>
      <c r="CP15" s="9">
        <v>200.42599999999999</v>
      </c>
      <c r="CQ15" s="9">
        <v>496.39400000000001</v>
      </c>
      <c r="CR15" s="9">
        <v>376.47300000000001</v>
      </c>
      <c r="CS15" s="9">
        <v>199.07400000000001</v>
      </c>
      <c r="CT15" s="9">
        <v>177.398</v>
      </c>
      <c r="CU15" s="9">
        <v>64.997</v>
      </c>
      <c r="CV15" s="9">
        <v>36.161999999999999</v>
      </c>
      <c r="CW15" s="9">
        <v>28.835000000000001</v>
      </c>
      <c r="CX15" s="9">
        <v>26.16</v>
      </c>
      <c r="CY15" s="9">
        <v>20.620999999999999</v>
      </c>
      <c r="CZ15" s="9">
        <v>5.5389999999999997</v>
      </c>
      <c r="DA15" s="9">
        <v>13.178000000000001</v>
      </c>
      <c r="DB15" s="9">
        <v>9.4060000000000006</v>
      </c>
      <c r="DC15" s="9">
        <v>3.7719999999999998</v>
      </c>
      <c r="DD15" s="9">
        <v>12.981999999999999</v>
      </c>
      <c r="DE15" s="9">
        <v>11.215</v>
      </c>
      <c r="DF15" s="9">
        <v>1.7669999999999999</v>
      </c>
      <c r="DG15" s="9">
        <v>38.838000000000001</v>
      </c>
      <c r="DH15" s="9">
        <v>15.541</v>
      </c>
      <c r="DI15" s="9">
        <v>23.295999999999999</v>
      </c>
      <c r="DJ15" s="9">
        <v>337.29199999999997</v>
      </c>
      <c r="DK15" s="9">
        <v>174.41200000000001</v>
      </c>
      <c r="DL15" s="9">
        <v>162.88</v>
      </c>
      <c r="DM15" s="9">
        <v>130.096</v>
      </c>
      <c r="DN15" s="9">
        <v>95.97</v>
      </c>
      <c r="DO15" s="9">
        <v>34.125999999999998</v>
      </c>
      <c r="DP15" s="9">
        <v>207.197</v>
      </c>
      <c r="DQ15" s="9">
        <v>78.441999999999993</v>
      </c>
      <c r="DR15" s="9">
        <v>128.755</v>
      </c>
      <c r="DS15" s="9">
        <v>151.97</v>
      </c>
      <c r="DT15" s="9">
        <v>114.693</v>
      </c>
      <c r="DU15" s="9">
        <v>37.277000000000001</v>
      </c>
      <c r="DV15" s="9">
        <v>224.50299999999999</v>
      </c>
      <c r="DW15" s="9">
        <v>84.381</v>
      </c>
      <c r="DX15" s="9">
        <v>140.12200000000001</v>
      </c>
      <c r="DY15" s="9">
        <v>220.375</v>
      </c>
      <c r="DZ15" s="9">
        <v>87.847999999999999</v>
      </c>
      <c r="EA15" s="9">
        <v>132.52699999999999</v>
      </c>
      <c r="EB15" s="9">
        <v>801.28200000000004</v>
      </c>
      <c r="EC15" s="9">
        <v>430.53699999999998</v>
      </c>
      <c r="ED15" s="9">
        <v>370.74400000000003</v>
      </c>
      <c r="EE15" s="9">
        <v>535.22699999999998</v>
      </c>
      <c r="EF15" s="9">
        <v>353.51400000000001</v>
      </c>
      <c r="EG15" s="9">
        <v>181.71299999999999</v>
      </c>
      <c r="EH15" s="9">
        <v>266.05399999999997</v>
      </c>
      <c r="EI15" s="9">
        <v>77.022999999999996</v>
      </c>
      <c r="EJ15" s="9">
        <v>189.03100000000001</v>
      </c>
      <c r="EK15" s="9">
        <v>118.776</v>
      </c>
      <c r="EL15" s="9">
        <v>59.960999999999999</v>
      </c>
      <c r="EM15" s="9">
        <v>58.814999999999998</v>
      </c>
      <c r="EN15" s="9">
        <v>18.759</v>
      </c>
      <c r="EO15" s="9">
        <v>9.6910000000000007</v>
      </c>
      <c r="EP15" s="9">
        <v>9.0679999999999996</v>
      </c>
      <c r="EQ15" s="9">
        <v>8.0730000000000004</v>
      </c>
      <c r="ER15" s="9">
        <v>6.89</v>
      </c>
      <c r="ES15" s="9">
        <v>1.1839999999999999</v>
      </c>
      <c r="ET15" s="9">
        <v>4.8559999999999999</v>
      </c>
      <c r="EU15" s="9">
        <v>4.3710000000000004</v>
      </c>
      <c r="EV15" s="9">
        <v>0.48499999999999999</v>
      </c>
      <c r="EW15" s="9">
        <v>3.2170000000000001</v>
      </c>
      <c r="EX15" s="9">
        <v>2.5190000000000001</v>
      </c>
      <c r="EY15" s="9">
        <v>0.69799999999999995</v>
      </c>
      <c r="EZ15" s="9">
        <v>10.685</v>
      </c>
      <c r="FA15" s="9">
        <v>2.8010000000000002</v>
      </c>
      <c r="FB15" s="9">
        <v>7.8849999999999998</v>
      </c>
      <c r="FC15" s="9">
        <v>108.297</v>
      </c>
      <c r="FD15" s="9">
        <v>54.274999999999999</v>
      </c>
      <c r="FE15" s="9">
        <v>54.021999999999998</v>
      </c>
      <c r="FF15" s="9">
        <v>36.335000000000001</v>
      </c>
      <c r="FG15" s="9">
        <v>26.4</v>
      </c>
      <c r="FH15" s="9">
        <v>9.9350000000000005</v>
      </c>
      <c r="FI15" s="9">
        <v>71.962999999999994</v>
      </c>
      <c r="FJ15" s="9">
        <v>27.875</v>
      </c>
      <c r="FK15" s="9">
        <v>44.087000000000003</v>
      </c>
      <c r="FL15" s="9">
        <v>41.713999999999999</v>
      </c>
      <c r="FM15" s="9">
        <v>30.832999999999998</v>
      </c>
      <c r="FN15" s="9">
        <v>10.88</v>
      </c>
      <c r="FO15" s="9">
        <v>77.063000000000002</v>
      </c>
      <c r="FP15" s="9">
        <v>29.128</v>
      </c>
      <c r="FQ15" s="9">
        <v>47.933999999999997</v>
      </c>
      <c r="FR15" s="9">
        <v>76.819000000000003</v>
      </c>
      <c r="FS15" s="9">
        <v>32.246000000000002</v>
      </c>
      <c r="FT15" s="9">
        <v>44.573</v>
      </c>
      <c r="FU15" s="9">
        <v>1325.413</v>
      </c>
      <c r="FV15" s="9">
        <v>735.63599999999997</v>
      </c>
      <c r="FW15" s="9">
        <v>589.77599999999995</v>
      </c>
      <c r="FX15" s="9">
        <v>945.91600000000005</v>
      </c>
      <c r="FY15" s="9">
        <v>635.05799999999999</v>
      </c>
      <c r="FZ15" s="9">
        <v>310.85700000000003</v>
      </c>
      <c r="GA15" s="9">
        <v>379.49700000000001</v>
      </c>
      <c r="GB15" s="9">
        <v>100.578</v>
      </c>
      <c r="GC15" s="9">
        <v>278.91899999999998</v>
      </c>
      <c r="GD15" s="9">
        <v>193.404</v>
      </c>
      <c r="GE15" s="9">
        <v>96.924000000000007</v>
      </c>
      <c r="GF15" s="9">
        <v>96.48</v>
      </c>
      <c r="GG15" s="9">
        <v>31.51</v>
      </c>
      <c r="GH15" s="9">
        <v>17.481000000000002</v>
      </c>
      <c r="GI15" s="9">
        <v>14.029</v>
      </c>
      <c r="GJ15" s="9">
        <v>8.6300000000000008</v>
      </c>
      <c r="GK15" s="9">
        <v>8.3000000000000007</v>
      </c>
      <c r="GL15" s="9">
        <v>0.33100000000000002</v>
      </c>
      <c r="GM15" s="9">
        <v>3.8450000000000002</v>
      </c>
      <c r="GN15" s="9">
        <v>3.8450000000000002</v>
      </c>
      <c r="GO15" s="9">
        <v>0</v>
      </c>
      <c r="GP15" s="9">
        <v>4.7850000000000001</v>
      </c>
      <c r="GQ15" s="9">
        <v>4.4550000000000001</v>
      </c>
      <c r="GR15" s="9">
        <v>0.33100000000000002</v>
      </c>
      <c r="GS15" s="9">
        <v>22.88</v>
      </c>
      <c r="GT15" s="9">
        <v>9.1809999999999992</v>
      </c>
      <c r="GU15" s="9">
        <v>13.699</v>
      </c>
      <c r="GV15" s="9">
        <v>175.10900000000001</v>
      </c>
      <c r="GW15" s="9">
        <v>85.959000000000003</v>
      </c>
      <c r="GX15" s="9">
        <v>89.15</v>
      </c>
      <c r="GY15" s="9">
        <v>76.763999999999996</v>
      </c>
      <c r="GZ15" s="9">
        <v>53.77</v>
      </c>
      <c r="HA15" s="9">
        <v>22.994</v>
      </c>
      <c r="HB15" s="9">
        <v>98.344999999999999</v>
      </c>
      <c r="HC15" s="9">
        <v>32.189</v>
      </c>
      <c r="HD15" s="9">
        <v>66.156000000000006</v>
      </c>
      <c r="HE15" s="9">
        <v>83.587000000000003</v>
      </c>
      <c r="HF15" s="9">
        <v>60.262999999999998</v>
      </c>
      <c r="HG15" s="9">
        <v>23.324000000000002</v>
      </c>
      <c r="HH15" s="9">
        <v>109.816</v>
      </c>
      <c r="HI15" s="9">
        <v>36.661000000000001</v>
      </c>
      <c r="HJ15" s="9">
        <v>73.155000000000001</v>
      </c>
      <c r="HK15" s="9">
        <v>102.19</v>
      </c>
      <c r="HL15" s="9">
        <v>36.033999999999999</v>
      </c>
      <c r="HM15" s="9">
        <v>66.156000000000006</v>
      </c>
      <c r="HN15" s="9">
        <v>242.23699999999999</v>
      </c>
      <c r="HO15" s="9">
        <v>128.31299999999999</v>
      </c>
      <c r="HP15" s="9">
        <v>113.92400000000001</v>
      </c>
      <c r="HQ15" s="9">
        <v>154.22</v>
      </c>
      <c r="HR15" s="9">
        <v>101.46</v>
      </c>
      <c r="HS15" s="9">
        <v>52.759</v>
      </c>
      <c r="HT15" s="9">
        <v>88.016999999999996</v>
      </c>
      <c r="HU15" s="9">
        <v>26.853000000000002</v>
      </c>
      <c r="HV15" s="9">
        <v>61.164000000000001</v>
      </c>
      <c r="HW15" s="9">
        <v>41.851999999999997</v>
      </c>
      <c r="HX15" s="9">
        <v>20.443000000000001</v>
      </c>
      <c r="HY15" s="9">
        <v>21.408999999999999</v>
      </c>
      <c r="HZ15" s="9">
        <v>5.4610000000000003</v>
      </c>
      <c r="IA15" s="9">
        <v>2.1709999999999998</v>
      </c>
      <c r="IB15" s="9">
        <v>3.29</v>
      </c>
      <c r="IC15" s="9">
        <v>1.2090000000000001</v>
      </c>
      <c r="ID15" s="9">
        <v>0.76100000000000001</v>
      </c>
      <c r="IE15" s="9">
        <v>0.44800000000000001</v>
      </c>
      <c r="IF15" s="9">
        <v>1.1200000000000001</v>
      </c>
      <c r="IG15" s="9">
        <v>0.67200000000000004</v>
      </c>
      <c r="IH15" s="9">
        <v>0.44800000000000001</v>
      </c>
      <c r="II15" s="9">
        <v>8.8999999999999996E-2</v>
      </c>
      <c r="IJ15" s="9">
        <v>8.8999999999999996E-2</v>
      </c>
      <c r="IK15" s="9">
        <v>0</v>
      </c>
      <c r="IL15" s="9">
        <v>4.2519999999999998</v>
      </c>
      <c r="IM15" s="9">
        <v>1.41</v>
      </c>
      <c r="IN15" s="9">
        <v>2.8420000000000001</v>
      </c>
      <c r="IO15" s="9">
        <v>38.680999999999997</v>
      </c>
      <c r="IP15" s="9">
        <v>19.05</v>
      </c>
      <c r="IQ15" s="9">
        <v>19.631</v>
      </c>
    </row>
    <row r="16" spans="1:251">
      <c r="A16" s="10">
        <v>41974</v>
      </c>
      <c r="B16" s="9">
        <v>900.94500000000005</v>
      </c>
      <c r="C16" s="9">
        <v>1098.5650000000001</v>
      </c>
      <c r="D16" s="9">
        <v>324.73500000000001</v>
      </c>
      <c r="E16" s="9">
        <v>773.83</v>
      </c>
      <c r="F16" s="9">
        <v>540.77099999999996</v>
      </c>
      <c r="G16" s="9">
        <v>290.24299999999999</v>
      </c>
      <c r="H16" s="9">
        <v>250.52799999999999</v>
      </c>
      <c r="I16" s="9">
        <v>104.925</v>
      </c>
      <c r="J16" s="9">
        <v>56.145000000000003</v>
      </c>
      <c r="K16" s="9">
        <v>48.78</v>
      </c>
      <c r="L16" s="9">
        <v>43.09</v>
      </c>
      <c r="M16" s="9">
        <v>33.094000000000001</v>
      </c>
      <c r="N16" s="9">
        <v>9.9949999999999992</v>
      </c>
      <c r="O16" s="9">
        <v>21.334</v>
      </c>
      <c r="P16" s="9">
        <v>17.655999999999999</v>
      </c>
      <c r="Q16" s="9">
        <v>3.6779999999999999</v>
      </c>
      <c r="R16" s="9">
        <v>21.756</v>
      </c>
      <c r="S16" s="9">
        <v>15.438000000000001</v>
      </c>
      <c r="T16" s="9">
        <v>6.3179999999999996</v>
      </c>
      <c r="U16" s="9">
        <v>61.835000000000001</v>
      </c>
      <c r="V16" s="9">
        <v>23.050999999999998</v>
      </c>
      <c r="W16" s="9">
        <v>38.784999999999997</v>
      </c>
      <c r="X16" s="9">
        <v>477.09300000000002</v>
      </c>
      <c r="Y16" s="9">
        <v>256.834</v>
      </c>
      <c r="Z16" s="9">
        <v>220.25800000000001</v>
      </c>
      <c r="AA16" s="9">
        <v>188.38900000000001</v>
      </c>
      <c r="AB16" s="9">
        <v>146.99199999999999</v>
      </c>
      <c r="AC16" s="9">
        <v>41.396999999999998</v>
      </c>
      <c r="AD16" s="9">
        <v>288.70400000000001</v>
      </c>
      <c r="AE16" s="9">
        <v>109.842</v>
      </c>
      <c r="AF16" s="9">
        <v>178.86099999999999</v>
      </c>
      <c r="AG16" s="9">
        <v>222.16200000000001</v>
      </c>
      <c r="AH16" s="9">
        <v>170.77</v>
      </c>
      <c r="AI16" s="9">
        <v>51.392000000000003</v>
      </c>
      <c r="AJ16" s="9">
        <v>318.60899999999998</v>
      </c>
      <c r="AK16" s="9">
        <v>119.473</v>
      </c>
      <c r="AL16" s="9">
        <v>199.136</v>
      </c>
      <c r="AM16" s="9">
        <v>310.03800000000001</v>
      </c>
      <c r="AN16" s="9">
        <v>127.499</v>
      </c>
      <c r="AO16" s="9">
        <v>182.53899999999999</v>
      </c>
      <c r="AP16" s="9">
        <v>2988.098</v>
      </c>
      <c r="AQ16" s="9">
        <v>1606.453</v>
      </c>
      <c r="AR16" s="9">
        <v>1381.644</v>
      </c>
      <c r="AS16" s="9">
        <v>2024.24</v>
      </c>
      <c r="AT16" s="9">
        <v>1309.0450000000001</v>
      </c>
      <c r="AU16" s="9">
        <v>715.19500000000005</v>
      </c>
      <c r="AV16" s="9">
        <v>963.85799999999995</v>
      </c>
      <c r="AW16" s="9">
        <v>297.40800000000002</v>
      </c>
      <c r="AX16" s="9">
        <v>666.44899999999996</v>
      </c>
      <c r="AY16" s="9">
        <v>503.928</v>
      </c>
      <c r="AZ16" s="9">
        <v>267.48099999999999</v>
      </c>
      <c r="BA16" s="9">
        <v>236.447</v>
      </c>
      <c r="BB16" s="9">
        <v>80.55</v>
      </c>
      <c r="BC16" s="9">
        <v>44.381999999999998</v>
      </c>
      <c r="BD16" s="9">
        <v>36.167999999999999</v>
      </c>
      <c r="BE16" s="9">
        <v>32.345999999999997</v>
      </c>
      <c r="BF16" s="9">
        <v>22.943999999999999</v>
      </c>
      <c r="BG16" s="9">
        <v>9.4019999999999992</v>
      </c>
      <c r="BH16" s="9">
        <v>19.835999999999999</v>
      </c>
      <c r="BI16" s="9">
        <v>14.19</v>
      </c>
      <c r="BJ16" s="9">
        <v>5.6459999999999999</v>
      </c>
      <c r="BK16" s="9">
        <v>12.510999999999999</v>
      </c>
      <c r="BL16" s="9">
        <v>8.7550000000000008</v>
      </c>
      <c r="BM16" s="9">
        <v>3.7559999999999998</v>
      </c>
      <c r="BN16" s="9">
        <v>48.204000000000001</v>
      </c>
      <c r="BO16" s="9">
        <v>21.437000000000001</v>
      </c>
      <c r="BP16" s="9">
        <v>26.765999999999998</v>
      </c>
      <c r="BQ16" s="9">
        <v>464.036</v>
      </c>
      <c r="BR16" s="9">
        <v>245.209</v>
      </c>
      <c r="BS16" s="9">
        <v>218.827</v>
      </c>
      <c r="BT16" s="9">
        <v>161.643</v>
      </c>
      <c r="BU16" s="9">
        <v>124.205</v>
      </c>
      <c r="BV16" s="9">
        <v>37.438000000000002</v>
      </c>
      <c r="BW16" s="9">
        <v>302.39400000000001</v>
      </c>
      <c r="BX16" s="9">
        <v>121.005</v>
      </c>
      <c r="BY16" s="9">
        <v>181.38900000000001</v>
      </c>
      <c r="BZ16" s="9">
        <v>185.16300000000001</v>
      </c>
      <c r="CA16" s="9">
        <v>141.33000000000001</v>
      </c>
      <c r="CB16" s="9">
        <v>43.832999999999998</v>
      </c>
      <c r="CC16" s="9">
        <v>318.76499999999999</v>
      </c>
      <c r="CD16" s="9">
        <v>126.151</v>
      </c>
      <c r="CE16" s="9">
        <v>192.614</v>
      </c>
      <c r="CF16" s="9">
        <v>322.22899999999998</v>
      </c>
      <c r="CG16" s="9">
        <v>135.19499999999999</v>
      </c>
      <c r="CH16" s="9">
        <v>187.035</v>
      </c>
      <c r="CI16" s="9">
        <v>2342.39</v>
      </c>
      <c r="CJ16" s="9">
        <v>1245.385</v>
      </c>
      <c r="CK16" s="9">
        <v>1097.0039999999999</v>
      </c>
      <c r="CL16" s="9">
        <v>1656.394</v>
      </c>
      <c r="CM16" s="9">
        <v>1038.6010000000001</v>
      </c>
      <c r="CN16" s="9">
        <v>617.79300000000001</v>
      </c>
      <c r="CO16" s="9">
        <v>685.99599999999998</v>
      </c>
      <c r="CP16" s="9">
        <v>206.78399999999999</v>
      </c>
      <c r="CQ16" s="9">
        <v>479.21199999999999</v>
      </c>
      <c r="CR16" s="9">
        <v>396.45699999999999</v>
      </c>
      <c r="CS16" s="9">
        <v>210.721</v>
      </c>
      <c r="CT16" s="9">
        <v>185.73699999999999</v>
      </c>
      <c r="CU16" s="9">
        <v>78.524000000000001</v>
      </c>
      <c r="CV16" s="9">
        <v>43.604999999999997</v>
      </c>
      <c r="CW16" s="9">
        <v>34.918999999999997</v>
      </c>
      <c r="CX16" s="9">
        <v>36.572000000000003</v>
      </c>
      <c r="CY16" s="9">
        <v>27.241</v>
      </c>
      <c r="CZ16" s="9">
        <v>9.3309999999999995</v>
      </c>
      <c r="DA16" s="9">
        <v>21.817</v>
      </c>
      <c r="DB16" s="9">
        <v>15.840999999999999</v>
      </c>
      <c r="DC16" s="9">
        <v>5.9749999999999996</v>
      </c>
      <c r="DD16" s="9">
        <v>14.755000000000001</v>
      </c>
      <c r="DE16" s="9">
        <v>11.4</v>
      </c>
      <c r="DF16" s="9">
        <v>3.355</v>
      </c>
      <c r="DG16" s="9">
        <v>41.951999999999998</v>
      </c>
      <c r="DH16" s="9">
        <v>16.364000000000001</v>
      </c>
      <c r="DI16" s="9">
        <v>25.588000000000001</v>
      </c>
      <c r="DJ16" s="9">
        <v>355.39100000000002</v>
      </c>
      <c r="DK16" s="9">
        <v>186.25399999999999</v>
      </c>
      <c r="DL16" s="9">
        <v>169.13800000000001</v>
      </c>
      <c r="DM16" s="9">
        <v>146.88200000000001</v>
      </c>
      <c r="DN16" s="9">
        <v>106.06699999999999</v>
      </c>
      <c r="DO16" s="9">
        <v>40.814</v>
      </c>
      <c r="DP16" s="9">
        <v>208.50899999999999</v>
      </c>
      <c r="DQ16" s="9">
        <v>80.186000000000007</v>
      </c>
      <c r="DR16" s="9">
        <v>128.32300000000001</v>
      </c>
      <c r="DS16" s="9">
        <v>171.66200000000001</v>
      </c>
      <c r="DT16" s="9">
        <v>125.238</v>
      </c>
      <c r="DU16" s="9">
        <v>46.423000000000002</v>
      </c>
      <c r="DV16" s="9">
        <v>224.79599999999999</v>
      </c>
      <c r="DW16" s="9">
        <v>85.481999999999999</v>
      </c>
      <c r="DX16" s="9">
        <v>139.31299999999999</v>
      </c>
      <c r="DY16" s="9">
        <v>230.32599999999999</v>
      </c>
      <c r="DZ16" s="9">
        <v>96.027000000000001</v>
      </c>
      <c r="EA16" s="9">
        <v>134.29900000000001</v>
      </c>
      <c r="EB16" s="9">
        <v>804.97400000000005</v>
      </c>
      <c r="EC16" s="9">
        <v>434.166</v>
      </c>
      <c r="ED16" s="9">
        <v>370.80799999999999</v>
      </c>
      <c r="EE16" s="9">
        <v>535.68499999999995</v>
      </c>
      <c r="EF16" s="9">
        <v>353.21499999999997</v>
      </c>
      <c r="EG16" s="9">
        <v>182.47</v>
      </c>
      <c r="EH16" s="9">
        <v>269.28899999999999</v>
      </c>
      <c r="EI16" s="9">
        <v>80.950999999999993</v>
      </c>
      <c r="EJ16" s="9">
        <v>188.33799999999999</v>
      </c>
      <c r="EK16" s="9">
        <v>125.76300000000001</v>
      </c>
      <c r="EL16" s="9">
        <v>65.27</v>
      </c>
      <c r="EM16" s="9">
        <v>60.493000000000002</v>
      </c>
      <c r="EN16" s="9">
        <v>20.925999999999998</v>
      </c>
      <c r="EO16" s="9">
        <v>10.130000000000001</v>
      </c>
      <c r="EP16" s="9">
        <v>10.795999999999999</v>
      </c>
      <c r="EQ16" s="9">
        <v>7.282</v>
      </c>
      <c r="ER16" s="9">
        <v>5.1879999999999997</v>
      </c>
      <c r="ES16" s="9">
        <v>2.093</v>
      </c>
      <c r="ET16" s="9">
        <v>3.6320000000000001</v>
      </c>
      <c r="EU16" s="9">
        <v>2.6970000000000001</v>
      </c>
      <c r="EV16" s="9">
        <v>0.93400000000000005</v>
      </c>
      <c r="EW16" s="9">
        <v>3.65</v>
      </c>
      <c r="EX16" s="9">
        <v>2.4910000000000001</v>
      </c>
      <c r="EY16" s="9">
        <v>1.159</v>
      </c>
      <c r="EZ16" s="9">
        <v>13.644</v>
      </c>
      <c r="FA16" s="9">
        <v>4.9420000000000002</v>
      </c>
      <c r="FB16" s="9">
        <v>8.7029999999999994</v>
      </c>
      <c r="FC16" s="9">
        <v>115.682</v>
      </c>
      <c r="FD16" s="9">
        <v>60.609000000000002</v>
      </c>
      <c r="FE16" s="9">
        <v>55.073</v>
      </c>
      <c r="FF16" s="9">
        <v>38.848999999999997</v>
      </c>
      <c r="FG16" s="9">
        <v>27.100999999999999</v>
      </c>
      <c r="FH16" s="9">
        <v>11.747</v>
      </c>
      <c r="FI16" s="9">
        <v>76.834000000000003</v>
      </c>
      <c r="FJ16" s="9">
        <v>33.508000000000003</v>
      </c>
      <c r="FK16" s="9">
        <v>43.326000000000001</v>
      </c>
      <c r="FL16" s="9">
        <v>43.776000000000003</v>
      </c>
      <c r="FM16" s="9">
        <v>30.388000000000002</v>
      </c>
      <c r="FN16" s="9">
        <v>13.387</v>
      </c>
      <c r="FO16" s="9">
        <v>81.986999999999995</v>
      </c>
      <c r="FP16" s="9">
        <v>34.881</v>
      </c>
      <c r="FQ16" s="9">
        <v>47.106000000000002</v>
      </c>
      <c r="FR16" s="9">
        <v>80.465000000000003</v>
      </c>
      <c r="FS16" s="9">
        <v>36.204999999999998</v>
      </c>
      <c r="FT16" s="9">
        <v>44.26</v>
      </c>
      <c r="FU16" s="9">
        <v>1328.8969999999999</v>
      </c>
      <c r="FV16" s="9">
        <v>737.56700000000001</v>
      </c>
      <c r="FW16" s="9">
        <v>591.33000000000004</v>
      </c>
      <c r="FX16" s="9">
        <v>951.37900000000002</v>
      </c>
      <c r="FY16" s="9">
        <v>634.92999999999995</v>
      </c>
      <c r="FZ16" s="9">
        <v>316.44900000000001</v>
      </c>
      <c r="GA16" s="9">
        <v>377.517</v>
      </c>
      <c r="GB16" s="9">
        <v>102.637</v>
      </c>
      <c r="GC16" s="9">
        <v>274.88</v>
      </c>
      <c r="GD16" s="9">
        <v>194.92500000000001</v>
      </c>
      <c r="GE16" s="9">
        <v>99.766000000000005</v>
      </c>
      <c r="GF16" s="9">
        <v>95.159000000000006</v>
      </c>
      <c r="GG16" s="9">
        <v>31.329000000000001</v>
      </c>
      <c r="GH16" s="9">
        <v>16.943999999999999</v>
      </c>
      <c r="GI16" s="9">
        <v>14.384</v>
      </c>
      <c r="GJ16" s="9">
        <v>15.49</v>
      </c>
      <c r="GK16" s="9">
        <v>11.724</v>
      </c>
      <c r="GL16" s="9">
        <v>3.766</v>
      </c>
      <c r="GM16" s="9">
        <v>8.3780000000000001</v>
      </c>
      <c r="GN16" s="9">
        <v>6.1230000000000002</v>
      </c>
      <c r="GO16" s="9">
        <v>2.2549999999999999</v>
      </c>
      <c r="GP16" s="9">
        <v>7.1120000000000001</v>
      </c>
      <c r="GQ16" s="9">
        <v>5.601</v>
      </c>
      <c r="GR16" s="9">
        <v>1.5109999999999999</v>
      </c>
      <c r="GS16" s="9">
        <v>15.839</v>
      </c>
      <c r="GT16" s="9">
        <v>5.2210000000000001</v>
      </c>
      <c r="GU16" s="9">
        <v>10.618</v>
      </c>
      <c r="GV16" s="9">
        <v>177.58</v>
      </c>
      <c r="GW16" s="9">
        <v>89.756</v>
      </c>
      <c r="GX16" s="9">
        <v>87.823999999999998</v>
      </c>
      <c r="GY16" s="9">
        <v>67.242000000000004</v>
      </c>
      <c r="GZ16" s="9">
        <v>49.927999999999997</v>
      </c>
      <c r="HA16" s="9">
        <v>17.314</v>
      </c>
      <c r="HB16" s="9">
        <v>110.33799999999999</v>
      </c>
      <c r="HC16" s="9">
        <v>39.828000000000003</v>
      </c>
      <c r="HD16" s="9">
        <v>70.510000000000005</v>
      </c>
      <c r="HE16" s="9">
        <v>78.438000000000002</v>
      </c>
      <c r="HF16" s="9">
        <v>58.344000000000001</v>
      </c>
      <c r="HG16" s="9">
        <v>20.093</v>
      </c>
      <c r="HH16" s="9">
        <v>116.48699999999999</v>
      </c>
      <c r="HI16" s="9">
        <v>41.421999999999997</v>
      </c>
      <c r="HJ16" s="9">
        <v>75.066000000000003</v>
      </c>
      <c r="HK16" s="9">
        <v>118.71599999999999</v>
      </c>
      <c r="HL16" s="9">
        <v>45.951000000000001</v>
      </c>
      <c r="HM16" s="9">
        <v>72.765000000000001</v>
      </c>
      <c r="HN16" s="9">
        <v>243.66399999999999</v>
      </c>
      <c r="HO16" s="9">
        <v>128.934</v>
      </c>
      <c r="HP16" s="9">
        <v>114.729</v>
      </c>
      <c r="HQ16" s="9">
        <v>157.411</v>
      </c>
      <c r="HR16" s="9">
        <v>103.482</v>
      </c>
      <c r="HS16" s="9">
        <v>53.929000000000002</v>
      </c>
      <c r="HT16" s="9">
        <v>86.251999999999995</v>
      </c>
      <c r="HU16" s="9">
        <v>25.452000000000002</v>
      </c>
      <c r="HV16" s="9">
        <v>60.8</v>
      </c>
      <c r="HW16" s="9">
        <v>39.923000000000002</v>
      </c>
      <c r="HX16" s="9">
        <v>20.100000000000001</v>
      </c>
      <c r="HY16" s="9">
        <v>19.823</v>
      </c>
      <c r="HZ16" s="9">
        <v>5.84</v>
      </c>
      <c r="IA16" s="9">
        <v>3.23</v>
      </c>
      <c r="IB16" s="9">
        <v>2.61</v>
      </c>
      <c r="IC16" s="9">
        <v>1.9830000000000001</v>
      </c>
      <c r="ID16" s="9">
        <v>1.7450000000000001</v>
      </c>
      <c r="IE16" s="9">
        <v>0.23799999999999999</v>
      </c>
      <c r="IF16" s="9">
        <v>0.99299999999999999</v>
      </c>
      <c r="IG16" s="9">
        <v>0.99299999999999999</v>
      </c>
      <c r="IH16" s="9">
        <v>0</v>
      </c>
      <c r="II16" s="9">
        <v>0.99</v>
      </c>
      <c r="IJ16" s="9">
        <v>0.752</v>
      </c>
      <c r="IK16" s="9">
        <v>0.23799999999999999</v>
      </c>
      <c r="IL16" s="9">
        <v>3.8570000000000002</v>
      </c>
      <c r="IM16" s="9">
        <v>1.484</v>
      </c>
      <c r="IN16" s="9">
        <v>2.3719999999999999</v>
      </c>
      <c r="IO16" s="9">
        <v>36.700000000000003</v>
      </c>
      <c r="IP16" s="9">
        <v>17.882000000000001</v>
      </c>
      <c r="IQ16" s="9">
        <v>18.818000000000001</v>
      </c>
    </row>
    <row r="17" spans="1:251">
      <c r="A17" s="10">
        <v>42005</v>
      </c>
      <c r="B17" s="9">
        <v>903.36500000000001</v>
      </c>
      <c r="C17" s="9">
        <v>1061.367</v>
      </c>
      <c r="D17" s="9">
        <v>327.43900000000002</v>
      </c>
      <c r="E17" s="9">
        <v>733.92899999999997</v>
      </c>
      <c r="F17" s="9">
        <v>512.11599999999999</v>
      </c>
      <c r="G17" s="9">
        <v>278.34399999999999</v>
      </c>
      <c r="H17" s="9">
        <v>233.77199999999999</v>
      </c>
      <c r="I17" s="9">
        <v>104.467</v>
      </c>
      <c r="J17" s="9">
        <v>61.207999999999998</v>
      </c>
      <c r="K17" s="9">
        <v>43.26</v>
      </c>
      <c r="L17" s="9">
        <v>54.628</v>
      </c>
      <c r="M17" s="9">
        <v>39.469000000000001</v>
      </c>
      <c r="N17" s="9">
        <v>15.16</v>
      </c>
      <c r="O17" s="9">
        <v>27.989000000000001</v>
      </c>
      <c r="P17" s="9">
        <v>18.062000000000001</v>
      </c>
      <c r="Q17" s="9">
        <v>9.9269999999999996</v>
      </c>
      <c r="R17" s="9">
        <v>26.638999999999999</v>
      </c>
      <c r="S17" s="9">
        <v>21.407</v>
      </c>
      <c r="T17" s="9">
        <v>5.2320000000000002</v>
      </c>
      <c r="U17" s="9">
        <v>49.838999999999999</v>
      </c>
      <c r="V17" s="9">
        <v>21.739000000000001</v>
      </c>
      <c r="W17" s="9">
        <v>28.1</v>
      </c>
      <c r="X17" s="9">
        <v>448.13</v>
      </c>
      <c r="Y17" s="9">
        <v>237.86699999999999</v>
      </c>
      <c r="Z17" s="9">
        <v>210.26300000000001</v>
      </c>
      <c r="AA17" s="9">
        <v>171.071</v>
      </c>
      <c r="AB17" s="9">
        <v>130.18899999999999</v>
      </c>
      <c r="AC17" s="9">
        <v>40.881999999999998</v>
      </c>
      <c r="AD17" s="9">
        <v>277.05900000000003</v>
      </c>
      <c r="AE17" s="9">
        <v>107.678</v>
      </c>
      <c r="AF17" s="9">
        <v>169.38</v>
      </c>
      <c r="AG17" s="9">
        <v>217.089</v>
      </c>
      <c r="AH17" s="9">
        <v>163.36500000000001</v>
      </c>
      <c r="AI17" s="9">
        <v>53.723999999999997</v>
      </c>
      <c r="AJ17" s="9">
        <v>295.02600000000001</v>
      </c>
      <c r="AK17" s="9">
        <v>114.979</v>
      </c>
      <c r="AL17" s="9">
        <v>180.048</v>
      </c>
      <c r="AM17" s="9">
        <v>305.048</v>
      </c>
      <c r="AN17" s="9">
        <v>125.74</v>
      </c>
      <c r="AO17" s="9">
        <v>179.30799999999999</v>
      </c>
      <c r="AP17" s="9">
        <v>2933.3130000000001</v>
      </c>
      <c r="AQ17" s="9">
        <v>1590.2449999999999</v>
      </c>
      <c r="AR17" s="9">
        <v>1343.068</v>
      </c>
      <c r="AS17" s="9">
        <v>1982.9480000000001</v>
      </c>
      <c r="AT17" s="9">
        <v>1290.7380000000001</v>
      </c>
      <c r="AU17" s="9">
        <v>692.21</v>
      </c>
      <c r="AV17" s="9">
        <v>950.36500000000001</v>
      </c>
      <c r="AW17" s="9">
        <v>299.50700000000001</v>
      </c>
      <c r="AX17" s="9">
        <v>650.85799999999995</v>
      </c>
      <c r="AY17" s="9">
        <v>504.48399999999998</v>
      </c>
      <c r="AZ17" s="9">
        <v>280.76</v>
      </c>
      <c r="BA17" s="9">
        <v>223.72399999999999</v>
      </c>
      <c r="BB17" s="9">
        <v>113.108</v>
      </c>
      <c r="BC17" s="9">
        <v>65.298000000000002</v>
      </c>
      <c r="BD17" s="9">
        <v>47.808999999999997</v>
      </c>
      <c r="BE17" s="9">
        <v>53.307000000000002</v>
      </c>
      <c r="BF17" s="9">
        <v>41.664000000000001</v>
      </c>
      <c r="BG17" s="9">
        <v>11.644</v>
      </c>
      <c r="BH17" s="9">
        <v>26.05</v>
      </c>
      <c r="BI17" s="9">
        <v>20.042999999999999</v>
      </c>
      <c r="BJ17" s="9">
        <v>6.0069999999999997</v>
      </c>
      <c r="BK17" s="9">
        <v>27.257000000000001</v>
      </c>
      <c r="BL17" s="9">
        <v>21.62</v>
      </c>
      <c r="BM17" s="9">
        <v>5.6369999999999996</v>
      </c>
      <c r="BN17" s="9">
        <v>59.8</v>
      </c>
      <c r="BO17" s="9">
        <v>23.635000000000002</v>
      </c>
      <c r="BP17" s="9">
        <v>36.165999999999997</v>
      </c>
      <c r="BQ17" s="9">
        <v>439.3</v>
      </c>
      <c r="BR17" s="9">
        <v>239.55799999999999</v>
      </c>
      <c r="BS17" s="9">
        <v>199.74100000000001</v>
      </c>
      <c r="BT17" s="9">
        <v>153.357</v>
      </c>
      <c r="BU17" s="9">
        <v>121.09699999999999</v>
      </c>
      <c r="BV17" s="9">
        <v>32.259</v>
      </c>
      <c r="BW17" s="9">
        <v>285.94299999999998</v>
      </c>
      <c r="BX17" s="9">
        <v>118.461</v>
      </c>
      <c r="BY17" s="9">
        <v>167.482</v>
      </c>
      <c r="BZ17" s="9">
        <v>195.357</v>
      </c>
      <c r="CA17" s="9">
        <v>154.58799999999999</v>
      </c>
      <c r="CB17" s="9">
        <v>40.768999999999998</v>
      </c>
      <c r="CC17" s="9">
        <v>309.12599999999998</v>
      </c>
      <c r="CD17" s="9">
        <v>126.172</v>
      </c>
      <c r="CE17" s="9">
        <v>182.95400000000001</v>
      </c>
      <c r="CF17" s="9">
        <v>311.99299999999999</v>
      </c>
      <c r="CG17" s="9">
        <v>138.505</v>
      </c>
      <c r="CH17" s="9">
        <v>173.489</v>
      </c>
      <c r="CI17" s="9">
        <v>2279.415</v>
      </c>
      <c r="CJ17" s="9">
        <v>1212.8050000000001</v>
      </c>
      <c r="CK17" s="9">
        <v>1066.6099999999999</v>
      </c>
      <c r="CL17" s="9">
        <v>1613.5530000000001</v>
      </c>
      <c r="CM17" s="9">
        <v>1009.152</v>
      </c>
      <c r="CN17" s="9">
        <v>604.40200000000004</v>
      </c>
      <c r="CO17" s="9">
        <v>665.86199999999997</v>
      </c>
      <c r="CP17" s="9">
        <v>203.654</v>
      </c>
      <c r="CQ17" s="9">
        <v>462.20800000000003</v>
      </c>
      <c r="CR17" s="9">
        <v>394.60899999999998</v>
      </c>
      <c r="CS17" s="9">
        <v>195.14699999999999</v>
      </c>
      <c r="CT17" s="9">
        <v>199.46199999999999</v>
      </c>
      <c r="CU17" s="9">
        <v>87.89</v>
      </c>
      <c r="CV17" s="9">
        <v>49.284999999999997</v>
      </c>
      <c r="CW17" s="9">
        <v>38.604999999999997</v>
      </c>
      <c r="CX17" s="9">
        <v>38.322000000000003</v>
      </c>
      <c r="CY17" s="9">
        <v>26.975000000000001</v>
      </c>
      <c r="CZ17" s="9">
        <v>11.347</v>
      </c>
      <c r="DA17" s="9">
        <v>20.792999999999999</v>
      </c>
      <c r="DB17" s="9">
        <v>11.782999999999999</v>
      </c>
      <c r="DC17" s="9">
        <v>9.01</v>
      </c>
      <c r="DD17" s="9">
        <v>17.529</v>
      </c>
      <c r="DE17" s="9">
        <v>15.192</v>
      </c>
      <c r="DF17" s="9">
        <v>2.3370000000000002</v>
      </c>
      <c r="DG17" s="9">
        <v>49.567999999999998</v>
      </c>
      <c r="DH17" s="9">
        <v>22.31</v>
      </c>
      <c r="DI17" s="9">
        <v>27.257999999999999</v>
      </c>
      <c r="DJ17" s="9">
        <v>343.60399999999998</v>
      </c>
      <c r="DK17" s="9">
        <v>166.25899999999999</v>
      </c>
      <c r="DL17" s="9">
        <v>177.345</v>
      </c>
      <c r="DM17" s="9">
        <v>131.52500000000001</v>
      </c>
      <c r="DN17" s="9">
        <v>88.278000000000006</v>
      </c>
      <c r="DO17" s="9">
        <v>43.246000000000002</v>
      </c>
      <c r="DP17" s="9">
        <v>212.07900000000001</v>
      </c>
      <c r="DQ17" s="9">
        <v>77.980999999999995</v>
      </c>
      <c r="DR17" s="9">
        <v>134.09800000000001</v>
      </c>
      <c r="DS17" s="9">
        <v>161.72200000000001</v>
      </c>
      <c r="DT17" s="9">
        <v>110.30500000000001</v>
      </c>
      <c r="DU17" s="9">
        <v>51.417000000000002</v>
      </c>
      <c r="DV17" s="9">
        <v>232.886</v>
      </c>
      <c r="DW17" s="9">
        <v>84.841999999999999</v>
      </c>
      <c r="DX17" s="9">
        <v>148.04400000000001</v>
      </c>
      <c r="DY17" s="9">
        <v>232.87200000000001</v>
      </c>
      <c r="DZ17" s="9">
        <v>89.763000000000005</v>
      </c>
      <c r="EA17" s="9">
        <v>143.108</v>
      </c>
      <c r="EB17" s="9">
        <v>790.07799999999997</v>
      </c>
      <c r="EC17" s="9">
        <v>425.452</v>
      </c>
      <c r="ED17" s="9">
        <v>364.62599999999998</v>
      </c>
      <c r="EE17" s="9">
        <v>531.60299999999995</v>
      </c>
      <c r="EF17" s="9">
        <v>350.85700000000003</v>
      </c>
      <c r="EG17" s="9">
        <v>180.74600000000001</v>
      </c>
      <c r="EH17" s="9">
        <v>258.47500000000002</v>
      </c>
      <c r="EI17" s="9">
        <v>74.594999999999999</v>
      </c>
      <c r="EJ17" s="9">
        <v>183.88</v>
      </c>
      <c r="EK17" s="9">
        <v>129.33199999999999</v>
      </c>
      <c r="EL17" s="9">
        <v>72.3</v>
      </c>
      <c r="EM17" s="9">
        <v>57.031999999999996</v>
      </c>
      <c r="EN17" s="9">
        <v>26.765999999999998</v>
      </c>
      <c r="EO17" s="9">
        <v>15.997</v>
      </c>
      <c r="EP17" s="9">
        <v>10.768000000000001</v>
      </c>
      <c r="EQ17" s="9">
        <v>13.337999999999999</v>
      </c>
      <c r="ER17" s="9">
        <v>10.587999999999999</v>
      </c>
      <c r="ES17" s="9">
        <v>2.75</v>
      </c>
      <c r="ET17" s="9">
        <v>7.4009999999999998</v>
      </c>
      <c r="EU17" s="9">
        <v>5.3879999999999999</v>
      </c>
      <c r="EV17" s="9">
        <v>2.0129999999999999</v>
      </c>
      <c r="EW17" s="9">
        <v>5.9370000000000003</v>
      </c>
      <c r="EX17" s="9">
        <v>5.1989999999999998</v>
      </c>
      <c r="EY17" s="9">
        <v>0.73799999999999999</v>
      </c>
      <c r="EZ17" s="9">
        <v>13.427</v>
      </c>
      <c r="FA17" s="9">
        <v>5.4089999999999998</v>
      </c>
      <c r="FB17" s="9">
        <v>8.0180000000000007</v>
      </c>
      <c r="FC17" s="9">
        <v>112.78</v>
      </c>
      <c r="FD17" s="9">
        <v>61.093000000000004</v>
      </c>
      <c r="FE17" s="9">
        <v>51.686</v>
      </c>
      <c r="FF17" s="9">
        <v>40.433</v>
      </c>
      <c r="FG17" s="9">
        <v>31.59</v>
      </c>
      <c r="FH17" s="9">
        <v>8.843</v>
      </c>
      <c r="FI17" s="9">
        <v>72.346999999999994</v>
      </c>
      <c r="FJ17" s="9">
        <v>29.504000000000001</v>
      </c>
      <c r="FK17" s="9">
        <v>42.843000000000004</v>
      </c>
      <c r="FL17" s="9">
        <v>52.143000000000001</v>
      </c>
      <c r="FM17" s="9">
        <v>40.994999999999997</v>
      </c>
      <c r="FN17" s="9">
        <v>11.148</v>
      </c>
      <c r="FO17" s="9">
        <v>77.188999999999993</v>
      </c>
      <c r="FP17" s="9">
        <v>31.305</v>
      </c>
      <c r="FQ17" s="9">
        <v>45.884</v>
      </c>
      <c r="FR17" s="9">
        <v>79.748000000000005</v>
      </c>
      <c r="FS17" s="9">
        <v>34.892000000000003</v>
      </c>
      <c r="FT17" s="9">
        <v>44.856000000000002</v>
      </c>
      <c r="FU17" s="9">
        <v>1308.8420000000001</v>
      </c>
      <c r="FV17" s="9">
        <v>735.178</v>
      </c>
      <c r="FW17" s="9">
        <v>573.66399999999999</v>
      </c>
      <c r="FX17" s="9">
        <v>941.89700000000005</v>
      </c>
      <c r="FY17" s="9">
        <v>634.82600000000002</v>
      </c>
      <c r="FZ17" s="9">
        <v>307.07100000000003</v>
      </c>
      <c r="GA17" s="9">
        <v>366.94499999999999</v>
      </c>
      <c r="GB17" s="9">
        <v>100.352</v>
      </c>
      <c r="GC17" s="9">
        <v>266.59300000000002</v>
      </c>
      <c r="GD17" s="9">
        <v>203.92599999999999</v>
      </c>
      <c r="GE17" s="9">
        <v>109.97</v>
      </c>
      <c r="GF17" s="9">
        <v>93.956000000000003</v>
      </c>
      <c r="GG17" s="9">
        <v>47.828000000000003</v>
      </c>
      <c r="GH17" s="9">
        <v>30.291</v>
      </c>
      <c r="GI17" s="9">
        <v>17.536000000000001</v>
      </c>
      <c r="GJ17" s="9">
        <v>24.568000000000001</v>
      </c>
      <c r="GK17" s="9">
        <v>21.54</v>
      </c>
      <c r="GL17" s="9">
        <v>3.0289999999999999</v>
      </c>
      <c r="GM17" s="9">
        <v>12.317</v>
      </c>
      <c r="GN17" s="9">
        <v>10.497</v>
      </c>
      <c r="GO17" s="9">
        <v>1.82</v>
      </c>
      <c r="GP17" s="9">
        <v>12.250999999999999</v>
      </c>
      <c r="GQ17" s="9">
        <v>11.042</v>
      </c>
      <c r="GR17" s="9">
        <v>1.2090000000000001</v>
      </c>
      <c r="GS17" s="9">
        <v>23.259</v>
      </c>
      <c r="GT17" s="9">
        <v>8.7520000000000007</v>
      </c>
      <c r="GU17" s="9">
        <v>14.507</v>
      </c>
      <c r="GV17" s="9">
        <v>174.173</v>
      </c>
      <c r="GW17" s="9">
        <v>89.965999999999994</v>
      </c>
      <c r="GX17" s="9">
        <v>84.206999999999994</v>
      </c>
      <c r="GY17" s="9">
        <v>71.66</v>
      </c>
      <c r="GZ17" s="9">
        <v>51.898000000000003</v>
      </c>
      <c r="HA17" s="9">
        <v>19.762</v>
      </c>
      <c r="HB17" s="9">
        <v>102.512</v>
      </c>
      <c r="HC17" s="9">
        <v>38.067999999999998</v>
      </c>
      <c r="HD17" s="9">
        <v>64.444000000000003</v>
      </c>
      <c r="HE17" s="9">
        <v>89.894999999999996</v>
      </c>
      <c r="HF17" s="9">
        <v>68.028000000000006</v>
      </c>
      <c r="HG17" s="9">
        <v>21.867000000000001</v>
      </c>
      <c r="HH17" s="9">
        <v>114.03100000000001</v>
      </c>
      <c r="HI17" s="9">
        <v>41.942</v>
      </c>
      <c r="HJ17" s="9">
        <v>72.088999999999999</v>
      </c>
      <c r="HK17" s="9">
        <v>114.83</v>
      </c>
      <c r="HL17" s="9">
        <v>48.564999999999998</v>
      </c>
      <c r="HM17" s="9">
        <v>66.265000000000001</v>
      </c>
      <c r="HN17" s="9">
        <v>238.79599999999999</v>
      </c>
      <c r="HO17" s="9">
        <v>127.61</v>
      </c>
      <c r="HP17" s="9">
        <v>111.18600000000001</v>
      </c>
      <c r="HQ17" s="9">
        <v>156.94</v>
      </c>
      <c r="HR17" s="9">
        <v>103.73399999999999</v>
      </c>
      <c r="HS17" s="9">
        <v>53.206000000000003</v>
      </c>
      <c r="HT17" s="9">
        <v>81.855999999999995</v>
      </c>
      <c r="HU17" s="9">
        <v>23.876000000000001</v>
      </c>
      <c r="HV17" s="9">
        <v>57.978999999999999</v>
      </c>
      <c r="HW17" s="9">
        <v>41.847999999999999</v>
      </c>
      <c r="HX17" s="9">
        <v>20.681000000000001</v>
      </c>
      <c r="HY17" s="9">
        <v>21.167999999999999</v>
      </c>
      <c r="HZ17" s="9">
        <v>6.6</v>
      </c>
      <c r="IA17" s="9">
        <v>3.5830000000000002</v>
      </c>
      <c r="IB17" s="9">
        <v>3.0169999999999999</v>
      </c>
      <c r="IC17" s="9">
        <v>2.456</v>
      </c>
      <c r="ID17" s="9">
        <v>1.8959999999999999</v>
      </c>
      <c r="IE17" s="9">
        <v>0.56000000000000005</v>
      </c>
      <c r="IF17" s="9">
        <v>1.2929999999999999</v>
      </c>
      <c r="IG17" s="9">
        <v>1.0920000000000001</v>
      </c>
      <c r="IH17" s="9">
        <v>0.2</v>
      </c>
      <c r="II17" s="9">
        <v>1.163</v>
      </c>
      <c r="IJ17" s="9">
        <v>0.80400000000000005</v>
      </c>
      <c r="IK17" s="9">
        <v>0.35899999999999999</v>
      </c>
      <c r="IL17" s="9">
        <v>4.1440000000000001</v>
      </c>
      <c r="IM17" s="9">
        <v>1.6870000000000001</v>
      </c>
      <c r="IN17" s="9">
        <v>2.4569999999999999</v>
      </c>
      <c r="IO17" s="9">
        <v>38.31</v>
      </c>
      <c r="IP17" s="9">
        <v>18.282</v>
      </c>
      <c r="IQ17" s="9">
        <v>20.027000000000001</v>
      </c>
    </row>
    <row r="18" spans="1:251">
      <c r="A18" s="10">
        <v>42036</v>
      </c>
      <c r="B18" s="9">
        <v>928.62300000000005</v>
      </c>
      <c r="C18" s="9">
        <v>1073.424</v>
      </c>
      <c r="D18" s="9">
        <v>326.17</v>
      </c>
      <c r="E18" s="9">
        <v>747.25400000000002</v>
      </c>
      <c r="F18" s="9">
        <v>499.53899999999999</v>
      </c>
      <c r="G18" s="9">
        <v>269.91399999999999</v>
      </c>
      <c r="H18" s="9">
        <v>229.625</v>
      </c>
      <c r="I18" s="9">
        <v>105.5</v>
      </c>
      <c r="J18" s="9">
        <v>61.497999999999998</v>
      </c>
      <c r="K18" s="9">
        <v>44.002000000000002</v>
      </c>
      <c r="L18" s="9">
        <v>43.021000000000001</v>
      </c>
      <c r="M18" s="9">
        <v>32.412999999999997</v>
      </c>
      <c r="N18" s="9">
        <v>10.608000000000001</v>
      </c>
      <c r="O18" s="9">
        <v>24.437999999999999</v>
      </c>
      <c r="P18" s="9">
        <v>19.600000000000001</v>
      </c>
      <c r="Q18" s="9">
        <v>4.8369999999999997</v>
      </c>
      <c r="R18" s="9">
        <v>18.584</v>
      </c>
      <c r="S18" s="9">
        <v>12.813000000000001</v>
      </c>
      <c r="T18" s="9">
        <v>5.7709999999999999</v>
      </c>
      <c r="U18" s="9">
        <v>62.478999999999999</v>
      </c>
      <c r="V18" s="9">
        <v>29.085000000000001</v>
      </c>
      <c r="W18" s="9">
        <v>33.393999999999998</v>
      </c>
      <c r="X18" s="9">
        <v>438.69099999999997</v>
      </c>
      <c r="Y18" s="9">
        <v>234.01499999999999</v>
      </c>
      <c r="Z18" s="9">
        <v>204.67599999999999</v>
      </c>
      <c r="AA18" s="9">
        <v>157.029</v>
      </c>
      <c r="AB18" s="9">
        <v>123.849</v>
      </c>
      <c r="AC18" s="9">
        <v>33.179000000000002</v>
      </c>
      <c r="AD18" s="9">
        <v>281.66199999999998</v>
      </c>
      <c r="AE18" s="9">
        <v>110.166</v>
      </c>
      <c r="AF18" s="9">
        <v>171.49700000000001</v>
      </c>
      <c r="AG18" s="9">
        <v>189.553</v>
      </c>
      <c r="AH18" s="9">
        <v>147.99700000000001</v>
      </c>
      <c r="AI18" s="9">
        <v>41.555999999999997</v>
      </c>
      <c r="AJ18" s="9">
        <v>309.98599999999999</v>
      </c>
      <c r="AK18" s="9">
        <v>121.917</v>
      </c>
      <c r="AL18" s="9">
        <v>188.06899999999999</v>
      </c>
      <c r="AM18" s="9">
        <v>306.10000000000002</v>
      </c>
      <c r="AN18" s="9">
        <v>129.76599999999999</v>
      </c>
      <c r="AO18" s="9">
        <v>176.334</v>
      </c>
      <c r="AP18" s="9">
        <v>3006.5740000000001</v>
      </c>
      <c r="AQ18" s="9">
        <v>1623.1010000000001</v>
      </c>
      <c r="AR18" s="9">
        <v>1383.472</v>
      </c>
      <c r="AS18" s="9">
        <v>2022.4870000000001</v>
      </c>
      <c r="AT18" s="9">
        <v>1313.0170000000001</v>
      </c>
      <c r="AU18" s="9">
        <v>709.471</v>
      </c>
      <c r="AV18" s="9">
        <v>984.08699999999999</v>
      </c>
      <c r="AW18" s="9">
        <v>310.08499999999998</v>
      </c>
      <c r="AX18" s="9">
        <v>674.00199999999995</v>
      </c>
      <c r="AY18" s="9">
        <v>477.90699999999998</v>
      </c>
      <c r="AZ18" s="9">
        <v>253.62200000000001</v>
      </c>
      <c r="BA18" s="9">
        <v>224.285</v>
      </c>
      <c r="BB18" s="9">
        <v>85.156999999999996</v>
      </c>
      <c r="BC18" s="9">
        <v>44.448</v>
      </c>
      <c r="BD18" s="9">
        <v>40.709000000000003</v>
      </c>
      <c r="BE18" s="9">
        <v>31.2</v>
      </c>
      <c r="BF18" s="9">
        <v>23.427</v>
      </c>
      <c r="BG18" s="9">
        <v>7.774</v>
      </c>
      <c r="BH18" s="9">
        <v>18.169</v>
      </c>
      <c r="BI18" s="9">
        <v>12.845000000000001</v>
      </c>
      <c r="BJ18" s="9">
        <v>5.3250000000000002</v>
      </c>
      <c r="BK18" s="9">
        <v>13.031000000000001</v>
      </c>
      <c r="BL18" s="9">
        <v>10.582000000000001</v>
      </c>
      <c r="BM18" s="9">
        <v>2.4489999999999998</v>
      </c>
      <c r="BN18" s="9">
        <v>53.957000000000001</v>
      </c>
      <c r="BO18" s="9">
        <v>21.021000000000001</v>
      </c>
      <c r="BP18" s="9">
        <v>32.936</v>
      </c>
      <c r="BQ18" s="9">
        <v>430.291</v>
      </c>
      <c r="BR18" s="9">
        <v>229.96700000000001</v>
      </c>
      <c r="BS18" s="9">
        <v>200.32400000000001</v>
      </c>
      <c r="BT18" s="9">
        <v>164.58600000000001</v>
      </c>
      <c r="BU18" s="9">
        <v>128.27099999999999</v>
      </c>
      <c r="BV18" s="9">
        <v>36.314999999999998</v>
      </c>
      <c r="BW18" s="9">
        <v>265.70499999999998</v>
      </c>
      <c r="BX18" s="9">
        <v>101.697</v>
      </c>
      <c r="BY18" s="9">
        <v>164.00800000000001</v>
      </c>
      <c r="BZ18" s="9">
        <v>187.22499999999999</v>
      </c>
      <c r="CA18" s="9">
        <v>145.56</v>
      </c>
      <c r="CB18" s="9">
        <v>41.665999999999997</v>
      </c>
      <c r="CC18" s="9">
        <v>290.68200000000002</v>
      </c>
      <c r="CD18" s="9">
        <v>108.063</v>
      </c>
      <c r="CE18" s="9">
        <v>182.619</v>
      </c>
      <c r="CF18" s="9">
        <v>283.87400000000002</v>
      </c>
      <c r="CG18" s="9">
        <v>114.542</v>
      </c>
      <c r="CH18" s="9">
        <v>169.333</v>
      </c>
      <c r="CI18" s="9">
        <v>2337.5039999999999</v>
      </c>
      <c r="CJ18" s="9">
        <v>1242.184</v>
      </c>
      <c r="CK18" s="9">
        <v>1095.3209999999999</v>
      </c>
      <c r="CL18" s="9">
        <v>1640.9110000000001</v>
      </c>
      <c r="CM18" s="9">
        <v>1035.1010000000001</v>
      </c>
      <c r="CN18" s="9">
        <v>605.80999999999995</v>
      </c>
      <c r="CO18" s="9">
        <v>696.59400000000005</v>
      </c>
      <c r="CP18" s="9">
        <v>207.083</v>
      </c>
      <c r="CQ18" s="9">
        <v>489.51100000000002</v>
      </c>
      <c r="CR18" s="9">
        <v>385.13900000000001</v>
      </c>
      <c r="CS18" s="9">
        <v>206.251</v>
      </c>
      <c r="CT18" s="9">
        <v>178.88800000000001</v>
      </c>
      <c r="CU18" s="9">
        <v>89.53</v>
      </c>
      <c r="CV18" s="9">
        <v>51.04</v>
      </c>
      <c r="CW18" s="9">
        <v>38.49</v>
      </c>
      <c r="CX18" s="9">
        <v>37.261000000000003</v>
      </c>
      <c r="CY18" s="9">
        <v>29.007000000000001</v>
      </c>
      <c r="CZ18" s="9">
        <v>8.2530000000000001</v>
      </c>
      <c r="DA18" s="9">
        <v>20.306999999999999</v>
      </c>
      <c r="DB18" s="9">
        <v>15.756</v>
      </c>
      <c r="DC18" s="9">
        <v>4.5510000000000002</v>
      </c>
      <c r="DD18" s="9">
        <v>16.954000000000001</v>
      </c>
      <c r="DE18" s="9">
        <v>13.250999999999999</v>
      </c>
      <c r="DF18" s="9">
        <v>3.702</v>
      </c>
      <c r="DG18" s="9">
        <v>52.27</v>
      </c>
      <c r="DH18" s="9">
        <v>22.032</v>
      </c>
      <c r="DI18" s="9">
        <v>30.236999999999998</v>
      </c>
      <c r="DJ18" s="9">
        <v>336.09</v>
      </c>
      <c r="DK18" s="9">
        <v>177.59200000000001</v>
      </c>
      <c r="DL18" s="9">
        <v>158.49799999999999</v>
      </c>
      <c r="DM18" s="9">
        <v>130.72300000000001</v>
      </c>
      <c r="DN18" s="9">
        <v>92.495000000000005</v>
      </c>
      <c r="DO18" s="9">
        <v>38.228000000000002</v>
      </c>
      <c r="DP18" s="9">
        <v>205.36699999999999</v>
      </c>
      <c r="DQ18" s="9">
        <v>85.096999999999994</v>
      </c>
      <c r="DR18" s="9">
        <v>120.27</v>
      </c>
      <c r="DS18" s="9">
        <v>158.4</v>
      </c>
      <c r="DT18" s="9">
        <v>114.38800000000001</v>
      </c>
      <c r="DU18" s="9">
        <v>44.012</v>
      </c>
      <c r="DV18" s="9">
        <v>226.738</v>
      </c>
      <c r="DW18" s="9">
        <v>91.861999999999995</v>
      </c>
      <c r="DX18" s="9">
        <v>134.876</v>
      </c>
      <c r="DY18" s="9">
        <v>225.67400000000001</v>
      </c>
      <c r="DZ18" s="9">
        <v>100.85299999999999</v>
      </c>
      <c r="EA18" s="9">
        <v>124.821</v>
      </c>
      <c r="EB18" s="9">
        <v>802.69399999999996</v>
      </c>
      <c r="EC18" s="9">
        <v>432.06900000000002</v>
      </c>
      <c r="ED18" s="9">
        <v>370.62599999999998</v>
      </c>
      <c r="EE18" s="9">
        <v>538.85199999999998</v>
      </c>
      <c r="EF18" s="9">
        <v>358.048</v>
      </c>
      <c r="EG18" s="9">
        <v>180.804</v>
      </c>
      <c r="EH18" s="9">
        <v>263.84199999999998</v>
      </c>
      <c r="EI18" s="9">
        <v>74.021000000000001</v>
      </c>
      <c r="EJ18" s="9">
        <v>189.822</v>
      </c>
      <c r="EK18" s="9">
        <v>123.86799999999999</v>
      </c>
      <c r="EL18" s="9">
        <v>59.505000000000003</v>
      </c>
      <c r="EM18" s="9">
        <v>64.363</v>
      </c>
      <c r="EN18" s="9">
        <v>25.47</v>
      </c>
      <c r="EO18" s="9">
        <v>12.048</v>
      </c>
      <c r="EP18" s="9">
        <v>13.422000000000001</v>
      </c>
      <c r="EQ18" s="9">
        <v>8.6940000000000008</v>
      </c>
      <c r="ER18" s="9">
        <v>6.593</v>
      </c>
      <c r="ES18" s="9">
        <v>2.101</v>
      </c>
      <c r="ET18" s="9">
        <v>5.008</v>
      </c>
      <c r="EU18" s="9">
        <v>3.3639999999999999</v>
      </c>
      <c r="EV18" s="9">
        <v>1.6439999999999999</v>
      </c>
      <c r="EW18" s="9">
        <v>3.6859999999999999</v>
      </c>
      <c r="EX18" s="9">
        <v>3.2290000000000001</v>
      </c>
      <c r="EY18" s="9">
        <v>0.45700000000000002</v>
      </c>
      <c r="EZ18" s="9">
        <v>16.776</v>
      </c>
      <c r="FA18" s="9">
        <v>5.4550000000000001</v>
      </c>
      <c r="FB18" s="9">
        <v>11.321</v>
      </c>
      <c r="FC18" s="9">
        <v>109.834</v>
      </c>
      <c r="FD18" s="9">
        <v>52.444000000000003</v>
      </c>
      <c r="FE18" s="9">
        <v>57.39</v>
      </c>
      <c r="FF18" s="9">
        <v>34.780999999999999</v>
      </c>
      <c r="FG18" s="9">
        <v>26.03</v>
      </c>
      <c r="FH18" s="9">
        <v>8.7509999999999994</v>
      </c>
      <c r="FI18" s="9">
        <v>75.052999999999997</v>
      </c>
      <c r="FJ18" s="9">
        <v>26.414000000000001</v>
      </c>
      <c r="FK18" s="9">
        <v>48.639000000000003</v>
      </c>
      <c r="FL18" s="9">
        <v>41.231999999999999</v>
      </c>
      <c r="FM18" s="9">
        <v>30.83</v>
      </c>
      <c r="FN18" s="9">
        <v>10.401999999999999</v>
      </c>
      <c r="FO18" s="9">
        <v>82.635999999999996</v>
      </c>
      <c r="FP18" s="9">
        <v>28.675000000000001</v>
      </c>
      <c r="FQ18" s="9">
        <v>53.960999999999999</v>
      </c>
      <c r="FR18" s="9">
        <v>80.061000000000007</v>
      </c>
      <c r="FS18" s="9">
        <v>29.777999999999999</v>
      </c>
      <c r="FT18" s="9">
        <v>50.283000000000001</v>
      </c>
      <c r="FU18" s="9">
        <v>1334.5150000000001</v>
      </c>
      <c r="FV18" s="9">
        <v>745.88900000000001</v>
      </c>
      <c r="FW18" s="9">
        <v>588.62599999999998</v>
      </c>
      <c r="FX18" s="9">
        <v>945.65200000000004</v>
      </c>
      <c r="FY18" s="9">
        <v>631.78399999999999</v>
      </c>
      <c r="FZ18" s="9">
        <v>313.86799999999999</v>
      </c>
      <c r="GA18" s="9">
        <v>388.863</v>
      </c>
      <c r="GB18" s="9">
        <v>114.10599999999999</v>
      </c>
      <c r="GC18" s="9">
        <v>274.75799999999998</v>
      </c>
      <c r="GD18" s="9">
        <v>195.37100000000001</v>
      </c>
      <c r="GE18" s="9">
        <v>111.29300000000001</v>
      </c>
      <c r="GF18" s="9">
        <v>84.076999999999998</v>
      </c>
      <c r="GG18" s="9">
        <v>49.048999999999999</v>
      </c>
      <c r="GH18" s="9">
        <v>28.873000000000001</v>
      </c>
      <c r="GI18" s="9">
        <v>20.175999999999998</v>
      </c>
      <c r="GJ18" s="9">
        <v>18.797000000000001</v>
      </c>
      <c r="GK18" s="9">
        <v>15.391</v>
      </c>
      <c r="GL18" s="9">
        <v>3.4060000000000001</v>
      </c>
      <c r="GM18" s="9">
        <v>8.1300000000000008</v>
      </c>
      <c r="GN18" s="9">
        <v>6.2750000000000004</v>
      </c>
      <c r="GO18" s="9">
        <v>1.8540000000000001</v>
      </c>
      <c r="GP18" s="9">
        <v>10.667</v>
      </c>
      <c r="GQ18" s="9">
        <v>9.1159999999999997</v>
      </c>
      <c r="GR18" s="9">
        <v>1.5509999999999999</v>
      </c>
      <c r="GS18" s="9">
        <v>30.251999999999999</v>
      </c>
      <c r="GT18" s="9">
        <v>13.481999999999999</v>
      </c>
      <c r="GU18" s="9">
        <v>16.77</v>
      </c>
      <c r="GV18" s="9">
        <v>167.11600000000001</v>
      </c>
      <c r="GW18" s="9">
        <v>93.429000000000002</v>
      </c>
      <c r="GX18" s="9">
        <v>73.686000000000007</v>
      </c>
      <c r="GY18" s="9">
        <v>72.277000000000001</v>
      </c>
      <c r="GZ18" s="9">
        <v>57.137</v>
      </c>
      <c r="HA18" s="9">
        <v>15.138999999999999</v>
      </c>
      <c r="HB18" s="9">
        <v>94.838999999999999</v>
      </c>
      <c r="HC18" s="9">
        <v>36.292000000000002</v>
      </c>
      <c r="HD18" s="9">
        <v>58.546999999999997</v>
      </c>
      <c r="HE18" s="9">
        <v>86.337000000000003</v>
      </c>
      <c r="HF18" s="9">
        <v>68.481999999999999</v>
      </c>
      <c r="HG18" s="9">
        <v>17.855</v>
      </c>
      <c r="HH18" s="9">
        <v>109.033</v>
      </c>
      <c r="HI18" s="9">
        <v>42.811</v>
      </c>
      <c r="HJ18" s="9">
        <v>66.221999999999994</v>
      </c>
      <c r="HK18" s="9">
        <v>102.968</v>
      </c>
      <c r="HL18" s="9">
        <v>42.567</v>
      </c>
      <c r="HM18" s="9">
        <v>60.401000000000003</v>
      </c>
      <c r="HN18" s="9">
        <v>241.40199999999999</v>
      </c>
      <c r="HO18" s="9">
        <v>129.18100000000001</v>
      </c>
      <c r="HP18" s="9">
        <v>112.221</v>
      </c>
      <c r="HQ18" s="9">
        <v>156.36199999999999</v>
      </c>
      <c r="HR18" s="9">
        <v>103.209</v>
      </c>
      <c r="HS18" s="9">
        <v>53.152999999999999</v>
      </c>
      <c r="HT18" s="9">
        <v>85.04</v>
      </c>
      <c r="HU18" s="9">
        <v>25.972000000000001</v>
      </c>
      <c r="HV18" s="9">
        <v>59.067999999999998</v>
      </c>
      <c r="HW18" s="9">
        <v>38.813000000000002</v>
      </c>
      <c r="HX18" s="9">
        <v>19.622</v>
      </c>
      <c r="HY18" s="9">
        <v>19.190000000000001</v>
      </c>
      <c r="HZ18" s="9">
        <v>7.26</v>
      </c>
      <c r="IA18" s="9">
        <v>3.6389999999999998</v>
      </c>
      <c r="IB18" s="9">
        <v>3.621</v>
      </c>
      <c r="IC18" s="9">
        <v>1.8360000000000001</v>
      </c>
      <c r="ID18" s="9">
        <v>1.573</v>
      </c>
      <c r="IE18" s="9">
        <v>0.26300000000000001</v>
      </c>
      <c r="IF18" s="9">
        <v>0.77</v>
      </c>
      <c r="IG18" s="9">
        <v>0.77</v>
      </c>
      <c r="IH18" s="9">
        <v>0</v>
      </c>
      <c r="II18" s="9">
        <v>1.0660000000000001</v>
      </c>
      <c r="IJ18" s="9">
        <v>0.80300000000000005</v>
      </c>
      <c r="IK18" s="9">
        <v>0.26300000000000001</v>
      </c>
      <c r="IL18" s="9">
        <v>5.4240000000000004</v>
      </c>
      <c r="IM18" s="9">
        <v>2.0659999999999998</v>
      </c>
      <c r="IN18" s="9">
        <v>3.3580000000000001</v>
      </c>
      <c r="IO18" s="9">
        <v>34.561</v>
      </c>
      <c r="IP18" s="9">
        <v>16.859000000000002</v>
      </c>
      <c r="IQ18" s="9">
        <v>17.702000000000002</v>
      </c>
    </row>
    <row r="19" spans="1:251">
      <c r="A19" s="10">
        <v>42064</v>
      </c>
      <c r="B19" s="9">
        <v>918.66399999999999</v>
      </c>
      <c r="C19" s="9">
        <v>1105.6030000000001</v>
      </c>
      <c r="D19" s="9">
        <v>339.49400000000003</v>
      </c>
      <c r="E19" s="9">
        <v>766.11</v>
      </c>
      <c r="F19" s="9">
        <v>514.58600000000001</v>
      </c>
      <c r="G19" s="9">
        <v>273.78500000000003</v>
      </c>
      <c r="H19" s="9">
        <v>240.80099999999999</v>
      </c>
      <c r="I19" s="9">
        <v>89.456000000000003</v>
      </c>
      <c r="J19" s="9">
        <v>53.072000000000003</v>
      </c>
      <c r="K19" s="9">
        <v>36.383000000000003</v>
      </c>
      <c r="L19" s="9">
        <v>44.185000000000002</v>
      </c>
      <c r="M19" s="9">
        <v>34.225999999999999</v>
      </c>
      <c r="N19" s="9">
        <v>9.9589999999999996</v>
      </c>
      <c r="O19" s="9">
        <v>22.431999999999999</v>
      </c>
      <c r="P19" s="9">
        <v>15.638</v>
      </c>
      <c r="Q19" s="9">
        <v>6.7939999999999996</v>
      </c>
      <c r="R19" s="9">
        <v>21.753</v>
      </c>
      <c r="S19" s="9">
        <v>18.588000000000001</v>
      </c>
      <c r="T19" s="9">
        <v>3.1640000000000001</v>
      </c>
      <c r="U19" s="9">
        <v>45.271000000000001</v>
      </c>
      <c r="V19" s="9">
        <v>18.846</v>
      </c>
      <c r="W19" s="9">
        <v>26.423999999999999</v>
      </c>
      <c r="X19" s="9">
        <v>459.99799999999999</v>
      </c>
      <c r="Y19" s="9">
        <v>238.97200000000001</v>
      </c>
      <c r="Z19" s="9">
        <v>221.02600000000001</v>
      </c>
      <c r="AA19" s="9">
        <v>175.92</v>
      </c>
      <c r="AB19" s="9">
        <v>133.54400000000001</v>
      </c>
      <c r="AC19" s="9">
        <v>42.375999999999998</v>
      </c>
      <c r="AD19" s="9">
        <v>284.07799999999997</v>
      </c>
      <c r="AE19" s="9">
        <v>105.428</v>
      </c>
      <c r="AF19" s="9">
        <v>178.65</v>
      </c>
      <c r="AG19" s="9">
        <v>209.33600000000001</v>
      </c>
      <c r="AH19" s="9">
        <v>161.21100000000001</v>
      </c>
      <c r="AI19" s="9">
        <v>48.125999999999998</v>
      </c>
      <c r="AJ19" s="9">
        <v>305.25</v>
      </c>
      <c r="AK19" s="9">
        <v>112.575</v>
      </c>
      <c r="AL19" s="9">
        <v>192.67500000000001</v>
      </c>
      <c r="AM19" s="9">
        <v>306.51</v>
      </c>
      <c r="AN19" s="9">
        <v>121.066</v>
      </c>
      <c r="AO19" s="9">
        <v>185.44399999999999</v>
      </c>
      <c r="AP19" s="9">
        <v>2985.6570000000002</v>
      </c>
      <c r="AQ19" s="9">
        <v>1619.3119999999999</v>
      </c>
      <c r="AR19" s="9">
        <v>1366.345</v>
      </c>
      <c r="AS19" s="9">
        <v>2001.6469999999999</v>
      </c>
      <c r="AT19" s="9">
        <v>1302.893</v>
      </c>
      <c r="AU19" s="9">
        <v>698.75400000000002</v>
      </c>
      <c r="AV19" s="9">
        <v>984.01</v>
      </c>
      <c r="AW19" s="9">
        <v>316.41899999999998</v>
      </c>
      <c r="AX19" s="9">
        <v>667.59100000000001</v>
      </c>
      <c r="AY19" s="9">
        <v>451.12299999999999</v>
      </c>
      <c r="AZ19" s="9">
        <v>235.17</v>
      </c>
      <c r="BA19" s="9">
        <v>215.953</v>
      </c>
      <c r="BB19" s="9">
        <v>86.051000000000002</v>
      </c>
      <c r="BC19" s="9">
        <v>44.369</v>
      </c>
      <c r="BD19" s="9">
        <v>41.682000000000002</v>
      </c>
      <c r="BE19" s="9">
        <v>26.693000000000001</v>
      </c>
      <c r="BF19" s="9">
        <v>20.027999999999999</v>
      </c>
      <c r="BG19" s="9">
        <v>6.6660000000000004</v>
      </c>
      <c r="BH19" s="9">
        <v>15.51</v>
      </c>
      <c r="BI19" s="9">
        <v>11.013</v>
      </c>
      <c r="BJ19" s="9">
        <v>4.4969999999999999</v>
      </c>
      <c r="BK19" s="9">
        <v>11.183</v>
      </c>
      <c r="BL19" s="9">
        <v>9.0139999999999993</v>
      </c>
      <c r="BM19" s="9">
        <v>2.169</v>
      </c>
      <c r="BN19" s="9">
        <v>59.357999999999997</v>
      </c>
      <c r="BO19" s="9">
        <v>24.341000000000001</v>
      </c>
      <c r="BP19" s="9">
        <v>35.017000000000003</v>
      </c>
      <c r="BQ19" s="9">
        <v>405.72199999999998</v>
      </c>
      <c r="BR19" s="9">
        <v>209.971</v>
      </c>
      <c r="BS19" s="9">
        <v>195.751</v>
      </c>
      <c r="BT19" s="9">
        <v>154.262</v>
      </c>
      <c r="BU19" s="9">
        <v>118.88800000000001</v>
      </c>
      <c r="BV19" s="9">
        <v>35.375</v>
      </c>
      <c r="BW19" s="9">
        <v>251.46</v>
      </c>
      <c r="BX19" s="9">
        <v>91.084000000000003</v>
      </c>
      <c r="BY19" s="9">
        <v>160.376</v>
      </c>
      <c r="BZ19" s="9">
        <v>173.30799999999999</v>
      </c>
      <c r="CA19" s="9">
        <v>132.98500000000001</v>
      </c>
      <c r="CB19" s="9">
        <v>40.323</v>
      </c>
      <c r="CC19" s="9">
        <v>277.815</v>
      </c>
      <c r="CD19" s="9">
        <v>102.185</v>
      </c>
      <c r="CE19" s="9">
        <v>175.631</v>
      </c>
      <c r="CF19" s="9">
        <v>266.97000000000003</v>
      </c>
      <c r="CG19" s="9">
        <v>102.09699999999999</v>
      </c>
      <c r="CH19" s="9">
        <v>164.87299999999999</v>
      </c>
      <c r="CI19" s="9">
        <v>2310.5430000000001</v>
      </c>
      <c r="CJ19" s="9">
        <v>1230.992</v>
      </c>
      <c r="CK19" s="9">
        <v>1079.5509999999999</v>
      </c>
      <c r="CL19" s="9">
        <v>1622.9649999999999</v>
      </c>
      <c r="CM19" s="9">
        <v>1034.482</v>
      </c>
      <c r="CN19" s="9">
        <v>588.48400000000004</v>
      </c>
      <c r="CO19" s="9">
        <v>687.57799999999997</v>
      </c>
      <c r="CP19" s="9">
        <v>196.511</v>
      </c>
      <c r="CQ19" s="9">
        <v>491.06700000000001</v>
      </c>
      <c r="CR19" s="9">
        <v>377.21100000000001</v>
      </c>
      <c r="CS19" s="9">
        <v>201.905</v>
      </c>
      <c r="CT19" s="9">
        <v>175.30600000000001</v>
      </c>
      <c r="CU19" s="9">
        <v>70.795000000000002</v>
      </c>
      <c r="CV19" s="9">
        <v>45.478000000000002</v>
      </c>
      <c r="CW19" s="9">
        <v>25.317</v>
      </c>
      <c r="CX19" s="9">
        <v>31.289000000000001</v>
      </c>
      <c r="CY19" s="9">
        <v>25.221</v>
      </c>
      <c r="CZ19" s="9">
        <v>6.0679999999999996</v>
      </c>
      <c r="DA19" s="9">
        <v>16.992000000000001</v>
      </c>
      <c r="DB19" s="9">
        <v>15.144</v>
      </c>
      <c r="DC19" s="9">
        <v>1.8480000000000001</v>
      </c>
      <c r="DD19" s="9">
        <v>14.297000000000001</v>
      </c>
      <c r="DE19" s="9">
        <v>10.077</v>
      </c>
      <c r="DF19" s="9">
        <v>4.22</v>
      </c>
      <c r="DG19" s="9">
        <v>39.506</v>
      </c>
      <c r="DH19" s="9">
        <v>20.257000000000001</v>
      </c>
      <c r="DI19" s="9">
        <v>19.248999999999999</v>
      </c>
      <c r="DJ19" s="9">
        <v>340.14100000000002</v>
      </c>
      <c r="DK19" s="9">
        <v>178.57</v>
      </c>
      <c r="DL19" s="9">
        <v>161.571</v>
      </c>
      <c r="DM19" s="9">
        <v>139.80600000000001</v>
      </c>
      <c r="DN19" s="9">
        <v>104.348</v>
      </c>
      <c r="DO19" s="9">
        <v>35.459000000000003</v>
      </c>
      <c r="DP19" s="9">
        <v>200.334</v>
      </c>
      <c r="DQ19" s="9">
        <v>74.221999999999994</v>
      </c>
      <c r="DR19" s="9">
        <v>126.11199999999999</v>
      </c>
      <c r="DS19" s="9">
        <v>162.328</v>
      </c>
      <c r="DT19" s="9">
        <v>120.801</v>
      </c>
      <c r="DU19" s="9">
        <v>41.527000000000001</v>
      </c>
      <c r="DV19" s="9">
        <v>214.88300000000001</v>
      </c>
      <c r="DW19" s="9">
        <v>81.103999999999999</v>
      </c>
      <c r="DX19" s="9">
        <v>133.779</v>
      </c>
      <c r="DY19" s="9">
        <v>217.32599999999999</v>
      </c>
      <c r="DZ19" s="9">
        <v>89.366</v>
      </c>
      <c r="EA19" s="9">
        <v>127.96</v>
      </c>
      <c r="EB19" s="9">
        <v>807.67100000000005</v>
      </c>
      <c r="EC19" s="9">
        <v>433.834</v>
      </c>
      <c r="ED19" s="9">
        <v>373.83800000000002</v>
      </c>
      <c r="EE19" s="9">
        <v>535.66600000000005</v>
      </c>
      <c r="EF19" s="9">
        <v>357.26</v>
      </c>
      <c r="EG19" s="9">
        <v>178.40600000000001</v>
      </c>
      <c r="EH19" s="9">
        <v>272.00599999999997</v>
      </c>
      <c r="EI19" s="9">
        <v>76.573999999999998</v>
      </c>
      <c r="EJ19" s="9">
        <v>195.43199999999999</v>
      </c>
      <c r="EK19" s="9">
        <v>110.137</v>
      </c>
      <c r="EL19" s="9">
        <v>53.139000000000003</v>
      </c>
      <c r="EM19" s="9">
        <v>56.997999999999998</v>
      </c>
      <c r="EN19" s="9">
        <v>22.236999999999998</v>
      </c>
      <c r="EO19" s="9">
        <v>11.327999999999999</v>
      </c>
      <c r="EP19" s="9">
        <v>10.909000000000001</v>
      </c>
      <c r="EQ19" s="9">
        <v>8.7829999999999995</v>
      </c>
      <c r="ER19" s="9">
        <v>6.6180000000000003</v>
      </c>
      <c r="ES19" s="9">
        <v>2.1659999999999999</v>
      </c>
      <c r="ET19" s="9">
        <v>4.9749999999999996</v>
      </c>
      <c r="EU19" s="9">
        <v>3.05</v>
      </c>
      <c r="EV19" s="9">
        <v>1.925</v>
      </c>
      <c r="EW19" s="9">
        <v>3.8079999999999998</v>
      </c>
      <c r="EX19" s="9">
        <v>3.5670000000000002</v>
      </c>
      <c r="EY19" s="9">
        <v>0.24099999999999999</v>
      </c>
      <c r="EZ19" s="9">
        <v>13.454000000000001</v>
      </c>
      <c r="FA19" s="9">
        <v>4.7110000000000003</v>
      </c>
      <c r="FB19" s="9">
        <v>8.7430000000000003</v>
      </c>
      <c r="FC19" s="9">
        <v>95.655000000000001</v>
      </c>
      <c r="FD19" s="9">
        <v>45.274999999999999</v>
      </c>
      <c r="FE19" s="9">
        <v>50.38</v>
      </c>
      <c r="FF19" s="9">
        <v>30.565999999999999</v>
      </c>
      <c r="FG19" s="9">
        <v>22.751000000000001</v>
      </c>
      <c r="FH19" s="9">
        <v>7.8150000000000004</v>
      </c>
      <c r="FI19" s="9">
        <v>65.088999999999999</v>
      </c>
      <c r="FJ19" s="9">
        <v>22.523</v>
      </c>
      <c r="FK19" s="9">
        <v>42.564999999999998</v>
      </c>
      <c r="FL19" s="9">
        <v>37.6</v>
      </c>
      <c r="FM19" s="9">
        <v>28.140999999999998</v>
      </c>
      <c r="FN19" s="9">
        <v>9.4589999999999996</v>
      </c>
      <c r="FO19" s="9">
        <v>72.537000000000006</v>
      </c>
      <c r="FP19" s="9">
        <v>24.998000000000001</v>
      </c>
      <c r="FQ19" s="9">
        <v>47.539000000000001</v>
      </c>
      <c r="FR19" s="9">
        <v>70.063999999999993</v>
      </c>
      <c r="FS19" s="9">
        <v>25.574000000000002</v>
      </c>
      <c r="FT19" s="9">
        <v>44.49</v>
      </c>
      <c r="FU19" s="9">
        <v>1327.5260000000001</v>
      </c>
      <c r="FV19" s="9">
        <v>738.94799999999998</v>
      </c>
      <c r="FW19" s="9">
        <v>588.57799999999997</v>
      </c>
      <c r="FX19" s="9">
        <v>927.52499999999998</v>
      </c>
      <c r="FY19" s="9">
        <v>618.84400000000005</v>
      </c>
      <c r="FZ19" s="9">
        <v>308.68099999999998</v>
      </c>
      <c r="GA19" s="9">
        <v>400.00099999999998</v>
      </c>
      <c r="GB19" s="9">
        <v>120.104</v>
      </c>
      <c r="GC19" s="9">
        <v>279.89699999999999</v>
      </c>
      <c r="GD19" s="9">
        <v>173.845</v>
      </c>
      <c r="GE19" s="9">
        <v>94.066999999999993</v>
      </c>
      <c r="GF19" s="9">
        <v>79.778000000000006</v>
      </c>
      <c r="GG19" s="9">
        <v>32.633000000000003</v>
      </c>
      <c r="GH19" s="9">
        <v>18.5</v>
      </c>
      <c r="GI19" s="9">
        <v>14.132999999999999</v>
      </c>
      <c r="GJ19" s="9">
        <v>10.887</v>
      </c>
      <c r="GK19" s="9">
        <v>8.9499999999999993</v>
      </c>
      <c r="GL19" s="9">
        <v>1.9359999999999999</v>
      </c>
      <c r="GM19" s="9">
        <v>5.0819999999999999</v>
      </c>
      <c r="GN19" s="9">
        <v>3.831</v>
      </c>
      <c r="GO19" s="9">
        <v>1.25</v>
      </c>
      <c r="GP19" s="9">
        <v>5.8049999999999997</v>
      </c>
      <c r="GQ19" s="9">
        <v>5.1189999999999998</v>
      </c>
      <c r="GR19" s="9">
        <v>0.68600000000000005</v>
      </c>
      <c r="GS19" s="9">
        <v>21.747</v>
      </c>
      <c r="GT19" s="9">
        <v>9.5500000000000007</v>
      </c>
      <c r="GU19" s="9">
        <v>12.196999999999999</v>
      </c>
      <c r="GV19" s="9">
        <v>153.76599999999999</v>
      </c>
      <c r="GW19" s="9">
        <v>82.066000000000003</v>
      </c>
      <c r="GX19" s="9">
        <v>71.700999999999993</v>
      </c>
      <c r="GY19" s="9">
        <v>60.904000000000003</v>
      </c>
      <c r="GZ19" s="9">
        <v>48.238</v>
      </c>
      <c r="HA19" s="9">
        <v>12.667</v>
      </c>
      <c r="HB19" s="9">
        <v>92.861999999999995</v>
      </c>
      <c r="HC19" s="9">
        <v>33.828000000000003</v>
      </c>
      <c r="HD19" s="9">
        <v>59.033999999999999</v>
      </c>
      <c r="HE19" s="9">
        <v>70.215999999999994</v>
      </c>
      <c r="HF19" s="9">
        <v>55.933999999999997</v>
      </c>
      <c r="HG19" s="9">
        <v>14.282</v>
      </c>
      <c r="HH19" s="9">
        <v>103.628</v>
      </c>
      <c r="HI19" s="9">
        <v>38.133000000000003</v>
      </c>
      <c r="HJ19" s="9">
        <v>65.495999999999995</v>
      </c>
      <c r="HK19" s="9">
        <v>97.942999999999998</v>
      </c>
      <c r="HL19" s="9">
        <v>37.658999999999999</v>
      </c>
      <c r="HM19" s="9">
        <v>60.283999999999999</v>
      </c>
      <c r="HN19" s="9">
        <v>240.73400000000001</v>
      </c>
      <c r="HO19" s="9">
        <v>126.872</v>
      </c>
      <c r="HP19" s="9">
        <v>113.861</v>
      </c>
      <c r="HQ19" s="9">
        <v>156.69200000000001</v>
      </c>
      <c r="HR19" s="9">
        <v>102.134</v>
      </c>
      <c r="HS19" s="9">
        <v>54.558</v>
      </c>
      <c r="HT19" s="9">
        <v>84.042000000000002</v>
      </c>
      <c r="HU19" s="9">
        <v>24.739000000000001</v>
      </c>
      <c r="HV19" s="9">
        <v>59.302999999999997</v>
      </c>
      <c r="HW19" s="9">
        <v>40.408000000000001</v>
      </c>
      <c r="HX19" s="9">
        <v>21.135999999999999</v>
      </c>
      <c r="HY19" s="9">
        <v>19.271999999999998</v>
      </c>
      <c r="HZ19" s="9">
        <v>7.0179999999999998</v>
      </c>
      <c r="IA19" s="9">
        <v>4.3490000000000002</v>
      </c>
      <c r="IB19" s="9">
        <v>2.6680000000000001</v>
      </c>
      <c r="IC19" s="9">
        <v>2.4009999999999998</v>
      </c>
      <c r="ID19" s="9">
        <v>1.7629999999999999</v>
      </c>
      <c r="IE19" s="9">
        <v>0.63800000000000001</v>
      </c>
      <c r="IF19" s="9">
        <v>0.78800000000000003</v>
      </c>
      <c r="IG19" s="9">
        <v>0.68300000000000005</v>
      </c>
      <c r="IH19" s="9">
        <v>0.105</v>
      </c>
      <c r="II19" s="9">
        <v>1.613</v>
      </c>
      <c r="IJ19" s="9">
        <v>1.08</v>
      </c>
      <c r="IK19" s="9">
        <v>0.53300000000000003</v>
      </c>
      <c r="IL19" s="9">
        <v>4.6159999999999997</v>
      </c>
      <c r="IM19" s="9">
        <v>2.5859999999999999</v>
      </c>
      <c r="IN19" s="9">
        <v>2.0299999999999998</v>
      </c>
      <c r="IO19" s="9">
        <v>36.405999999999999</v>
      </c>
      <c r="IP19" s="9">
        <v>18.849</v>
      </c>
      <c r="IQ19" s="9">
        <v>17.556999999999999</v>
      </c>
    </row>
    <row r="20" spans="1:251">
      <c r="A20" s="10">
        <v>42095</v>
      </c>
      <c r="B20" s="9">
        <v>928.36900000000003</v>
      </c>
      <c r="C20" s="9">
        <v>1132.3610000000001</v>
      </c>
      <c r="D20" s="9">
        <v>374.91399999999999</v>
      </c>
      <c r="E20" s="9">
        <v>757.447</v>
      </c>
      <c r="F20" s="9">
        <v>541.81799999999998</v>
      </c>
      <c r="G20" s="9">
        <v>297.36399999999998</v>
      </c>
      <c r="H20" s="9">
        <v>244.45400000000001</v>
      </c>
      <c r="I20" s="9">
        <v>82.903999999999996</v>
      </c>
      <c r="J20" s="9">
        <v>46.972999999999999</v>
      </c>
      <c r="K20" s="9">
        <v>35.930999999999997</v>
      </c>
      <c r="L20" s="9">
        <v>22.216999999999999</v>
      </c>
      <c r="M20" s="9">
        <v>17.297999999999998</v>
      </c>
      <c r="N20" s="9">
        <v>4.9180000000000001</v>
      </c>
      <c r="O20" s="9">
        <v>16.199000000000002</v>
      </c>
      <c r="P20" s="9">
        <v>12.218</v>
      </c>
      <c r="Q20" s="9">
        <v>3.9809999999999999</v>
      </c>
      <c r="R20" s="9">
        <v>6.0179999999999998</v>
      </c>
      <c r="S20" s="9">
        <v>5.08</v>
      </c>
      <c r="T20" s="9">
        <v>0.93700000000000006</v>
      </c>
      <c r="U20" s="9">
        <v>60.686999999999998</v>
      </c>
      <c r="V20" s="9">
        <v>29.673999999999999</v>
      </c>
      <c r="W20" s="9">
        <v>31.012</v>
      </c>
      <c r="X20" s="9">
        <v>497.709</v>
      </c>
      <c r="Y20" s="9">
        <v>274.21100000000001</v>
      </c>
      <c r="Z20" s="9">
        <v>223.49700000000001</v>
      </c>
      <c r="AA20" s="9">
        <v>194.74</v>
      </c>
      <c r="AB20" s="9">
        <v>149.642</v>
      </c>
      <c r="AC20" s="9">
        <v>45.097999999999999</v>
      </c>
      <c r="AD20" s="9">
        <v>302.96899999999999</v>
      </c>
      <c r="AE20" s="9">
        <v>124.57</v>
      </c>
      <c r="AF20" s="9">
        <v>178.399</v>
      </c>
      <c r="AG20" s="9">
        <v>210.74700000000001</v>
      </c>
      <c r="AH20" s="9">
        <v>161.636</v>
      </c>
      <c r="AI20" s="9">
        <v>49.110999999999997</v>
      </c>
      <c r="AJ20" s="9">
        <v>331.07100000000003</v>
      </c>
      <c r="AK20" s="9">
        <v>135.72800000000001</v>
      </c>
      <c r="AL20" s="9">
        <v>195.34299999999999</v>
      </c>
      <c r="AM20" s="9">
        <v>319.16800000000001</v>
      </c>
      <c r="AN20" s="9">
        <v>136.78800000000001</v>
      </c>
      <c r="AO20" s="9">
        <v>182.38</v>
      </c>
      <c r="AP20" s="9">
        <v>2984.1849999999999</v>
      </c>
      <c r="AQ20" s="9">
        <v>1605.7919999999999</v>
      </c>
      <c r="AR20" s="9">
        <v>1378.393</v>
      </c>
      <c r="AS20" s="9">
        <v>1988.9190000000001</v>
      </c>
      <c r="AT20" s="9">
        <v>1296.1559999999999</v>
      </c>
      <c r="AU20" s="9">
        <v>692.76300000000003</v>
      </c>
      <c r="AV20" s="9">
        <v>995.26599999999996</v>
      </c>
      <c r="AW20" s="9">
        <v>309.63499999999999</v>
      </c>
      <c r="AX20" s="9">
        <v>685.63</v>
      </c>
      <c r="AY20" s="9">
        <v>437.78</v>
      </c>
      <c r="AZ20" s="9">
        <v>244.17400000000001</v>
      </c>
      <c r="BA20" s="9">
        <v>193.60599999999999</v>
      </c>
      <c r="BB20" s="9">
        <v>63.640999999999998</v>
      </c>
      <c r="BC20" s="9">
        <v>34.707000000000001</v>
      </c>
      <c r="BD20" s="9">
        <v>28.934000000000001</v>
      </c>
      <c r="BE20" s="9">
        <v>17.472999999999999</v>
      </c>
      <c r="BF20" s="9">
        <v>12.797000000000001</v>
      </c>
      <c r="BG20" s="9">
        <v>4.6760000000000002</v>
      </c>
      <c r="BH20" s="9">
        <v>11.744999999999999</v>
      </c>
      <c r="BI20" s="9">
        <v>9.1690000000000005</v>
      </c>
      <c r="BJ20" s="9">
        <v>2.5760000000000001</v>
      </c>
      <c r="BK20" s="9">
        <v>5.7290000000000001</v>
      </c>
      <c r="BL20" s="9">
        <v>3.6280000000000001</v>
      </c>
      <c r="BM20" s="9">
        <v>2.1</v>
      </c>
      <c r="BN20" s="9">
        <v>46.167999999999999</v>
      </c>
      <c r="BO20" s="9">
        <v>21.908999999999999</v>
      </c>
      <c r="BP20" s="9">
        <v>24.257999999999999</v>
      </c>
      <c r="BQ20" s="9">
        <v>405.31700000000001</v>
      </c>
      <c r="BR20" s="9">
        <v>226.60300000000001</v>
      </c>
      <c r="BS20" s="9">
        <v>178.71299999999999</v>
      </c>
      <c r="BT20" s="9">
        <v>162.78700000000001</v>
      </c>
      <c r="BU20" s="9">
        <v>127.834</v>
      </c>
      <c r="BV20" s="9">
        <v>34.953000000000003</v>
      </c>
      <c r="BW20" s="9">
        <v>242.53</v>
      </c>
      <c r="BX20" s="9">
        <v>98.769000000000005</v>
      </c>
      <c r="BY20" s="9">
        <v>143.761</v>
      </c>
      <c r="BZ20" s="9">
        <v>174.999</v>
      </c>
      <c r="CA20" s="9">
        <v>136.554</v>
      </c>
      <c r="CB20" s="9">
        <v>38.445</v>
      </c>
      <c r="CC20" s="9">
        <v>262.78100000000001</v>
      </c>
      <c r="CD20" s="9">
        <v>107.62</v>
      </c>
      <c r="CE20" s="9">
        <v>155.161</v>
      </c>
      <c r="CF20" s="9">
        <v>254.27500000000001</v>
      </c>
      <c r="CG20" s="9">
        <v>107.938</v>
      </c>
      <c r="CH20" s="9">
        <v>146.33699999999999</v>
      </c>
      <c r="CI20" s="9">
        <v>2323.2359999999999</v>
      </c>
      <c r="CJ20" s="9">
        <v>1235.5409999999999</v>
      </c>
      <c r="CK20" s="9">
        <v>1087.6959999999999</v>
      </c>
      <c r="CL20" s="9">
        <v>1636.5350000000001</v>
      </c>
      <c r="CM20" s="9">
        <v>1030.1469999999999</v>
      </c>
      <c r="CN20" s="9">
        <v>606.38800000000003</v>
      </c>
      <c r="CO20" s="9">
        <v>686.70100000000002</v>
      </c>
      <c r="CP20" s="9">
        <v>205.39400000000001</v>
      </c>
      <c r="CQ20" s="9">
        <v>481.30700000000002</v>
      </c>
      <c r="CR20" s="9">
        <v>369.07100000000003</v>
      </c>
      <c r="CS20" s="9">
        <v>193.238</v>
      </c>
      <c r="CT20" s="9">
        <v>175.833</v>
      </c>
      <c r="CU20" s="9">
        <v>69.674000000000007</v>
      </c>
      <c r="CV20" s="9">
        <v>39.499000000000002</v>
      </c>
      <c r="CW20" s="9">
        <v>30.175000000000001</v>
      </c>
      <c r="CX20" s="9">
        <v>19.117999999999999</v>
      </c>
      <c r="CY20" s="9">
        <v>14.984</v>
      </c>
      <c r="CZ20" s="9">
        <v>4.1340000000000003</v>
      </c>
      <c r="DA20" s="9">
        <v>13.462999999999999</v>
      </c>
      <c r="DB20" s="9">
        <v>10.250999999999999</v>
      </c>
      <c r="DC20" s="9">
        <v>3.2120000000000002</v>
      </c>
      <c r="DD20" s="9">
        <v>5.6539999999999999</v>
      </c>
      <c r="DE20" s="9">
        <v>4.7329999999999997</v>
      </c>
      <c r="DF20" s="9">
        <v>0.92100000000000004</v>
      </c>
      <c r="DG20" s="9">
        <v>50.555999999999997</v>
      </c>
      <c r="DH20" s="9">
        <v>24.515000000000001</v>
      </c>
      <c r="DI20" s="9">
        <v>26.041</v>
      </c>
      <c r="DJ20" s="9">
        <v>336.29700000000003</v>
      </c>
      <c r="DK20" s="9">
        <v>174.012</v>
      </c>
      <c r="DL20" s="9">
        <v>162.28399999999999</v>
      </c>
      <c r="DM20" s="9">
        <v>127.568</v>
      </c>
      <c r="DN20" s="9">
        <v>96.186000000000007</v>
      </c>
      <c r="DO20" s="9">
        <v>31.382000000000001</v>
      </c>
      <c r="DP20" s="9">
        <v>208.72900000000001</v>
      </c>
      <c r="DQ20" s="9">
        <v>77.826999999999998</v>
      </c>
      <c r="DR20" s="9">
        <v>130.90199999999999</v>
      </c>
      <c r="DS20" s="9">
        <v>140.15199999999999</v>
      </c>
      <c r="DT20" s="9">
        <v>106.395</v>
      </c>
      <c r="DU20" s="9">
        <v>33.756999999999998</v>
      </c>
      <c r="DV20" s="9">
        <v>228.91900000000001</v>
      </c>
      <c r="DW20" s="9">
        <v>86.843999999999994</v>
      </c>
      <c r="DX20" s="9">
        <v>142.07499999999999</v>
      </c>
      <c r="DY20" s="9">
        <v>222.19300000000001</v>
      </c>
      <c r="DZ20" s="9">
        <v>88.078000000000003</v>
      </c>
      <c r="EA20" s="9">
        <v>134.114</v>
      </c>
      <c r="EB20" s="9">
        <v>807.94</v>
      </c>
      <c r="EC20" s="9">
        <v>431.75700000000001</v>
      </c>
      <c r="ED20" s="9">
        <v>376.18299999999999</v>
      </c>
      <c r="EE20" s="9">
        <v>533.12400000000002</v>
      </c>
      <c r="EF20" s="9">
        <v>352.608</v>
      </c>
      <c r="EG20" s="9">
        <v>180.51499999999999</v>
      </c>
      <c r="EH20" s="9">
        <v>274.81599999999997</v>
      </c>
      <c r="EI20" s="9">
        <v>79.149000000000001</v>
      </c>
      <c r="EJ20" s="9">
        <v>195.66800000000001</v>
      </c>
      <c r="EK20" s="9">
        <v>115.905</v>
      </c>
      <c r="EL20" s="9">
        <v>54.927999999999997</v>
      </c>
      <c r="EM20" s="9">
        <v>60.978000000000002</v>
      </c>
      <c r="EN20" s="9">
        <v>17.960999999999999</v>
      </c>
      <c r="EO20" s="9">
        <v>9.1820000000000004</v>
      </c>
      <c r="EP20" s="9">
        <v>8.7780000000000005</v>
      </c>
      <c r="EQ20" s="9">
        <v>2.9279999999999999</v>
      </c>
      <c r="ER20" s="9">
        <v>2.5720000000000001</v>
      </c>
      <c r="ES20" s="9">
        <v>0.35599999999999998</v>
      </c>
      <c r="ET20" s="9">
        <v>2.4420000000000002</v>
      </c>
      <c r="EU20" s="9">
        <v>2.0859999999999999</v>
      </c>
      <c r="EV20" s="9">
        <v>0.35599999999999998</v>
      </c>
      <c r="EW20" s="9">
        <v>0.48599999999999999</v>
      </c>
      <c r="EX20" s="9">
        <v>0.48599999999999999</v>
      </c>
      <c r="EY20" s="9">
        <v>0</v>
      </c>
      <c r="EZ20" s="9">
        <v>15.032999999999999</v>
      </c>
      <c r="FA20" s="9">
        <v>6.61</v>
      </c>
      <c r="FB20" s="9">
        <v>8.4220000000000006</v>
      </c>
      <c r="FC20" s="9">
        <v>106.589</v>
      </c>
      <c r="FD20" s="9">
        <v>49.698</v>
      </c>
      <c r="FE20" s="9">
        <v>56.890999999999998</v>
      </c>
      <c r="FF20" s="9">
        <v>36.021000000000001</v>
      </c>
      <c r="FG20" s="9">
        <v>27.234000000000002</v>
      </c>
      <c r="FH20" s="9">
        <v>8.7870000000000008</v>
      </c>
      <c r="FI20" s="9">
        <v>70.567999999999998</v>
      </c>
      <c r="FJ20" s="9">
        <v>22.465</v>
      </c>
      <c r="FK20" s="9">
        <v>48.103999999999999</v>
      </c>
      <c r="FL20" s="9">
        <v>37.834000000000003</v>
      </c>
      <c r="FM20" s="9">
        <v>28.69</v>
      </c>
      <c r="FN20" s="9">
        <v>9.1430000000000007</v>
      </c>
      <c r="FO20" s="9">
        <v>78.072000000000003</v>
      </c>
      <c r="FP20" s="9">
        <v>26.236999999999998</v>
      </c>
      <c r="FQ20" s="9">
        <v>51.834000000000003</v>
      </c>
      <c r="FR20" s="9">
        <v>73.010000000000005</v>
      </c>
      <c r="FS20" s="9">
        <v>24.55</v>
      </c>
      <c r="FT20" s="9">
        <v>48.46</v>
      </c>
      <c r="FU20" s="9">
        <v>1312.5170000000001</v>
      </c>
      <c r="FV20" s="9">
        <v>729.75699999999995</v>
      </c>
      <c r="FW20" s="9">
        <v>582.76</v>
      </c>
      <c r="FX20" s="9">
        <v>919.75</v>
      </c>
      <c r="FY20" s="9">
        <v>608.91200000000003</v>
      </c>
      <c r="FZ20" s="9">
        <v>310.83800000000002</v>
      </c>
      <c r="GA20" s="9">
        <v>392.767</v>
      </c>
      <c r="GB20" s="9">
        <v>120.845</v>
      </c>
      <c r="GC20" s="9">
        <v>271.92200000000003</v>
      </c>
      <c r="GD20" s="9">
        <v>177.65199999999999</v>
      </c>
      <c r="GE20" s="9">
        <v>98.507000000000005</v>
      </c>
      <c r="GF20" s="9">
        <v>79.144999999999996</v>
      </c>
      <c r="GG20" s="9">
        <v>32.026000000000003</v>
      </c>
      <c r="GH20" s="9">
        <v>18.888000000000002</v>
      </c>
      <c r="GI20" s="9">
        <v>13.138</v>
      </c>
      <c r="GJ20" s="9">
        <v>10.596</v>
      </c>
      <c r="GK20" s="9">
        <v>8.4969999999999999</v>
      </c>
      <c r="GL20" s="9">
        <v>2.0990000000000002</v>
      </c>
      <c r="GM20" s="9">
        <v>5.452</v>
      </c>
      <c r="GN20" s="9">
        <v>4.1150000000000002</v>
      </c>
      <c r="GO20" s="9">
        <v>1.337</v>
      </c>
      <c r="GP20" s="9">
        <v>5.1440000000000001</v>
      </c>
      <c r="GQ20" s="9">
        <v>4.3810000000000002</v>
      </c>
      <c r="GR20" s="9">
        <v>0.76300000000000001</v>
      </c>
      <c r="GS20" s="9">
        <v>21.43</v>
      </c>
      <c r="GT20" s="9">
        <v>10.391</v>
      </c>
      <c r="GU20" s="9">
        <v>11.039</v>
      </c>
      <c r="GV20" s="9">
        <v>160.726</v>
      </c>
      <c r="GW20" s="9">
        <v>89.253</v>
      </c>
      <c r="GX20" s="9">
        <v>71.472999999999999</v>
      </c>
      <c r="GY20" s="9">
        <v>65.474999999999994</v>
      </c>
      <c r="GZ20" s="9">
        <v>50.024000000000001</v>
      </c>
      <c r="HA20" s="9">
        <v>15.45</v>
      </c>
      <c r="HB20" s="9">
        <v>95.251999999999995</v>
      </c>
      <c r="HC20" s="9">
        <v>39.228999999999999</v>
      </c>
      <c r="HD20" s="9">
        <v>56.023000000000003</v>
      </c>
      <c r="HE20" s="9">
        <v>72.587999999999994</v>
      </c>
      <c r="HF20" s="9">
        <v>55.037999999999997</v>
      </c>
      <c r="HG20" s="9">
        <v>17.55</v>
      </c>
      <c r="HH20" s="9">
        <v>105.06399999999999</v>
      </c>
      <c r="HI20" s="9">
        <v>43.469000000000001</v>
      </c>
      <c r="HJ20" s="9">
        <v>61.594999999999999</v>
      </c>
      <c r="HK20" s="9">
        <v>100.70399999999999</v>
      </c>
      <c r="HL20" s="9">
        <v>43.344000000000001</v>
      </c>
      <c r="HM20" s="9">
        <v>57.36</v>
      </c>
      <c r="HN20" s="9">
        <v>240.23599999999999</v>
      </c>
      <c r="HO20" s="9">
        <v>127.384</v>
      </c>
      <c r="HP20" s="9">
        <v>112.851</v>
      </c>
      <c r="HQ20" s="9">
        <v>153.334</v>
      </c>
      <c r="HR20" s="9">
        <v>101.38200000000001</v>
      </c>
      <c r="HS20" s="9">
        <v>51.951999999999998</v>
      </c>
      <c r="HT20" s="9">
        <v>86.902000000000001</v>
      </c>
      <c r="HU20" s="9">
        <v>26.003</v>
      </c>
      <c r="HV20" s="9">
        <v>60.899000000000001</v>
      </c>
      <c r="HW20" s="9">
        <v>40.837000000000003</v>
      </c>
      <c r="HX20" s="9">
        <v>21.548999999999999</v>
      </c>
      <c r="HY20" s="9">
        <v>19.288</v>
      </c>
      <c r="HZ20" s="9">
        <v>5.702</v>
      </c>
      <c r="IA20" s="9">
        <v>3.121</v>
      </c>
      <c r="IB20" s="9">
        <v>2.5819999999999999</v>
      </c>
      <c r="IC20" s="9">
        <v>1.482</v>
      </c>
      <c r="ID20" s="9">
        <v>1.252</v>
      </c>
      <c r="IE20" s="9">
        <v>0.23</v>
      </c>
      <c r="IF20" s="9">
        <v>1.2130000000000001</v>
      </c>
      <c r="IG20" s="9">
        <v>1.105</v>
      </c>
      <c r="IH20" s="9">
        <v>0.108</v>
      </c>
      <c r="II20" s="9">
        <v>0.26900000000000002</v>
      </c>
      <c r="IJ20" s="9">
        <v>0.14699999999999999</v>
      </c>
      <c r="IK20" s="9">
        <v>0.122</v>
      </c>
      <c r="IL20" s="9">
        <v>4.2210000000000001</v>
      </c>
      <c r="IM20" s="9">
        <v>1.869</v>
      </c>
      <c r="IN20" s="9">
        <v>2.3519999999999999</v>
      </c>
      <c r="IO20" s="9">
        <v>37.874000000000002</v>
      </c>
      <c r="IP20" s="9">
        <v>20.027000000000001</v>
      </c>
      <c r="IQ20" s="9">
        <v>17.846</v>
      </c>
    </row>
    <row r="21" spans="1:251">
      <c r="A21" s="10">
        <v>42125</v>
      </c>
      <c r="B21" s="9">
        <v>943.63199999999995</v>
      </c>
      <c r="C21" s="9">
        <v>1108.251</v>
      </c>
      <c r="D21" s="9">
        <v>361.58300000000003</v>
      </c>
      <c r="E21" s="9">
        <v>746.66800000000001</v>
      </c>
      <c r="F21" s="9">
        <v>541.55499999999995</v>
      </c>
      <c r="G21" s="9">
        <v>293.80900000000003</v>
      </c>
      <c r="H21" s="9">
        <v>247.74600000000001</v>
      </c>
      <c r="I21" s="9">
        <v>91.953000000000003</v>
      </c>
      <c r="J21" s="9">
        <v>60.072000000000003</v>
      </c>
      <c r="K21" s="9">
        <v>31.88</v>
      </c>
      <c r="L21" s="9">
        <v>40.695999999999998</v>
      </c>
      <c r="M21" s="9">
        <v>34.226999999999997</v>
      </c>
      <c r="N21" s="9">
        <v>6.4690000000000003</v>
      </c>
      <c r="O21" s="9">
        <v>21.082000000000001</v>
      </c>
      <c r="P21" s="9">
        <v>17.061</v>
      </c>
      <c r="Q21" s="9">
        <v>4.0209999999999999</v>
      </c>
      <c r="R21" s="9">
        <v>19.614000000000001</v>
      </c>
      <c r="S21" s="9">
        <v>17.167000000000002</v>
      </c>
      <c r="T21" s="9">
        <v>2.448</v>
      </c>
      <c r="U21" s="9">
        <v>51.256999999999998</v>
      </c>
      <c r="V21" s="9">
        <v>25.844999999999999</v>
      </c>
      <c r="W21" s="9">
        <v>25.411000000000001</v>
      </c>
      <c r="X21" s="9">
        <v>489.73</v>
      </c>
      <c r="Y21" s="9">
        <v>262.49400000000003</v>
      </c>
      <c r="Z21" s="9">
        <v>227.23599999999999</v>
      </c>
      <c r="AA21" s="9">
        <v>193.05500000000001</v>
      </c>
      <c r="AB21" s="9">
        <v>148.49700000000001</v>
      </c>
      <c r="AC21" s="9">
        <v>44.558</v>
      </c>
      <c r="AD21" s="9">
        <v>296.67599999999999</v>
      </c>
      <c r="AE21" s="9">
        <v>113.997</v>
      </c>
      <c r="AF21" s="9">
        <v>182.679</v>
      </c>
      <c r="AG21" s="9">
        <v>219.691</v>
      </c>
      <c r="AH21" s="9">
        <v>170.24</v>
      </c>
      <c r="AI21" s="9">
        <v>49.451000000000001</v>
      </c>
      <c r="AJ21" s="9">
        <v>321.86399999999998</v>
      </c>
      <c r="AK21" s="9">
        <v>123.569</v>
      </c>
      <c r="AL21" s="9">
        <v>198.29499999999999</v>
      </c>
      <c r="AM21" s="9">
        <v>317.75700000000001</v>
      </c>
      <c r="AN21" s="9">
        <v>131.05699999999999</v>
      </c>
      <c r="AO21" s="9">
        <v>186.7</v>
      </c>
      <c r="AP21" s="9">
        <v>3002.15</v>
      </c>
      <c r="AQ21" s="9">
        <v>1618.037</v>
      </c>
      <c r="AR21" s="9">
        <v>1384.1130000000001</v>
      </c>
      <c r="AS21" s="9">
        <v>1982.2249999999999</v>
      </c>
      <c r="AT21" s="9">
        <v>1293.971</v>
      </c>
      <c r="AU21" s="9">
        <v>688.255</v>
      </c>
      <c r="AV21" s="9">
        <v>1019.925</v>
      </c>
      <c r="AW21" s="9">
        <v>324.06700000000001</v>
      </c>
      <c r="AX21" s="9">
        <v>695.85799999999995</v>
      </c>
      <c r="AY21" s="9">
        <v>465.53399999999999</v>
      </c>
      <c r="AZ21" s="9">
        <v>251.39500000000001</v>
      </c>
      <c r="BA21" s="9">
        <v>214.13900000000001</v>
      </c>
      <c r="BB21" s="9">
        <v>85.39</v>
      </c>
      <c r="BC21" s="9">
        <v>44.9</v>
      </c>
      <c r="BD21" s="9">
        <v>40.49</v>
      </c>
      <c r="BE21" s="9">
        <v>29.029</v>
      </c>
      <c r="BF21" s="9">
        <v>20.042999999999999</v>
      </c>
      <c r="BG21" s="9">
        <v>8.9860000000000007</v>
      </c>
      <c r="BH21" s="9">
        <v>16.834</v>
      </c>
      <c r="BI21" s="9">
        <v>9.859</v>
      </c>
      <c r="BJ21" s="9">
        <v>6.9749999999999996</v>
      </c>
      <c r="BK21" s="9">
        <v>12.196</v>
      </c>
      <c r="BL21" s="9">
        <v>10.183999999999999</v>
      </c>
      <c r="BM21" s="9">
        <v>2.0110000000000001</v>
      </c>
      <c r="BN21" s="9">
        <v>56.360999999999997</v>
      </c>
      <c r="BO21" s="9">
        <v>24.856999999999999</v>
      </c>
      <c r="BP21" s="9">
        <v>31.503</v>
      </c>
      <c r="BQ21" s="9">
        <v>414.03500000000003</v>
      </c>
      <c r="BR21" s="9">
        <v>225.94499999999999</v>
      </c>
      <c r="BS21" s="9">
        <v>188.089</v>
      </c>
      <c r="BT21" s="9">
        <v>164.29499999999999</v>
      </c>
      <c r="BU21" s="9">
        <v>127.38200000000001</v>
      </c>
      <c r="BV21" s="9">
        <v>36.912999999999997</v>
      </c>
      <c r="BW21" s="9">
        <v>249.739</v>
      </c>
      <c r="BX21" s="9">
        <v>98.563000000000002</v>
      </c>
      <c r="BY21" s="9">
        <v>151.17599999999999</v>
      </c>
      <c r="BZ21" s="9">
        <v>188.64699999999999</v>
      </c>
      <c r="CA21" s="9">
        <v>142.74799999999999</v>
      </c>
      <c r="CB21" s="9">
        <v>45.9</v>
      </c>
      <c r="CC21" s="9">
        <v>276.887</v>
      </c>
      <c r="CD21" s="9">
        <v>108.648</v>
      </c>
      <c r="CE21" s="9">
        <v>168.239</v>
      </c>
      <c r="CF21" s="9">
        <v>266.57299999999998</v>
      </c>
      <c r="CG21" s="9">
        <v>108.422</v>
      </c>
      <c r="CH21" s="9">
        <v>158.15100000000001</v>
      </c>
      <c r="CI21" s="9">
        <v>2347.6799999999998</v>
      </c>
      <c r="CJ21" s="9">
        <v>1240.674</v>
      </c>
      <c r="CK21" s="9">
        <v>1107.0050000000001</v>
      </c>
      <c r="CL21" s="9">
        <v>1655.393</v>
      </c>
      <c r="CM21" s="9">
        <v>1044.7339999999999</v>
      </c>
      <c r="CN21" s="9">
        <v>610.65899999999999</v>
      </c>
      <c r="CO21" s="9">
        <v>692.28700000000003</v>
      </c>
      <c r="CP21" s="9">
        <v>195.94</v>
      </c>
      <c r="CQ21" s="9">
        <v>496.346</v>
      </c>
      <c r="CR21" s="9">
        <v>367.67</v>
      </c>
      <c r="CS21" s="9">
        <v>199.078</v>
      </c>
      <c r="CT21" s="9">
        <v>168.59200000000001</v>
      </c>
      <c r="CU21" s="9">
        <v>69.138000000000005</v>
      </c>
      <c r="CV21" s="9">
        <v>42.420999999999999</v>
      </c>
      <c r="CW21" s="9">
        <v>26.716999999999999</v>
      </c>
      <c r="CX21" s="9">
        <v>29.283999999999999</v>
      </c>
      <c r="CY21" s="9">
        <v>24.922000000000001</v>
      </c>
      <c r="CZ21" s="9">
        <v>4.3620000000000001</v>
      </c>
      <c r="DA21" s="9">
        <v>17.245999999999999</v>
      </c>
      <c r="DB21" s="9">
        <v>14.773999999999999</v>
      </c>
      <c r="DC21" s="9">
        <v>2.4729999999999999</v>
      </c>
      <c r="DD21" s="9">
        <v>12.038</v>
      </c>
      <c r="DE21" s="9">
        <v>10.148</v>
      </c>
      <c r="DF21" s="9">
        <v>1.89</v>
      </c>
      <c r="DG21" s="9">
        <v>39.853999999999999</v>
      </c>
      <c r="DH21" s="9">
        <v>17.498999999999999</v>
      </c>
      <c r="DI21" s="9">
        <v>22.353999999999999</v>
      </c>
      <c r="DJ21" s="9">
        <v>332.63</v>
      </c>
      <c r="DK21" s="9">
        <v>177.8</v>
      </c>
      <c r="DL21" s="9">
        <v>154.83000000000001</v>
      </c>
      <c r="DM21" s="9">
        <v>139.10300000000001</v>
      </c>
      <c r="DN21" s="9">
        <v>104.4</v>
      </c>
      <c r="DO21" s="9">
        <v>34.703000000000003</v>
      </c>
      <c r="DP21" s="9">
        <v>193.52699999999999</v>
      </c>
      <c r="DQ21" s="9">
        <v>73.400000000000006</v>
      </c>
      <c r="DR21" s="9">
        <v>120.127</v>
      </c>
      <c r="DS21" s="9">
        <v>159.83500000000001</v>
      </c>
      <c r="DT21" s="9">
        <v>121.211</v>
      </c>
      <c r="DU21" s="9">
        <v>38.624000000000002</v>
      </c>
      <c r="DV21" s="9">
        <v>207.83500000000001</v>
      </c>
      <c r="DW21" s="9">
        <v>77.867000000000004</v>
      </c>
      <c r="DX21" s="9">
        <v>129.96799999999999</v>
      </c>
      <c r="DY21" s="9">
        <v>210.773</v>
      </c>
      <c r="DZ21" s="9">
        <v>88.174000000000007</v>
      </c>
      <c r="EA21" s="9">
        <v>122.599</v>
      </c>
      <c r="EB21" s="9">
        <v>810.42600000000004</v>
      </c>
      <c r="EC21" s="9">
        <v>433.52100000000002</v>
      </c>
      <c r="ED21" s="9">
        <v>376.90499999999997</v>
      </c>
      <c r="EE21" s="9">
        <v>527.96400000000006</v>
      </c>
      <c r="EF21" s="9">
        <v>347.58600000000001</v>
      </c>
      <c r="EG21" s="9">
        <v>180.37799999999999</v>
      </c>
      <c r="EH21" s="9">
        <v>282.46199999999999</v>
      </c>
      <c r="EI21" s="9">
        <v>85.935000000000002</v>
      </c>
      <c r="EJ21" s="9">
        <v>196.52699999999999</v>
      </c>
      <c r="EK21" s="9">
        <v>136.41399999999999</v>
      </c>
      <c r="EL21" s="9">
        <v>69.347999999999999</v>
      </c>
      <c r="EM21" s="9">
        <v>67.066000000000003</v>
      </c>
      <c r="EN21" s="9">
        <v>33.820999999999998</v>
      </c>
      <c r="EO21" s="9">
        <v>20.116</v>
      </c>
      <c r="EP21" s="9">
        <v>13.705</v>
      </c>
      <c r="EQ21" s="9">
        <v>11.196</v>
      </c>
      <c r="ER21" s="9">
        <v>9.3789999999999996</v>
      </c>
      <c r="ES21" s="9">
        <v>1.8169999999999999</v>
      </c>
      <c r="ET21" s="9">
        <v>6.5250000000000004</v>
      </c>
      <c r="EU21" s="9">
        <v>5.1849999999999996</v>
      </c>
      <c r="EV21" s="9">
        <v>1.34</v>
      </c>
      <c r="EW21" s="9">
        <v>4.6710000000000003</v>
      </c>
      <c r="EX21" s="9">
        <v>4.194</v>
      </c>
      <c r="EY21" s="9">
        <v>0.47699999999999998</v>
      </c>
      <c r="EZ21" s="9">
        <v>22.625</v>
      </c>
      <c r="FA21" s="9">
        <v>10.737</v>
      </c>
      <c r="FB21" s="9">
        <v>11.888</v>
      </c>
      <c r="FC21" s="9">
        <v>120.361</v>
      </c>
      <c r="FD21" s="9">
        <v>61.121000000000002</v>
      </c>
      <c r="FE21" s="9">
        <v>59.238999999999997</v>
      </c>
      <c r="FF21" s="9">
        <v>41.433999999999997</v>
      </c>
      <c r="FG21" s="9">
        <v>31.672000000000001</v>
      </c>
      <c r="FH21" s="9">
        <v>9.7629999999999999</v>
      </c>
      <c r="FI21" s="9">
        <v>78.926000000000002</v>
      </c>
      <c r="FJ21" s="9">
        <v>29.45</v>
      </c>
      <c r="FK21" s="9">
        <v>49.476999999999997</v>
      </c>
      <c r="FL21" s="9">
        <v>48.252000000000002</v>
      </c>
      <c r="FM21" s="9">
        <v>36.902999999999999</v>
      </c>
      <c r="FN21" s="9">
        <v>11.349</v>
      </c>
      <c r="FO21" s="9">
        <v>88.162000000000006</v>
      </c>
      <c r="FP21" s="9">
        <v>32.444000000000003</v>
      </c>
      <c r="FQ21" s="9">
        <v>55.716999999999999</v>
      </c>
      <c r="FR21" s="9">
        <v>85.450999999999993</v>
      </c>
      <c r="FS21" s="9">
        <v>34.634999999999998</v>
      </c>
      <c r="FT21" s="9">
        <v>50.816000000000003</v>
      </c>
      <c r="FU21" s="9">
        <v>1344.43</v>
      </c>
      <c r="FV21" s="9">
        <v>743.01099999999997</v>
      </c>
      <c r="FW21" s="9">
        <v>601.41899999999998</v>
      </c>
      <c r="FX21" s="9">
        <v>942.65599999999995</v>
      </c>
      <c r="FY21" s="9">
        <v>619.80600000000004</v>
      </c>
      <c r="FZ21" s="9">
        <v>322.85000000000002</v>
      </c>
      <c r="GA21" s="9">
        <v>401.774</v>
      </c>
      <c r="GB21" s="9">
        <v>123.205</v>
      </c>
      <c r="GC21" s="9">
        <v>278.56900000000002</v>
      </c>
      <c r="GD21" s="9">
        <v>204.45500000000001</v>
      </c>
      <c r="GE21" s="9">
        <v>112.11799999999999</v>
      </c>
      <c r="GF21" s="9">
        <v>92.337000000000003</v>
      </c>
      <c r="GG21" s="9">
        <v>39.993000000000002</v>
      </c>
      <c r="GH21" s="9">
        <v>24.521000000000001</v>
      </c>
      <c r="GI21" s="9">
        <v>15.472</v>
      </c>
      <c r="GJ21" s="9">
        <v>20.298999999999999</v>
      </c>
      <c r="GK21" s="9">
        <v>15.977</v>
      </c>
      <c r="GL21" s="9">
        <v>4.3209999999999997</v>
      </c>
      <c r="GM21" s="9">
        <v>8.5470000000000006</v>
      </c>
      <c r="GN21" s="9">
        <v>6.4089999999999998</v>
      </c>
      <c r="GO21" s="9">
        <v>2.137</v>
      </c>
      <c r="GP21" s="9">
        <v>11.752000000000001</v>
      </c>
      <c r="GQ21" s="9">
        <v>9.5679999999999996</v>
      </c>
      <c r="GR21" s="9">
        <v>2.1840000000000002</v>
      </c>
      <c r="GS21" s="9">
        <v>19.693999999999999</v>
      </c>
      <c r="GT21" s="9">
        <v>8.5429999999999993</v>
      </c>
      <c r="GU21" s="9">
        <v>11.151</v>
      </c>
      <c r="GV21" s="9">
        <v>176.50899999999999</v>
      </c>
      <c r="GW21" s="9">
        <v>95.212000000000003</v>
      </c>
      <c r="GX21" s="9">
        <v>81.296000000000006</v>
      </c>
      <c r="GY21" s="9">
        <v>78.742000000000004</v>
      </c>
      <c r="GZ21" s="9">
        <v>59.552999999999997</v>
      </c>
      <c r="HA21" s="9">
        <v>19.190000000000001</v>
      </c>
      <c r="HB21" s="9">
        <v>97.766000000000005</v>
      </c>
      <c r="HC21" s="9">
        <v>35.658999999999999</v>
      </c>
      <c r="HD21" s="9">
        <v>62.106999999999999</v>
      </c>
      <c r="HE21" s="9">
        <v>94.908000000000001</v>
      </c>
      <c r="HF21" s="9">
        <v>72.42</v>
      </c>
      <c r="HG21" s="9">
        <v>22.488</v>
      </c>
      <c r="HH21" s="9">
        <v>109.548</v>
      </c>
      <c r="HI21" s="9">
        <v>39.698</v>
      </c>
      <c r="HJ21" s="9">
        <v>69.849999999999994</v>
      </c>
      <c r="HK21" s="9">
        <v>106.313</v>
      </c>
      <c r="HL21" s="9">
        <v>42.069000000000003</v>
      </c>
      <c r="HM21" s="9">
        <v>64.244</v>
      </c>
      <c r="HN21" s="9">
        <v>239.84399999999999</v>
      </c>
      <c r="HO21" s="9">
        <v>126.65900000000001</v>
      </c>
      <c r="HP21" s="9">
        <v>113.184</v>
      </c>
      <c r="HQ21" s="9">
        <v>152.76300000000001</v>
      </c>
      <c r="HR21" s="9">
        <v>100.036</v>
      </c>
      <c r="HS21" s="9">
        <v>52.726999999999997</v>
      </c>
      <c r="HT21" s="9">
        <v>87.081000000000003</v>
      </c>
      <c r="HU21" s="9">
        <v>26.623000000000001</v>
      </c>
      <c r="HV21" s="9">
        <v>60.457999999999998</v>
      </c>
      <c r="HW21" s="9">
        <v>42.637999999999998</v>
      </c>
      <c r="HX21" s="9">
        <v>21.282</v>
      </c>
      <c r="HY21" s="9">
        <v>21.356000000000002</v>
      </c>
      <c r="HZ21" s="9">
        <v>8.1720000000000006</v>
      </c>
      <c r="IA21" s="9">
        <v>4.1109999999999998</v>
      </c>
      <c r="IB21" s="9">
        <v>4.0609999999999999</v>
      </c>
      <c r="IC21" s="9">
        <v>2.339</v>
      </c>
      <c r="ID21" s="9">
        <v>1.6359999999999999</v>
      </c>
      <c r="IE21" s="9">
        <v>0.70299999999999996</v>
      </c>
      <c r="IF21" s="9">
        <v>1.6819999999999999</v>
      </c>
      <c r="IG21" s="9">
        <v>1.0780000000000001</v>
      </c>
      <c r="IH21" s="9">
        <v>0.60499999999999998</v>
      </c>
      <c r="II21" s="9">
        <v>0.65600000000000003</v>
      </c>
      <c r="IJ21" s="9">
        <v>0.55800000000000005</v>
      </c>
      <c r="IK21" s="9">
        <v>9.8000000000000004E-2</v>
      </c>
      <c r="IL21" s="9">
        <v>5.8330000000000002</v>
      </c>
      <c r="IM21" s="9">
        <v>2.476</v>
      </c>
      <c r="IN21" s="9">
        <v>3.3580000000000001</v>
      </c>
      <c r="IO21" s="9">
        <v>38.332000000000001</v>
      </c>
      <c r="IP21" s="9">
        <v>19.131</v>
      </c>
      <c r="IQ21" s="9">
        <v>19.201000000000001</v>
      </c>
    </row>
    <row r="22" spans="1:251">
      <c r="A22" s="10">
        <v>42156</v>
      </c>
      <c r="B22" s="9">
        <v>957.29499999999996</v>
      </c>
      <c r="C22" s="9">
        <v>1101.4469999999999</v>
      </c>
      <c r="D22" s="9">
        <v>356.55</v>
      </c>
      <c r="E22" s="9">
        <v>744.89700000000005</v>
      </c>
      <c r="F22" s="9">
        <v>531.91200000000003</v>
      </c>
      <c r="G22" s="9">
        <v>291.34199999999998</v>
      </c>
      <c r="H22" s="9">
        <v>240.56899999999999</v>
      </c>
      <c r="I22" s="9">
        <v>82.802000000000007</v>
      </c>
      <c r="J22" s="9">
        <v>52.95</v>
      </c>
      <c r="K22" s="9">
        <v>29.852</v>
      </c>
      <c r="L22" s="9">
        <v>32.143000000000001</v>
      </c>
      <c r="M22" s="9">
        <v>26.387</v>
      </c>
      <c r="N22" s="9">
        <v>5.7560000000000002</v>
      </c>
      <c r="O22" s="9">
        <v>19.358000000000001</v>
      </c>
      <c r="P22" s="9">
        <v>15.071</v>
      </c>
      <c r="Q22" s="9">
        <v>4.2869999999999999</v>
      </c>
      <c r="R22" s="9">
        <v>12.784000000000001</v>
      </c>
      <c r="S22" s="9">
        <v>11.316000000000001</v>
      </c>
      <c r="T22" s="9">
        <v>1.4690000000000001</v>
      </c>
      <c r="U22" s="9">
        <v>50.658999999999999</v>
      </c>
      <c r="V22" s="9">
        <v>26.562999999999999</v>
      </c>
      <c r="W22" s="9">
        <v>24.097000000000001</v>
      </c>
      <c r="X22" s="9">
        <v>487.72399999999999</v>
      </c>
      <c r="Y22" s="9">
        <v>263.49700000000001</v>
      </c>
      <c r="Z22" s="9">
        <v>224.22800000000001</v>
      </c>
      <c r="AA22" s="9">
        <v>191.197</v>
      </c>
      <c r="AB22" s="9">
        <v>138.60900000000001</v>
      </c>
      <c r="AC22" s="9">
        <v>52.588000000000001</v>
      </c>
      <c r="AD22" s="9">
        <v>296.52699999999999</v>
      </c>
      <c r="AE22" s="9">
        <v>124.88800000000001</v>
      </c>
      <c r="AF22" s="9">
        <v>171.63900000000001</v>
      </c>
      <c r="AG22" s="9">
        <v>213.92599999999999</v>
      </c>
      <c r="AH22" s="9">
        <v>157.05099999999999</v>
      </c>
      <c r="AI22" s="9">
        <v>56.875999999999998</v>
      </c>
      <c r="AJ22" s="9">
        <v>317.98500000000001</v>
      </c>
      <c r="AK22" s="9">
        <v>134.292</v>
      </c>
      <c r="AL22" s="9">
        <v>183.69399999999999</v>
      </c>
      <c r="AM22" s="9">
        <v>315.88499999999999</v>
      </c>
      <c r="AN22" s="9">
        <v>139.959</v>
      </c>
      <c r="AO22" s="9">
        <v>175.92599999999999</v>
      </c>
      <c r="AP22" s="9">
        <v>2990.4110000000001</v>
      </c>
      <c r="AQ22" s="9">
        <v>1615.3520000000001</v>
      </c>
      <c r="AR22" s="9">
        <v>1375.059</v>
      </c>
      <c r="AS22" s="9">
        <v>1968.8810000000001</v>
      </c>
      <c r="AT22" s="9">
        <v>1288.0989999999999</v>
      </c>
      <c r="AU22" s="9">
        <v>680.78200000000004</v>
      </c>
      <c r="AV22" s="9">
        <v>1021.53</v>
      </c>
      <c r="AW22" s="9">
        <v>327.25200000000001</v>
      </c>
      <c r="AX22" s="9">
        <v>694.27800000000002</v>
      </c>
      <c r="AY22" s="9">
        <v>481.34699999999998</v>
      </c>
      <c r="AZ22" s="9">
        <v>266.42099999999999</v>
      </c>
      <c r="BA22" s="9">
        <v>214.92599999999999</v>
      </c>
      <c r="BB22" s="9">
        <v>96.051000000000002</v>
      </c>
      <c r="BC22" s="9">
        <v>56.841999999999999</v>
      </c>
      <c r="BD22" s="9">
        <v>39.207999999999998</v>
      </c>
      <c r="BE22" s="9">
        <v>40.770000000000003</v>
      </c>
      <c r="BF22" s="9">
        <v>31.943000000000001</v>
      </c>
      <c r="BG22" s="9">
        <v>8.8260000000000005</v>
      </c>
      <c r="BH22" s="9">
        <v>20.298999999999999</v>
      </c>
      <c r="BI22" s="9">
        <v>13.461</v>
      </c>
      <c r="BJ22" s="9">
        <v>6.8369999999999997</v>
      </c>
      <c r="BK22" s="9">
        <v>20.471</v>
      </c>
      <c r="BL22" s="9">
        <v>18.481999999999999</v>
      </c>
      <c r="BM22" s="9">
        <v>1.9890000000000001</v>
      </c>
      <c r="BN22" s="9">
        <v>55.280999999999999</v>
      </c>
      <c r="BO22" s="9">
        <v>24.899000000000001</v>
      </c>
      <c r="BP22" s="9">
        <v>30.382000000000001</v>
      </c>
      <c r="BQ22" s="9">
        <v>424.48500000000001</v>
      </c>
      <c r="BR22" s="9">
        <v>232.63300000000001</v>
      </c>
      <c r="BS22" s="9">
        <v>191.852</v>
      </c>
      <c r="BT22" s="9">
        <v>169.11</v>
      </c>
      <c r="BU22" s="9">
        <v>134.99</v>
      </c>
      <c r="BV22" s="9">
        <v>34.119999999999997</v>
      </c>
      <c r="BW22" s="9">
        <v>255.375</v>
      </c>
      <c r="BX22" s="9">
        <v>97.643000000000001</v>
      </c>
      <c r="BY22" s="9">
        <v>157.732</v>
      </c>
      <c r="BZ22" s="9">
        <v>199.62899999999999</v>
      </c>
      <c r="CA22" s="9">
        <v>159.09800000000001</v>
      </c>
      <c r="CB22" s="9">
        <v>40.530999999999999</v>
      </c>
      <c r="CC22" s="9">
        <v>281.71800000000002</v>
      </c>
      <c r="CD22" s="9">
        <v>107.32299999999999</v>
      </c>
      <c r="CE22" s="9">
        <v>174.39500000000001</v>
      </c>
      <c r="CF22" s="9">
        <v>275.67399999999998</v>
      </c>
      <c r="CG22" s="9">
        <v>111.105</v>
      </c>
      <c r="CH22" s="9">
        <v>164.56899999999999</v>
      </c>
      <c r="CI22" s="9">
        <v>2341.7629999999999</v>
      </c>
      <c r="CJ22" s="9">
        <v>1233.537</v>
      </c>
      <c r="CK22" s="9">
        <v>1108.2260000000001</v>
      </c>
      <c r="CL22" s="9">
        <v>1653.4010000000001</v>
      </c>
      <c r="CM22" s="9">
        <v>1031.0920000000001</v>
      </c>
      <c r="CN22" s="9">
        <v>622.30899999999997</v>
      </c>
      <c r="CO22" s="9">
        <v>688.36199999999997</v>
      </c>
      <c r="CP22" s="9">
        <v>202.44499999999999</v>
      </c>
      <c r="CQ22" s="9">
        <v>485.91699999999997</v>
      </c>
      <c r="CR22" s="9">
        <v>366.3</v>
      </c>
      <c r="CS22" s="9">
        <v>189.596</v>
      </c>
      <c r="CT22" s="9">
        <v>176.70400000000001</v>
      </c>
      <c r="CU22" s="9">
        <v>56.470999999999997</v>
      </c>
      <c r="CV22" s="9">
        <v>30.613</v>
      </c>
      <c r="CW22" s="9">
        <v>25.859000000000002</v>
      </c>
      <c r="CX22" s="9">
        <v>21.077000000000002</v>
      </c>
      <c r="CY22" s="9">
        <v>17.158999999999999</v>
      </c>
      <c r="CZ22" s="9">
        <v>3.9180000000000001</v>
      </c>
      <c r="DA22" s="9">
        <v>11.497999999999999</v>
      </c>
      <c r="DB22" s="9">
        <v>9.3010000000000002</v>
      </c>
      <c r="DC22" s="9">
        <v>2.1970000000000001</v>
      </c>
      <c r="DD22" s="9">
        <v>9.5790000000000006</v>
      </c>
      <c r="DE22" s="9">
        <v>7.8570000000000002</v>
      </c>
      <c r="DF22" s="9">
        <v>1.722</v>
      </c>
      <c r="DG22" s="9">
        <v>35.393999999999998</v>
      </c>
      <c r="DH22" s="9">
        <v>13.454000000000001</v>
      </c>
      <c r="DI22" s="9">
        <v>21.94</v>
      </c>
      <c r="DJ22" s="9">
        <v>331.834</v>
      </c>
      <c r="DK22" s="9">
        <v>168.77699999999999</v>
      </c>
      <c r="DL22" s="9">
        <v>163.05699999999999</v>
      </c>
      <c r="DM22" s="9">
        <v>136.755</v>
      </c>
      <c r="DN22" s="9">
        <v>100.613</v>
      </c>
      <c r="DO22" s="9">
        <v>36.142000000000003</v>
      </c>
      <c r="DP22" s="9">
        <v>195.07900000000001</v>
      </c>
      <c r="DQ22" s="9">
        <v>68.165000000000006</v>
      </c>
      <c r="DR22" s="9">
        <v>126.914</v>
      </c>
      <c r="DS22" s="9">
        <v>152.44300000000001</v>
      </c>
      <c r="DT22" s="9">
        <v>113.242</v>
      </c>
      <c r="DU22" s="9">
        <v>39.200000000000003</v>
      </c>
      <c r="DV22" s="9">
        <v>213.857</v>
      </c>
      <c r="DW22" s="9">
        <v>76.352999999999994</v>
      </c>
      <c r="DX22" s="9">
        <v>137.50399999999999</v>
      </c>
      <c r="DY22" s="9">
        <v>206.577</v>
      </c>
      <c r="DZ22" s="9">
        <v>77.465999999999994</v>
      </c>
      <c r="EA22" s="9">
        <v>129.11099999999999</v>
      </c>
      <c r="EB22" s="9">
        <v>804.97900000000004</v>
      </c>
      <c r="EC22" s="9">
        <v>424.37900000000002</v>
      </c>
      <c r="ED22" s="9">
        <v>380.6</v>
      </c>
      <c r="EE22" s="9">
        <v>517.39200000000005</v>
      </c>
      <c r="EF22" s="9">
        <v>339.91399999999999</v>
      </c>
      <c r="EG22" s="9">
        <v>177.47800000000001</v>
      </c>
      <c r="EH22" s="9">
        <v>287.58699999999999</v>
      </c>
      <c r="EI22" s="9">
        <v>84.465000000000003</v>
      </c>
      <c r="EJ22" s="9">
        <v>203.12200000000001</v>
      </c>
      <c r="EK22" s="9">
        <v>128.89500000000001</v>
      </c>
      <c r="EL22" s="9">
        <v>66.271000000000001</v>
      </c>
      <c r="EM22" s="9">
        <v>62.624000000000002</v>
      </c>
      <c r="EN22" s="9">
        <v>29.331</v>
      </c>
      <c r="EO22" s="9">
        <v>17.251000000000001</v>
      </c>
      <c r="EP22" s="9">
        <v>12.08</v>
      </c>
      <c r="EQ22" s="9">
        <v>9.0350000000000001</v>
      </c>
      <c r="ER22" s="9">
        <v>7.524</v>
      </c>
      <c r="ES22" s="9">
        <v>1.5109999999999999</v>
      </c>
      <c r="ET22" s="9">
        <v>5.3259999999999996</v>
      </c>
      <c r="EU22" s="9">
        <v>4.5069999999999997</v>
      </c>
      <c r="EV22" s="9">
        <v>0.82</v>
      </c>
      <c r="EW22" s="9">
        <v>3.7080000000000002</v>
      </c>
      <c r="EX22" s="9">
        <v>3.0169999999999999</v>
      </c>
      <c r="EY22" s="9">
        <v>0.69099999999999995</v>
      </c>
      <c r="EZ22" s="9">
        <v>20.295999999999999</v>
      </c>
      <c r="FA22" s="9">
        <v>9.7270000000000003</v>
      </c>
      <c r="FB22" s="9">
        <v>10.569000000000001</v>
      </c>
      <c r="FC22" s="9">
        <v>115.482</v>
      </c>
      <c r="FD22" s="9">
        <v>57.945</v>
      </c>
      <c r="FE22" s="9">
        <v>57.536999999999999</v>
      </c>
      <c r="FF22" s="9">
        <v>32.362000000000002</v>
      </c>
      <c r="FG22" s="9">
        <v>25.713000000000001</v>
      </c>
      <c r="FH22" s="9">
        <v>6.6479999999999997</v>
      </c>
      <c r="FI22" s="9">
        <v>83.12</v>
      </c>
      <c r="FJ22" s="9">
        <v>32.231999999999999</v>
      </c>
      <c r="FK22" s="9">
        <v>50.889000000000003</v>
      </c>
      <c r="FL22" s="9">
        <v>38.738999999999997</v>
      </c>
      <c r="FM22" s="9">
        <v>30.757999999999999</v>
      </c>
      <c r="FN22" s="9">
        <v>7.9809999999999999</v>
      </c>
      <c r="FO22" s="9">
        <v>90.156000000000006</v>
      </c>
      <c r="FP22" s="9">
        <v>35.512999999999998</v>
      </c>
      <c r="FQ22" s="9">
        <v>54.643000000000001</v>
      </c>
      <c r="FR22" s="9">
        <v>88.447000000000003</v>
      </c>
      <c r="FS22" s="9">
        <v>36.738</v>
      </c>
      <c r="FT22" s="9">
        <v>51.707999999999998</v>
      </c>
      <c r="FU22" s="9">
        <v>1323.752</v>
      </c>
      <c r="FV22" s="9">
        <v>732.553</v>
      </c>
      <c r="FW22" s="9">
        <v>591.19899999999996</v>
      </c>
      <c r="FX22" s="9">
        <v>926.404</v>
      </c>
      <c r="FY22" s="9">
        <v>616.77499999999998</v>
      </c>
      <c r="FZ22" s="9">
        <v>309.62900000000002</v>
      </c>
      <c r="GA22" s="9">
        <v>397.34800000000001</v>
      </c>
      <c r="GB22" s="9">
        <v>115.77800000000001</v>
      </c>
      <c r="GC22" s="9">
        <v>281.57</v>
      </c>
      <c r="GD22" s="9">
        <v>201.864</v>
      </c>
      <c r="GE22" s="9">
        <v>109.288</v>
      </c>
      <c r="GF22" s="9">
        <v>92.575999999999993</v>
      </c>
      <c r="GG22" s="9">
        <v>32.558</v>
      </c>
      <c r="GH22" s="9">
        <v>17.337</v>
      </c>
      <c r="GI22" s="9">
        <v>15.221</v>
      </c>
      <c r="GJ22" s="9">
        <v>13.121</v>
      </c>
      <c r="GK22" s="9">
        <v>10.087</v>
      </c>
      <c r="GL22" s="9">
        <v>3.0339999999999998</v>
      </c>
      <c r="GM22" s="9">
        <v>9.6690000000000005</v>
      </c>
      <c r="GN22" s="9">
        <v>7.3520000000000003</v>
      </c>
      <c r="GO22" s="9">
        <v>2.3159999999999998</v>
      </c>
      <c r="GP22" s="9">
        <v>3.452</v>
      </c>
      <c r="GQ22" s="9">
        <v>2.7349999999999999</v>
      </c>
      <c r="GR22" s="9">
        <v>0.71699999999999997</v>
      </c>
      <c r="GS22" s="9">
        <v>19.437000000000001</v>
      </c>
      <c r="GT22" s="9">
        <v>7.25</v>
      </c>
      <c r="GU22" s="9">
        <v>12.186999999999999</v>
      </c>
      <c r="GV22" s="9">
        <v>182.00299999999999</v>
      </c>
      <c r="GW22" s="9">
        <v>99.728999999999999</v>
      </c>
      <c r="GX22" s="9">
        <v>82.274000000000001</v>
      </c>
      <c r="GY22" s="9">
        <v>82.762</v>
      </c>
      <c r="GZ22" s="9">
        <v>62.862000000000002</v>
      </c>
      <c r="HA22" s="9">
        <v>19.899999999999999</v>
      </c>
      <c r="HB22" s="9">
        <v>99.241</v>
      </c>
      <c r="HC22" s="9">
        <v>36.866999999999997</v>
      </c>
      <c r="HD22" s="9">
        <v>62.374000000000002</v>
      </c>
      <c r="HE22" s="9">
        <v>93.49</v>
      </c>
      <c r="HF22" s="9">
        <v>70.879000000000005</v>
      </c>
      <c r="HG22" s="9">
        <v>22.611000000000001</v>
      </c>
      <c r="HH22" s="9">
        <v>108.374</v>
      </c>
      <c r="HI22" s="9">
        <v>38.408999999999999</v>
      </c>
      <c r="HJ22" s="9">
        <v>69.965000000000003</v>
      </c>
      <c r="HK22" s="9">
        <v>108.91</v>
      </c>
      <c r="HL22" s="9">
        <v>44.219000000000001</v>
      </c>
      <c r="HM22" s="9">
        <v>64.691000000000003</v>
      </c>
      <c r="HN22" s="9">
        <v>239.92099999999999</v>
      </c>
      <c r="HO22" s="9">
        <v>126.937</v>
      </c>
      <c r="HP22" s="9">
        <v>112.98399999999999</v>
      </c>
      <c r="HQ22" s="9">
        <v>152.30099999999999</v>
      </c>
      <c r="HR22" s="9">
        <v>98.516000000000005</v>
      </c>
      <c r="HS22" s="9">
        <v>53.784999999999997</v>
      </c>
      <c r="HT22" s="9">
        <v>87.619</v>
      </c>
      <c r="HU22" s="9">
        <v>28.42</v>
      </c>
      <c r="HV22" s="9">
        <v>59.198999999999998</v>
      </c>
      <c r="HW22" s="9">
        <v>45.744</v>
      </c>
      <c r="HX22" s="9">
        <v>22.824999999999999</v>
      </c>
      <c r="HY22" s="9">
        <v>22.919</v>
      </c>
      <c r="HZ22" s="9">
        <v>7.7590000000000003</v>
      </c>
      <c r="IA22" s="9">
        <v>4.3289999999999997</v>
      </c>
      <c r="IB22" s="9">
        <v>3.431</v>
      </c>
      <c r="IC22" s="9">
        <v>2.4369999999999998</v>
      </c>
      <c r="ID22" s="9">
        <v>1.627</v>
      </c>
      <c r="IE22" s="9">
        <v>0.81</v>
      </c>
      <c r="IF22" s="9">
        <v>1.3640000000000001</v>
      </c>
      <c r="IG22" s="9">
        <v>0.872</v>
      </c>
      <c r="IH22" s="9">
        <v>0.49199999999999999</v>
      </c>
      <c r="II22" s="9">
        <v>1.073</v>
      </c>
      <c r="IJ22" s="9">
        <v>0.755</v>
      </c>
      <c r="IK22" s="9">
        <v>0.31900000000000001</v>
      </c>
      <c r="IL22" s="9">
        <v>5.3220000000000001</v>
      </c>
      <c r="IM22" s="9">
        <v>2.702</v>
      </c>
      <c r="IN22" s="9">
        <v>2.62</v>
      </c>
      <c r="IO22" s="9">
        <v>41.095999999999997</v>
      </c>
      <c r="IP22" s="9">
        <v>20.331</v>
      </c>
      <c r="IQ22" s="9">
        <v>20.765000000000001</v>
      </c>
    </row>
    <row r="23" spans="1:251">
      <c r="A23" s="10">
        <v>42186</v>
      </c>
      <c r="B23" s="9">
        <v>973.99699999999996</v>
      </c>
      <c r="C23" s="9">
        <v>1083.7190000000001</v>
      </c>
      <c r="D23" s="9">
        <v>339.90100000000001</v>
      </c>
      <c r="E23" s="9">
        <v>743.81799999999998</v>
      </c>
      <c r="F23" s="9">
        <v>562.76199999999994</v>
      </c>
      <c r="G23" s="9">
        <v>306.54000000000002</v>
      </c>
      <c r="H23" s="9">
        <v>256.221</v>
      </c>
      <c r="I23" s="9">
        <v>91.14</v>
      </c>
      <c r="J23" s="9">
        <v>50.125999999999998</v>
      </c>
      <c r="K23" s="9">
        <v>41.014000000000003</v>
      </c>
      <c r="L23" s="9">
        <v>36.722000000000001</v>
      </c>
      <c r="M23" s="9">
        <v>25.533000000000001</v>
      </c>
      <c r="N23" s="9">
        <v>11.189</v>
      </c>
      <c r="O23" s="9">
        <v>21.538</v>
      </c>
      <c r="P23" s="9">
        <v>15.667</v>
      </c>
      <c r="Q23" s="9">
        <v>5.8710000000000004</v>
      </c>
      <c r="R23" s="9">
        <v>15.183999999999999</v>
      </c>
      <c r="S23" s="9">
        <v>9.8659999999999997</v>
      </c>
      <c r="T23" s="9">
        <v>5.3179999999999996</v>
      </c>
      <c r="U23" s="9">
        <v>54.417000000000002</v>
      </c>
      <c r="V23" s="9">
        <v>24.593</v>
      </c>
      <c r="W23" s="9">
        <v>29.824000000000002</v>
      </c>
      <c r="X23" s="9">
        <v>513.803</v>
      </c>
      <c r="Y23" s="9">
        <v>280.524</v>
      </c>
      <c r="Z23" s="9">
        <v>233.279</v>
      </c>
      <c r="AA23" s="9">
        <v>200.726</v>
      </c>
      <c r="AB23" s="9">
        <v>145.529</v>
      </c>
      <c r="AC23" s="9">
        <v>55.197000000000003</v>
      </c>
      <c r="AD23" s="9">
        <v>313.077</v>
      </c>
      <c r="AE23" s="9">
        <v>134.995</v>
      </c>
      <c r="AF23" s="9">
        <v>178.08199999999999</v>
      </c>
      <c r="AG23" s="9">
        <v>227.922</v>
      </c>
      <c r="AH23" s="9">
        <v>163.797</v>
      </c>
      <c r="AI23" s="9">
        <v>64.125</v>
      </c>
      <c r="AJ23" s="9">
        <v>334.84</v>
      </c>
      <c r="AK23" s="9">
        <v>142.744</v>
      </c>
      <c r="AL23" s="9">
        <v>192.096</v>
      </c>
      <c r="AM23" s="9">
        <v>334.61599999999999</v>
      </c>
      <c r="AN23" s="9">
        <v>150.66300000000001</v>
      </c>
      <c r="AO23" s="9">
        <v>183.953</v>
      </c>
      <c r="AP23" s="9">
        <v>2992.2339999999999</v>
      </c>
      <c r="AQ23" s="9">
        <v>1619.319</v>
      </c>
      <c r="AR23" s="9">
        <v>1372.915</v>
      </c>
      <c r="AS23" s="9">
        <v>1996.3009999999999</v>
      </c>
      <c r="AT23" s="9">
        <v>1307.0229999999999</v>
      </c>
      <c r="AU23" s="9">
        <v>689.27800000000002</v>
      </c>
      <c r="AV23" s="9">
        <v>995.93299999999999</v>
      </c>
      <c r="AW23" s="9">
        <v>312.29599999999999</v>
      </c>
      <c r="AX23" s="9">
        <v>683.63699999999994</v>
      </c>
      <c r="AY23" s="9">
        <v>464.11</v>
      </c>
      <c r="AZ23" s="9">
        <v>256.11500000000001</v>
      </c>
      <c r="BA23" s="9">
        <v>207.995</v>
      </c>
      <c r="BB23" s="9">
        <v>93.888000000000005</v>
      </c>
      <c r="BC23" s="9">
        <v>54.985999999999997</v>
      </c>
      <c r="BD23" s="9">
        <v>38.902000000000001</v>
      </c>
      <c r="BE23" s="9">
        <v>38.235999999999997</v>
      </c>
      <c r="BF23" s="9">
        <v>29.916</v>
      </c>
      <c r="BG23" s="9">
        <v>8.32</v>
      </c>
      <c r="BH23" s="9">
        <v>20.504999999999999</v>
      </c>
      <c r="BI23" s="9">
        <v>15.144</v>
      </c>
      <c r="BJ23" s="9">
        <v>5.3609999999999998</v>
      </c>
      <c r="BK23" s="9">
        <v>17.731000000000002</v>
      </c>
      <c r="BL23" s="9">
        <v>14.772</v>
      </c>
      <c r="BM23" s="9">
        <v>2.9590000000000001</v>
      </c>
      <c r="BN23" s="9">
        <v>55.652000000000001</v>
      </c>
      <c r="BO23" s="9">
        <v>25.07</v>
      </c>
      <c r="BP23" s="9">
        <v>30.582000000000001</v>
      </c>
      <c r="BQ23" s="9">
        <v>416.11900000000003</v>
      </c>
      <c r="BR23" s="9">
        <v>225.959</v>
      </c>
      <c r="BS23" s="9">
        <v>190.16</v>
      </c>
      <c r="BT23" s="9">
        <v>159.07400000000001</v>
      </c>
      <c r="BU23" s="9">
        <v>127.514</v>
      </c>
      <c r="BV23" s="9">
        <v>31.56</v>
      </c>
      <c r="BW23" s="9">
        <v>257.04500000000002</v>
      </c>
      <c r="BX23" s="9">
        <v>98.444999999999993</v>
      </c>
      <c r="BY23" s="9">
        <v>158.6</v>
      </c>
      <c r="BZ23" s="9">
        <v>186.12200000000001</v>
      </c>
      <c r="CA23" s="9">
        <v>147.75399999999999</v>
      </c>
      <c r="CB23" s="9">
        <v>38.369</v>
      </c>
      <c r="CC23" s="9">
        <v>277.988</v>
      </c>
      <c r="CD23" s="9">
        <v>108.361</v>
      </c>
      <c r="CE23" s="9">
        <v>169.62700000000001</v>
      </c>
      <c r="CF23" s="9">
        <v>277.55</v>
      </c>
      <c r="CG23" s="9">
        <v>113.589</v>
      </c>
      <c r="CH23" s="9">
        <v>163.96100000000001</v>
      </c>
      <c r="CI23" s="9">
        <v>2335.415</v>
      </c>
      <c r="CJ23" s="9">
        <v>1235.6089999999999</v>
      </c>
      <c r="CK23" s="9">
        <v>1099.806</v>
      </c>
      <c r="CL23" s="9">
        <v>1648.095</v>
      </c>
      <c r="CM23" s="9">
        <v>1026.5139999999999</v>
      </c>
      <c r="CN23" s="9">
        <v>621.58100000000002</v>
      </c>
      <c r="CO23" s="9">
        <v>687.32</v>
      </c>
      <c r="CP23" s="9">
        <v>209.095</v>
      </c>
      <c r="CQ23" s="9">
        <v>478.22399999999999</v>
      </c>
      <c r="CR23" s="9">
        <v>363.31400000000002</v>
      </c>
      <c r="CS23" s="9">
        <v>194.827</v>
      </c>
      <c r="CT23" s="9">
        <v>168.48699999999999</v>
      </c>
      <c r="CU23" s="9">
        <v>73.509</v>
      </c>
      <c r="CV23" s="9">
        <v>42.234000000000002</v>
      </c>
      <c r="CW23" s="9">
        <v>31.274999999999999</v>
      </c>
      <c r="CX23" s="9">
        <v>34.186</v>
      </c>
      <c r="CY23" s="9">
        <v>25.632999999999999</v>
      </c>
      <c r="CZ23" s="9">
        <v>8.5519999999999996</v>
      </c>
      <c r="DA23" s="9">
        <v>20.5</v>
      </c>
      <c r="DB23" s="9">
        <v>15.997999999999999</v>
      </c>
      <c r="DC23" s="9">
        <v>4.5019999999999998</v>
      </c>
      <c r="DD23" s="9">
        <v>13.686</v>
      </c>
      <c r="DE23" s="9">
        <v>9.6359999999999992</v>
      </c>
      <c r="DF23" s="9">
        <v>4.05</v>
      </c>
      <c r="DG23" s="9">
        <v>39.323</v>
      </c>
      <c r="DH23" s="9">
        <v>16.600999999999999</v>
      </c>
      <c r="DI23" s="9">
        <v>22.722000000000001</v>
      </c>
      <c r="DJ23" s="9">
        <v>319.84100000000001</v>
      </c>
      <c r="DK23" s="9">
        <v>170.08</v>
      </c>
      <c r="DL23" s="9">
        <v>149.761</v>
      </c>
      <c r="DM23" s="9">
        <v>131.54300000000001</v>
      </c>
      <c r="DN23" s="9">
        <v>93.445999999999998</v>
      </c>
      <c r="DO23" s="9">
        <v>38.097000000000001</v>
      </c>
      <c r="DP23" s="9">
        <v>188.298</v>
      </c>
      <c r="DQ23" s="9">
        <v>76.634</v>
      </c>
      <c r="DR23" s="9">
        <v>111.664</v>
      </c>
      <c r="DS23" s="9">
        <v>159.535</v>
      </c>
      <c r="DT23" s="9">
        <v>114.179</v>
      </c>
      <c r="DU23" s="9">
        <v>45.356000000000002</v>
      </c>
      <c r="DV23" s="9">
        <v>203.779</v>
      </c>
      <c r="DW23" s="9">
        <v>80.647999999999996</v>
      </c>
      <c r="DX23" s="9">
        <v>123.13</v>
      </c>
      <c r="DY23" s="9">
        <v>208.798</v>
      </c>
      <c r="DZ23" s="9">
        <v>92.631</v>
      </c>
      <c r="EA23" s="9">
        <v>116.167</v>
      </c>
      <c r="EB23" s="9">
        <v>799.82799999999997</v>
      </c>
      <c r="EC23" s="9">
        <v>419.298</v>
      </c>
      <c r="ED23" s="9">
        <v>380.53</v>
      </c>
      <c r="EE23" s="9">
        <v>522.60699999999997</v>
      </c>
      <c r="EF23" s="9">
        <v>340.95299999999997</v>
      </c>
      <c r="EG23" s="9">
        <v>181.654</v>
      </c>
      <c r="EH23" s="9">
        <v>277.22000000000003</v>
      </c>
      <c r="EI23" s="9">
        <v>78.344999999999999</v>
      </c>
      <c r="EJ23" s="9">
        <v>198.876</v>
      </c>
      <c r="EK23" s="9">
        <v>132.76900000000001</v>
      </c>
      <c r="EL23" s="9">
        <v>67.828000000000003</v>
      </c>
      <c r="EM23" s="9">
        <v>64.941000000000003</v>
      </c>
      <c r="EN23" s="9">
        <v>27.11</v>
      </c>
      <c r="EO23" s="9">
        <v>14.288</v>
      </c>
      <c r="EP23" s="9">
        <v>12.821999999999999</v>
      </c>
      <c r="EQ23" s="9">
        <v>11.868</v>
      </c>
      <c r="ER23" s="9">
        <v>8.7590000000000003</v>
      </c>
      <c r="ES23" s="9">
        <v>3.109</v>
      </c>
      <c r="ET23" s="9">
        <v>6.9820000000000002</v>
      </c>
      <c r="EU23" s="9">
        <v>4.7430000000000003</v>
      </c>
      <c r="EV23" s="9">
        <v>2.2389999999999999</v>
      </c>
      <c r="EW23" s="9">
        <v>4.8860000000000001</v>
      </c>
      <c r="EX23" s="9">
        <v>4.016</v>
      </c>
      <c r="EY23" s="9">
        <v>0.86899999999999999</v>
      </c>
      <c r="EZ23" s="9">
        <v>15.242000000000001</v>
      </c>
      <c r="FA23" s="9">
        <v>5.5279999999999996</v>
      </c>
      <c r="FB23" s="9">
        <v>9.7129999999999992</v>
      </c>
      <c r="FC23" s="9">
        <v>120.629</v>
      </c>
      <c r="FD23" s="9">
        <v>61.588000000000001</v>
      </c>
      <c r="FE23" s="9">
        <v>59.04</v>
      </c>
      <c r="FF23" s="9">
        <v>41.268000000000001</v>
      </c>
      <c r="FG23" s="9">
        <v>32.659999999999997</v>
      </c>
      <c r="FH23" s="9">
        <v>8.6080000000000005</v>
      </c>
      <c r="FI23" s="9">
        <v>79.361000000000004</v>
      </c>
      <c r="FJ23" s="9">
        <v>28.928000000000001</v>
      </c>
      <c r="FK23" s="9">
        <v>50.433</v>
      </c>
      <c r="FL23" s="9">
        <v>48.203000000000003</v>
      </c>
      <c r="FM23" s="9">
        <v>37.128</v>
      </c>
      <c r="FN23" s="9">
        <v>11.074999999999999</v>
      </c>
      <c r="FO23" s="9">
        <v>84.566999999999993</v>
      </c>
      <c r="FP23" s="9">
        <v>30.7</v>
      </c>
      <c r="FQ23" s="9">
        <v>53.866999999999997</v>
      </c>
      <c r="FR23" s="9">
        <v>86.343000000000004</v>
      </c>
      <c r="FS23" s="9">
        <v>33.670999999999999</v>
      </c>
      <c r="FT23" s="9">
        <v>52.671999999999997</v>
      </c>
      <c r="FU23" s="9">
        <v>1318.0360000000001</v>
      </c>
      <c r="FV23" s="9">
        <v>733.32</v>
      </c>
      <c r="FW23" s="9">
        <v>584.71600000000001</v>
      </c>
      <c r="FX23" s="9">
        <v>918.77800000000002</v>
      </c>
      <c r="FY23" s="9">
        <v>612.68399999999997</v>
      </c>
      <c r="FZ23" s="9">
        <v>306.09399999999999</v>
      </c>
      <c r="GA23" s="9">
        <v>399.25799999999998</v>
      </c>
      <c r="GB23" s="9">
        <v>120.636</v>
      </c>
      <c r="GC23" s="9">
        <v>278.62200000000001</v>
      </c>
      <c r="GD23" s="9">
        <v>197.75899999999999</v>
      </c>
      <c r="GE23" s="9">
        <v>107.163</v>
      </c>
      <c r="GF23" s="9">
        <v>90.594999999999999</v>
      </c>
      <c r="GG23" s="9">
        <v>39.732999999999997</v>
      </c>
      <c r="GH23" s="9">
        <v>23.899000000000001</v>
      </c>
      <c r="GI23" s="9">
        <v>15.834</v>
      </c>
      <c r="GJ23" s="9">
        <v>16.216999999999999</v>
      </c>
      <c r="GK23" s="9">
        <v>13.077999999999999</v>
      </c>
      <c r="GL23" s="9">
        <v>3.14</v>
      </c>
      <c r="GM23" s="9">
        <v>8.5399999999999991</v>
      </c>
      <c r="GN23" s="9">
        <v>6.6790000000000003</v>
      </c>
      <c r="GO23" s="9">
        <v>1.8620000000000001</v>
      </c>
      <c r="GP23" s="9">
        <v>7.6769999999999996</v>
      </c>
      <c r="GQ23" s="9">
        <v>6.399</v>
      </c>
      <c r="GR23" s="9">
        <v>1.278</v>
      </c>
      <c r="GS23" s="9">
        <v>23.515000000000001</v>
      </c>
      <c r="GT23" s="9">
        <v>10.821</v>
      </c>
      <c r="GU23" s="9">
        <v>12.694000000000001</v>
      </c>
      <c r="GV23" s="9">
        <v>172.92699999999999</v>
      </c>
      <c r="GW23" s="9">
        <v>92.369</v>
      </c>
      <c r="GX23" s="9">
        <v>80.558000000000007</v>
      </c>
      <c r="GY23" s="9">
        <v>67.143000000000001</v>
      </c>
      <c r="GZ23" s="9">
        <v>53.301000000000002</v>
      </c>
      <c r="HA23" s="9">
        <v>13.843</v>
      </c>
      <c r="HB23" s="9">
        <v>105.783</v>
      </c>
      <c r="HC23" s="9">
        <v>39.067999999999998</v>
      </c>
      <c r="HD23" s="9">
        <v>66.715000000000003</v>
      </c>
      <c r="HE23" s="9">
        <v>79.143000000000001</v>
      </c>
      <c r="HF23" s="9">
        <v>62.161000000000001</v>
      </c>
      <c r="HG23" s="9">
        <v>16.981999999999999</v>
      </c>
      <c r="HH23" s="9">
        <v>118.616</v>
      </c>
      <c r="HI23" s="9">
        <v>45.002000000000002</v>
      </c>
      <c r="HJ23" s="9">
        <v>73.613</v>
      </c>
      <c r="HK23" s="9">
        <v>114.324</v>
      </c>
      <c r="HL23" s="9">
        <v>45.747</v>
      </c>
      <c r="HM23" s="9">
        <v>68.576999999999998</v>
      </c>
      <c r="HN23" s="9">
        <v>238.96799999999999</v>
      </c>
      <c r="HO23" s="9">
        <v>126.919</v>
      </c>
      <c r="HP23" s="9">
        <v>112.05</v>
      </c>
      <c r="HQ23" s="9">
        <v>154.10900000000001</v>
      </c>
      <c r="HR23" s="9">
        <v>100.569</v>
      </c>
      <c r="HS23" s="9">
        <v>53.54</v>
      </c>
      <c r="HT23" s="9">
        <v>84.858999999999995</v>
      </c>
      <c r="HU23" s="9">
        <v>26.349</v>
      </c>
      <c r="HV23" s="9">
        <v>58.51</v>
      </c>
      <c r="HW23" s="9">
        <v>39.473999999999997</v>
      </c>
      <c r="HX23" s="9">
        <v>20.731999999999999</v>
      </c>
      <c r="HY23" s="9">
        <v>18.742000000000001</v>
      </c>
      <c r="HZ23" s="9">
        <v>6.492</v>
      </c>
      <c r="IA23" s="9">
        <v>2.7330000000000001</v>
      </c>
      <c r="IB23" s="9">
        <v>3.7589999999999999</v>
      </c>
      <c r="IC23" s="9">
        <v>1.7110000000000001</v>
      </c>
      <c r="ID23" s="9">
        <v>1.0529999999999999</v>
      </c>
      <c r="IE23" s="9">
        <v>0.65700000000000003</v>
      </c>
      <c r="IF23" s="9">
        <v>0.96299999999999997</v>
      </c>
      <c r="IG23" s="9">
        <v>0.39200000000000002</v>
      </c>
      <c r="IH23" s="9">
        <v>0.57099999999999995</v>
      </c>
      <c r="II23" s="9">
        <v>0.747</v>
      </c>
      <c r="IJ23" s="9">
        <v>0.66100000000000003</v>
      </c>
      <c r="IK23" s="9">
        <v>8.5999999999999993E-2</v>
      </c>
      <c r="IL23" s="9">
        <v>4.782</v>
      </c>
      <c r="IM23" s="9">
        <v>1.68</v>
      </c>
      <c r="IN23" s="9">
        <v>3.1019999999999999</v>
      </c>
      <c r="IO23" s="9">
        <v>36.457999999999998</v>
      </c>
      <c r="IP23" s="9">
        <v>19.335000000000001</v>
      </c>
      <c r="IQ23" s="9">
        <v>17.123000000000001</v>
      </c>
    </row>
    <row r="24" spans="1:251">
      <c r="A24" s="10">
        <v>42217</v>
      </c>
      <c r="B24" s="9">
        <v>958.04300000000001</v>
      </c>
      <c r="C24" s="9">
        <v>1103.992</v>
      </c>
      <c r="D24" s="9">
        <v>340.00799999999998</v>
      </c>
      <c r="E24" s="9">
        <v>763.98400000000004</v>
      </c>
      <c r="F24" s="9">
        <v>548.85900000000004</v>
      </c>
      <c r="G24" s="9">
        <v>289.14299999999997</v>
      </c>
      <c r="H24" s="9">
        <v>259.71499999999997</v>
      </c>
      <c r="I24" s="9">
        <v>96.813000000000002</v>
      </c>
      <c r="J24" s="9">
        <v>57.131</v>
      </c>
      <c r="K24" s="9">
        <v>39.680999999999997</v>
      </c>
      <c r="L24" s="9">
        <v>34.944000000000003</v>
      </c>
      <c r="M24" s="9">
        <v>29.527000000000001</v>
      </c>
      <c r="N24" s="9">
        <v>5.4180000000000001</v>
      </c>
      <c r="O24" s="9">
        <v>19.533999999999999</v>
      </c>
      <c r="P24" s="9">
        <v>15.769</v>
      </c>
      <c r="Q24" s="9">
        <v>3.7650000000000001</v>
      </c>
      <c r="R24" s="9">
        <v>15.41</v>
      </c>
      <c r="S24" s="9">
        <v>13.757999999999999</v>
      </c>
      <c r="T24" s="9">
        <v>1.6519999999999999</v>
      </c>
      <c r="U24" s="9">
        <v>61.869</v>
      </c>
      <c r="V24" s="9">
        <v>27.605</v>
      </c>
      <c r="W24" s="9">
        <v>34.264000000000003</v>
      </c>
      <c r="X24" s="9">
        <v>494.05900000000003</v>
      </c>
      <c r="Y24" s="9">
        <v>256.93299999999999</v>
      </c>
      <c r="Z24" s="9">
        <v>237.126</v>
      </c>
      <c r="AA24" s="9">
        <v>193.84200000000001</v>
      </c>
      <c r="AB24" s="9">
        <v>137.32</v>
      </c>
      <c r="AC24" s="9">
        <v>56.521999999999998</v>
      </c>
      <c r="AD24" s="9">
        <v>300.21699999999998</v>
      </c>
      <c r="AE24" s="9">
        <v>119.613</v>
      </c>
      <c r="AF24" s="9">
        <v>180.60400000000001</v>
      </c>
      <c r="AG24" s="9">
        <v>218.49799999999999</v>
      </c>
      <c r="AH24" s="9">
        <v>157.006</v>
      </c>
      <c r="AI24" s="9">
        <v>61.491</v>
      </c>
      <c r="AJ24" s="9">
        <v>330.36099999999999</v>
      </c>
      <c r="AK24" s="9">
        <v>132.137</v>
      </c>
      <c r="AL24" s="9">
        <v>198.22399999999999</v>
      </c>
      <c r="AM24" s="9">
        <v>319.75099999999998</v>
      </c>
      <c r="AN24" s="9">
        <v>135.38200000000001</v>
      </c>
      <c r="AO24" s="9">
        <v>184.369</v>
      </c>
      <c r="AP24" s="9">
        <v>2960.3939999999998</v>
      </c>
      <c r="AQ24" s="9">
        <v>1601.249</v>
      </c>
      <c r="AR24" s="9">
        <v>1359.146</v>
      </c>
      <c r="AS24" s="9">
        <v>1960.902</v>
      </c>
      <c r="AT24" s="9">
        <v>1289.0160000000001</v>
      </c>
      <c r="AU24" s="9">
        <v>671.88599999999997</v>
      </c>
      <c r="AV24" s="9">
        <v>999.49199999999996</v>
      </c>
      <c r="AW24" s="9">
        <v>312.233</v>
      </c>
      <c r="AX24" s="9">
        <v>687.25900000000001</v>
      </c>
      <c r="AY24" s="9">
        <v>445.666</v>
      </c>
      <c r="AZ24" s="9">
        <v>244.285</v>
      </c>
      <c r="BA24" s="9">
        <v>201.381</v>
      </c>
      <c r="BB24" s="9">
        <v>88.74</v>
      </c>
      <c r="BC24" s="9">
        <v>51.009</v>
      </c>
      <c r="BD24" s="9">
        <v>37.731000000000002</v>
      </c>
      <c r="BE24" s="9">
        <v>32.496000000000002</v>
      </c>
      <c r="BF24" s="9">
        <v>28.611000000000001</v>
      </c>
      <c r="BG24" s="9">
        <v>3.8849999999999998</v>
      </c>
      <c r="BH24" s="9">
        <v>10.644</v>
      </c>
      <c r="BI24" s="9">
        <v>8.8819999999999997</v>
      </c>
      <c r="BJ24" s="9">
        <v>1.762</v>
      </c>
      <c r="BK24" s="9">
        <v>21.852</v>
      </c>
      <c r="BL24" s="9">
        <v>19.728999999999999</v>
      </c>
      <c r="BM24" s="9">
        <v>2.1230000000000002</v>
      </c>
      <c r="BN24" s="9">
        <v>56.244</v>
      </c>
      <c r="BO24" s="9">
        <v>22.398</v>
      </c>
      <c r="BP24" s="9">
        <v>33.845999999999997</v>
      </c>
      <c r="BQ24" s="9">
        <v>397.27199999999999</v>
      </c>
      <c r="BR24" s="9">
        <v>213.84700000000001</v>
      </c>
      <c r="BS24" s="9">
        <v>183.42400000000001</v>
      </c>
      <c r="BT24" s="9">
        <v>151.06</v>
      </c>
      <c r="BU24" s="9">
        <v>120.464</v>
      </c>
      <c r="BV24" s="9">
        <v>30.596</v>
      </c>
      <c r="BW24" s="9">
        <v>246.21199999999999</v>
      </c>
      <c r="BX24" s="9">
        <v>93.382999999999996</v>
      </c>
      <c r="BY24" s="9">
        <v>152.828</v>
      </c>
      <c r="BZ24" s="9">
        <v>175.41900000000001</v>
      </c>
      <c r="CA24" s="9">
        <v>142.09399999999999</v>
      </c>
      <c r="CB24" s="9">
        <v>33.325000000000003</v>
      </c>
      <c r="CC24" s="9">
        <v>270.24700000000001</v>
      </c>
      <c r="CD24" s="9">
        <v>102.191</v>
      </c>
      <c r="CE24" s="9">
        <v>168.05600000000001</v>
      </c>
      <c r="CF24" s="9">
        <v>256.85599999999999</v>
      </c>
      <c r="CG24" s="9">
        <v>102.265</v>
      </c>
      <c r="CH24" s="9">
        <v>154.59</v>
      </c>
      <c r="CI24" s="9">
        <v>2333.998</v>
      </c>
      <c r="CJ24" s="9">
        <v>1237.0039999999999</v>
      </c>
      <c r="CK24" s="9">
        <v>1096.9929999999999</v>
      </c>
      <c r="CL24" s="9">
        <v>1624.874</v>
      </c>
      <c r="CM24" s="9">
        <v>1028.079</v>
      </c>
      <c r="CN24" s="9">
        <v>596.79499999999996</v>
      </c>
      <c r="CO24" s="9">
        <v>709.12400000000002</v>
      </c>
      <c r="CP24" s="9">
        <v>208.92500000000001</v>
      </c>
      <c r="CQ24" s="9">
        <v>500.19799999999998</v>
      </c>
      <c r="CR24" s="9">
        <v>355.40199999999999</v>
      </c>
      <c r="CS24" s="9">
        <v>183.82900000000001</v>
      </c>
      <c r="CT24" s="9">
        <v>171.57300000000001</v>
      </c>
      <c r="CU24" s="9">
        <v>58.838000000000001</v>
      </c>
      <c r="CV24" s="9">
        <v>32.838999999999999</v>
      </c>
      <c r="CW24" s="9">
        <v>25.998999999999999</v>
      </c>
      <c r="CX24" s="9">
        <v>21.798999999999999</v>
      </c>
      <c r="CY24" s="9">
        <v>17.140999999999998</v>
      </c>
      <c r="CZ24" s="9">
        <v>4.6580000000000004</v>
      </c>
      <c r="DA24" s="9">
        <v>12.180999999999999</v>
      </c>
      <c r="DB24" s="9">
        <v>8.4659999999999993</v>
      </c>
      <c r="DC24" s="9">
        <v>3.714</v>
      </c>
      <c r="DD24" s="9">
        <v>9.6189999999999998</v>
      </c>
      <c r="DE24" s="9">
        <v>8.6750000000000007</v>
      </c>
      <c r="DF24" s="9">
        <v>0.94399999999999995</v>
      </c>
      <c r="DG24" s="9">
        <v>37.037999999999997</v>
      </c>
      <c r="DH24" s="9">
        <v>15.698</v>
      </c>
      <c r="DI24" s="9">
        <v>21.341000000000001</v>
      </c>
      <c r="DJ24" s="9">
        <v>322.036</v>
      </c>
      <c r="DK24" s="9">
        <v>164.69200000000001</v>
      </c>
      <c r="DL24" s="9">
        <v>157.34399999999999</v>
      </c>
      <c r="DM24" s="9">
        <v>123.14700000000001</v>
      </c>
      <c r="DN24" s="9">
        <v>89.924999999999997</v>
      </c>
      <c r="DO24" s="9">
        <v>33.222000000000001</v>
      </c>
      <c r="DP24" s="9">
        <v>198.88900000000001</v>
      </c>
      <c r="DQ24" s="9">
        <v>74.768000000000001</v>
      </c>
      <c r="DR24" s="9">
        <v>124.122</v>
      </c>
      <c r="DS24" s="9">
        <v>140.029</v>
      </c>
      <c r="DT24" s="9">
        <v>102.55800000000001</v>
      </c>
      <c r="DU24" s="9">
        <v>37.47</v>
      </c>
      <c r="DV24" s="9">
        <v>215.37299999999999</v>
      </c>
      <c r="DW24" s="9">
        <v>81.27</v>
      </c>
      <c r="DX24" s="9">
        <v>134.10300000000001</v>
      </c>
      <c r="DY24" s="9">
        <v>211.07</v>
      </c>
      <c r="DZ24" s="9">
        <v>83.233999999999995</v>
      </c>
      <c r="EA24" s="9">
        <v>127.836</v>
      </c>
      <c r="EB24" s="9">
        <v>800.05799999999999</v>
      </c>
      <c r="EC24" s="9">
        <v>419.685</v>
      </c>
      <c r="ED24" s="9">
        <v>380.37299999999999</v>
      </c>
      <c r="EE24" s="9">
        <v>520.18200000000002</v>
      </c>
      <c r="EF24" s="9">
        <v>336.35899999999998</v>
      </c>
      <c r="EG24" s="9">
        <v>183.82300000000001</v>
      </c>
      <c r="EH24" s="9">
        <v>279.87599999999998</v>
      </c>
      <c r="EI24" s="9">
        <v>83.325999999999993</v>
      </c>
      <c r="EJ24" s="9">
        <v>196.55</v>
      </c>
      <c r="EK24" s="9">
        <v>122.54</v>
      </c>
      <c r="EL24" s="9">
        <v>62.832000000000001</v>
      </c>
      <c r="EM24" s="9">
        <v>59.707999999999998</v>
      </c>
      <c r="EN24" s="9">
        <v>24.731999999999999</v>
      </c>
      <c r="EO24" s="9">
        <v>11.335000000000001</v>
      </c>
      <c r="EP24" s="9">
        <v>13.396000000000001</v>
      </c>
      <c r="EQ24" s="9">
        <v>7.9210000000000003</v>
      </c>
      <c r="ER24" s="9">
        <v>6.3289999999999997</v>
      </c>
      <c r="ES24" s="9">
        <v>1.5920000000000001</v>
      </c>
      <c r="ET24" s="9">
        <v>3.9390000000000001</v>
      </c>
      <c r="EU24" s="9">
        <v>2.6259999999999999</v>
      </c>
      <c r="EV24" s="9">
        <v>1.3129999999999999</v>
      </c>
      <c r="EW24" s="9">
        <v>3.9809999999999999</v>
      </c>
      <c r="EX24" s="9">
        <v>3.7029999999999998</v>
      </c>
      <c r="EY24" s="9">
        <v>0.27800000000000002</v>
      </c>
      <c r="EZ24" s="9">
        <v>16.811</v>
      </c>
      <c r="FA24" s="9">
        <v>5.0060000000000002</v>
      </c>
      <c r="FB24" s="9">
        <v>11.804</v>
      </c>
      <c r="FC24" s="9">
        <v>111.798</v>
      </c>
      <c r="FD24" s="9">
        <v>56.744999999999997</v>
      </c>
      <c r="FE24" s="9">
        <v>55.052999999999997</v>
      </c>
      <c r="FF24" s="9">
        <v>32.454999999999998</v>
      </c>
      <c r="FG24" s="9">
        <v>26.151</v>
      </c>
      <c r="FH24" s="9">
        <v>6.3040000000000003</v>
      </c>
      <c r="FI24" s="9">
        <v>79.343000000000004</v>
      </c>
      <c r="FJ24" s="9">
        <v>30.594000000000001</v>
      </c>
      <c r="FK24" s="9">
        <v>48.749000000000002</v>
      </c>
      <c r="FL24" s="9">
        <v>38.762</v>
      </c>
      <c r="FM24" s="9">
        <v>31.312999999999999</v>
      </c>
      <c r="FN24" s="9">
        <v>7.4489999999999998</v>
      </c>
      <c r="FO24" s="9">
        <v>83.777000000000001</v>
      </c>
      <c r="FP24" s="9">
        <v>31.518999999999998</v>
      </c>
      <c r="FQ24" s="9">
        <v>52.258000000000003</v>
      </c>
      <c r="FR24" s="9">
        <v>83.281999999999996</v>
      </c>
      <c r="FS24" s="9">
        <v>33.22</v>
      </c>
      <c r="FT24" s="9">
        <v>50.063000000000002</v>
      </c>
      <c r="FU24" s="9">
        <v>1313.471</v>
      </c>
      <c r="FV24" s="9">
        <v>725.25300000000004</v>
      </c>
      <c r="FW24" s="9">
        <v>588.21799999999996</v>
      </c>
      <c r="FX24" s="9">
        <v>922.13099999999997</v>
      </c>
      <c r="FY24" s="9">
        <v>609.03</v>
      </c>
      <c r="FZ24" s="9">
        <v>313.101</v>
      </c>
      <c r="GA24" s="9">
        <v>391.34</v>
      </c>
      <c r="GB24" s="9">
        <v>116.223</v>
      </c>
      <c r="GC24" s="9">
        <v>275.11700000000002</v>
      </c>
      <c r="GD24" s="9">
        <v>190.672</v>
      </c>
      <c r="GE24" s="9">
        <v>103.21599999999999</v>
      </c>
      <c r="GF24" s="9">
        <v>87.454999999999998</v>
      </c>
      <c r="GG24" s="9">
        <v>39.683</v>
      </c>
      <c r="GH24" s="9">
        <v>24.152999999999999</v>
      </c>
      <c r="GI24" s="9">
        <v>15.53</v>
      </c>
      <c r="GJ24" s="9">
        <v>15.537000000000001</v>
      </c>
      <c r="GK24" s="9">
        <v>13.337999999999999</v>
      </c>
      <c r="GL24" s="9">
        <v>2.1989999999999998</v>
      </c>
      <c r="GM24" s="9">
        <v>6.7919999999999998</v>
      </c>
      <c r="GN24" s="9">
        <v>5.7460000000000004</v>
      </c>
      <c r="GO24" s="9">
        <v>1.0449999999999999</v>
      </c>
      <c r="GP24" s="9">
        <v>8.7460000000000004</v>
      </c>
      <c r="GQ24" s="9">
        <v>7.5919999999999996</v>
      </c>
      <c r="GR24" s="9">
        <v>1.1539999999999999</v>
      </c>
      <c r="GS24" s="9">
        <v>24.146000000000001</v>
      </c>
      <c r="GT24" s="9">
        <v>10.815</v>
      </c>
      <c r="GU24" s="9">
        <v>13.331</v>
      </c>
      <c r="GV24" s="9">
        <v>168.96799999999999</v>
      </c>
      <c r="GW24" s="9">
        <v>89.173000000000002</v>
      </c>
      <c r="GX24" s="9">
        <v>79.795000000000002</v>
      </c>
      <c r="GY24" s="9">
        <v>68.643000000000001</v>
      </c>
      <c r="GZ24" s="9">
        <v>51.427</v>
      </c>
      <c r="HA24" s="9">
        <v>17.216000000000001</v>
      </c>
      <c r="HB24" s="9">
        <v>100.325</v>
      </c>
      <c r="HC24" s="9">
        <v>37.746000000000002</v>
      </c>
      <c r="HD24" s="9">
        <v>62.579000000000001</v>
      </c>
      <c r="HE24" s="9">
        <v>80.77</v>
      </c>
      <c r="HF24" s="9">
        <v>62.378</v>
      </c>
      <c r="HG24" s="9">
        <v>18.391999999999999</v>
      </c>
      <c r="HH24" s="9">
        <v>109.902</v>
      </c>
      <c r="HI24" s="9">
        <v>40.838000000000001</v>
      </c>
      <c r="HJ24" s="9">
        <v>69.063000000000002</v>
      </c>
      <c r="HK24" s="9">
        <v>107.117</v>
      </c>
      <c r="HL24" s="9">
        <v>43.493000000000002</v>
      </c>
      <c r="HM24" s="9">
        <v>63.624000000000002</v>
      </c>
      <c r="HN24" s="9">
        <v>240.72800000000001</v>
      </c>
      <c r="HO24" s="9">
        <v>128.096</v>
      </c>
      <c r="HP24" s="9">
        <v>112.63200000000001</v>
      </c>
      <c r="HQ24" s="9">
        <v>155.46899999999999</v>
      </c>
      <c r="HR24" s="9">
        <v>103.43</v>
      </c>
      <c r="HS24" s="9">
        <v>52.039000000000001</v>
      </c>
      <c r="HT24" s="9">
        <v>85.259</v>
      </c>
      <c r="HU24" s="9">
        <v>24.666</v>
      </c>
      <c r="HV24" s="9">
        <v>60.593000000000004</v>
      </c>
      <c r="HW24" s="9">
        <v>39.265000000000001</v>
      </c>
      <c r="HX24" s="9">
        <v>20.202999999999999</v>
      </c>
      <c r="HY24" s="9">
        <v>19.062000000000001</v>
      </c>
      <c r="HZ24" s="9">
        <v>5.3730000000000002</v>
      </c>
      <c r="IA24" s="9">
        <v>2.726</v>
      </c>
      <c r="IB24" s="9">
        <v>2.6469999999999998</v>
      </c>
      <c r="IC24" s="9">
        <v>1.911</v>
      </c>
      <c r="ID24" s="9">
        <v>1.397</v>
      </c>
      <c r="IE24" s="9">
        <v>0.51400000000000001</v>
      </c>
      <c r="IF24" s="9">
        <v>0.753</v>
      </c>
      <c r="IG24" s="9">
        <v>0.34499999999999997</v>
      </c>
      <c r="IH24" s="9">
        <v>0.40799999999999997</v>
      </c>
      <c r="II24" s="9">
        <v>1.1579999999999999</v>
      </c>
      <c r="IJ24" s="9">
        <v>1.0529999999999999</v>
      </c>
      <c r="IK24" s="9">
        <v>0.106</v>
      </c>
      <c r="IL24" s="9">
        <v>3.4609999999999999</v>
      </c>
      <c r="IM24" s="9">
        <v>1.3280000000000001</v>
      </c>
      <c r="IN24" s="9">
        <v>2.133</v>
      </c>
      <c r="IO24" s="9">
        <v>36.066000000000003</v>
      </c>
      <c r="IP24" s="9">
        <v>18.529</v>
      </c>
      <c r="IQ24" s="9">
        <v>17.536999999999999</v>
      </c>
    </row>
    <row r="25" spans="1:251">
      <c r="A25" s="10">
        <v>42248</v>
      </c>
      <c r="B25" s="9">
        <v>983.07899999999995</v>
      </c>
      <c r="C25" s="9">
        <v>1123.1110000000001</v>
      </c>
      <c r="D25" s="9">
        <v>364.49900000000002</v>
      </c>
      <c r="E25" s="9">
        <v>758.61199999999997</v>
      </c>
      <c r="F25" s="9">
        <v>545.53300000000002</v>
      </c>
      <c r="G25" s="9">
        <v>290.07900000000001</v>
      </c>
      <c r="H25" s="9">
        <v>255.45400000000001</v>
      </c>
      <c r="I25" s="9">
        <v>95.587000000000003</v>
      </c>
      <c r="J25" s="9">
        <v>52.238</v>
      </c>
      <c r="K25" s="9">
        <v>43.348999999999997</v>
      </c>
      <c r="L25" s="9">
        <v>34.694000000000003</v>
      </c>
      <c r="M25" s="9">
        <v>25.821000000000002</v>
      </c>
      <c r="N25" s="9">
        <v>8.8740000000000006</v>
      </c>
      <c r="O25" s="9">
        <v>12.489000000000001</v>
      </c>
      <c r="P25" s="9">
        <v>7.5119999999999996</v>
      </c>
      <c r="Q25" s="9">
        <v>4.9770000000000003</v>
      </c>
      <c r="R25" s="9">
        <v>22.204999999999998</v>
      </c>
      <c r="S25" s="9">
        <v>18.309000000000001</v>
      </c>
      <c r="T25" s="9">
        <v>3.8969999999999998</v>
      </c>
      <c r="U25" s="9">
        <v>60.893000000000001</v>
      </c>
      <c r="V25" s="9">
        <v>26.417000000000002</v>
      </c>
      <c r="W25" s="9">
        <v>34.475999999999999</v>
      </c>
      <c r="X25" s="9">
        <v>491.12400000000002</v>
      </c>
      <c r="Y25" s="9">
        <v>256.99299999999999</v>
      </c>
      <c r="Z25" s="9">
        <v>234.131</v>
      </c>
      <c r="AA25" s="9">
        <v>175.321</v>
      </c>
      <c r="AB25" s="9">
        <v>126.59699999999999</v>
      </c>
      <c r="AC25" s="9">
        <v>48.725000000000001</v>
      </c>
      <c r="AD25" s="9">
        <v>315.803</v>
      </c>
      <c r="AE25" s="9">
        <v>130.39599999999999</v>
      </c>
      <c r="AF25" s="9">
        <v>185.40700000000001</v>
      </c>
      <c r="AG25" s="9">
        <v>202.977</v>
      </c>
      <c r="AH25" s="9">
        <v>148.191</v>
      </c>
      <c r="AI25" s="9">
        <v>54.786000000000001</v>
      </c>
      <c r="AJ25" s="9">
        <v>342.55599999999998</v>
      </c>
      <c r="AK25" s="9">
        <v>141.88900000000001</v>
      </c>
      <c r="AL25" s="9">
        <v>200.66800000000001</v>
      </c>
      <c r="AM25" s="9">
        <v>328.29199999999997</v>
      </c>
      <c r="AN25" s="9">
        <v>137.90799999999999</v>
      </c>
      <c r="AO25" s="9">
        <v>190.38300000000001</v>
      </c>
      <c r="AP25" s="9">
        <v>2977.5709999999999</v>
      </c>
      <c r="AQ25" s="9">
        <v>1605</v>
      </c>
      <c r="AR25" s="9">
        <v>1372.5709999999999</v>
      </c>
      <c r="AS25" s="9">
        <v>1978.0219999999999</v>
      </c>
      <c r="AT25" s="9">
        <v>1289.9290000000001</v>
      </c>
      <c r="AU25" s="9">
        <v>688.09299999999996</v>
      </c>
      <c r="AV25" s="9">
        <v>999.54899999999998</v>
      </c>
      <c r="AW25" s="9">
        <v>315.07100000000003</v>
      </c>
      <c r="AX25" s="9">
        <v>684.47900000000004</v>
      </c>
      <c r="AY25" s="9">
        <v>500.10399999999998</v>
      </c>
      <c r="AZ25" s="9">
        <v>255.67400000000001</v>
      </c>
      <c r="BA25" s="9">
        <v>244.43</v>
      </c>
      <c r="BB25" s="9">
        <v>102.021</v>
      </c>
      <c r="BC25" s="9">
        <v>55.884999999999998</v>
      </c>
      <c r="BD25" s="9">
        <v>46.136000000000003</v>
      </c>
      <c r="BE25" s="9">
        <v>49.585000000000001</v>
      </c>
      <c r="BF25" s="9">
        <v>34.470999999999997</v>
      </c>
      <c r="BG25" s="9">
        <v>15.115</v>
      </c>
      <c r="BH25" s="9">
        <v>17.765999999999998</v>
      </c>
      <c r="BI25" s="9">
        <v>12.646000000000001</v>
      </c>
      <c r="BJ25" s="9">
        <v>5.12</v>
      </c>
      <c r="BK25" s="9">
        <v>31.82</v>
      </c>
      <c r="BL25" s="9">
        <v>21.824999999999999</v>
      </c>
      <c r="BM25" s="9">
        <v>9.9949999999999992</v>
      </c>
      <c r="BN25" s="9">
        <v>52.435000000000002</v>
      </c>
      <c r="BO25" s="9">
        <v>21.414000000000001</v>
      </c>
      <c r="BP25" s="9">
        <v>31.021000000000001</v>
      </c>
      <c r="BQ25" s="9">
        <v>434.34</v>
      </c>
      <c r="BR25" s="9">
        <v>219.00200000000001</v>
      </c>
      <c r="BS25" s="9">
        <v>215.33799999999999</v>
      </c>
      <c r="BT25" s="9">
        <v>161.202</v>
      </c>
      <c r="BU25" s="9">
        <v>119.40600000000001</v>
      </c>
      <c r="BV25" s="9">
        <v>41.795999999999999</v>
      </c>
      <c r="BW25" s="9">
        <v>273.13799999999998</v>
      </c>
      <c r="BX25" s="9">
        <v>99.596000000000004</v>
      </c>
      <c r="BY25" s="9">
        <v>173.542</v>
      </c>
      <c r="BZ25" s="9">
        <v>201.39099999999999</v>
      </c>
      <c r="CA25" s="9">
        <v>147.55699999999999</v>
      </c>
      <c r="CB25" s="9">
        <v>53.834000000000003</v>
      </c>
      <c r="CC25" s="9">
        <v>298.71300000000002</v>
      </c>
      <c r="CD25" s="9">
        <v>108.117</v>
      </c>
      <c r="CE25" s="9">
        <v>190.595</v>
      </c>
      <c r="CF25" s="9">
        <v>290.904</v>
      </c>
      <c r="CG25" s="9">
        <v>112.242</v>
      </c>
      <c r="CH25" s="9">
        <v>178.66200000000001</v>
      </c>
      <c r="CI25" s="9">
        <v>2355.2269999999999</v>
      </c>
      <c r="CJ25" s="9">
        <v>1246.68</v>
      </c>
      <c r="CK25" s="9">
        <v>1108.548</v>
      </c>
      <c r="CL25" s="9">
        <v>1645.059</v>
      </c>
      <c r="CM25" s="9">
        <v>1044.0050000000001</v>
      </c>
      <c r="CN25" s="9">
        <v>601.05399999999997</v>
      </c>
      <c r="CO25" s="9">
        <v>710.16899999999998</v>
      </c>
      <c r="CP25" s="9">
        <v>202.67500000000001</v>
      </c>
      <c r="CQ25" s="9">
        <v>507.49400000000003</v>
      </c>
      <c r="CR25" s="9">
        <v>339.68599999999998</v>
      </c>
      <c r="CS25" s="9">
        <v>178.56399999999999</v>
      </c>
      <c r="CT25" s="9">
        <v>161.12200000000001</v>
      </c>
      <c r="CU25" s="9">
        <v>55.189</v>
      </c>
      <c r="CV25" s="9">
        <v>33.518999999999998</v>
      </c>
      <c r="CW25" s="9">
        <v>21.669</v>
      </c>
      <c r="CX25" s="9">
        <v>26.943000000000001</v>
      </c>
      <c r="CY25" s="9">
        <v>21.838000000000001</v>
      </c>
      <c r="CZ25" s="9">
        <v>5.1050000000000004</v>
      </c>
      <c r="DA25" s="9">
        <v>12.37</v>
      </c>
      <c r="DB25" s="9">
        <v>10.590999999999999</v>
      </c>
      <c r="DC25" s="9">
        <v>1.7789999999999999</v>
      </c>
      <c r="DD25" s="9">
        <v>14.573</v>
      </c>
      <c r="DE25" s="9">
        <v>11.247999999999999</v>
      </c>
      <c r="DF25" s="9">
        <v>3.3260000000000001</v>
      </c>
      <c r="DG25" s="9">
        <v>28.245000000000001</v>
      </c>
      <c r="DH25" s="9">
        <v>11.680999999999999</v>
      </c>
      <c r="DI25" s="9">
        <v>16.565000000000001</v>
      </c>
      <c r="DJ25" s="9">
        <v>306.74599999999998</v>
      </c>
      <c r="DK25" s="9">
        <v>159.54400000000001</v>
      </c>
      <c r="DL25" s="9">
        <v>147.203</v>
      </c>
      <c r="DM25" s="9">
        <v>121.254</v>
      </c>
      <c r="DN25" s="9">
        <v>91.891999999999996</v>
      </c>
      <c r="DO25" s="9">
        <v>29.361999999999998</v>
      </c>
      <c r="DP25" s="9">
        <v>185.49199999999999</v>
      </c>
      <c r="DQ25" s="9">
        <v>67.652000000000001</v>
      </c>
      <c r="DR25" s="9">
        <v>117.84099999999999</v>
      </c>
      <c r="DS25" s="9">
        <v>138.50299999999999</v>
      </c>
      <c r="DT25" s="9">
        <v>105.276</v>
      </c>
      <c r="DU25" s="9">
        <v>33.226999999999997</v>
      </c>
      <c r="DV25" s="9">
        <v>201.184</v>
      </c>
      <c r="DW25" s="9">
        <v>73.287999999999997</v>
      </c>
      <c r="DX25" s="9">
        <v>127.895</v>
      </c>
      <c r="DY25" s="9">
        <v>197.86199999999999</v>
      </c>
      <c r="DZ25" s="9">
        <v>78.242000000000004</v>
      </c>
      <c r="EA25" s="9">
        <v>119.62</v>
      </c>
      <c r="EB25" s="9">
        <v>797.63599999999997</v>
      </c>
      <c r="EC25" s="9">
        <v>420.39800000000002</v>
      </c>
      <c r="ED25" s="9">
        <v>377.23700000000002</v>
      </c>
      <c r="EE25" s="9">
        <v>523.27099999999996</v>
      </c>
      <c r="EF25" s="9">
        <v>337.774</v>
      </c>
      <c r="EG25" s="9">
        <v>185.49700000000001</v>
      </c>
      <c r="EH25" s="9">
        <v>274.36399999999998</v>
      </c>
      <c r="EI25" s="9">
        <v>82.623999999999995</v>
      </c>
      <c r="EJ25" s="9">
        <v>191.74</v>
      </c>
      <c r="EK25" s="9">
        <v>123.679</v>
      </c>
      <c r="EL25" s="9">
        <v>63.72</v>
      </c>
      <c r="EM25" s="9">
        <v>59.957999999999998</v>
      </c>
      <c r="EN25" s="9">
        <v>24.91</v>
      </c>
      <c r="EO25" s="9">
        <v>13.624000000000001</v>
      </c>
      <c r="EP25" s="9">
        <v>11.286</v>
      </c>
      <c r="EQ25" s="9">
        <v>10.766999999999999</v>
      </c>
      <c r="ER25" s="9">
        <v>9.1940000000000008</v>
      </c>
      <c r="ES25" s="9">
        <v>1.573</v>
      </c>
      <c r="ET25" s="9">
        <v>6.4119999999999999</v>
      </c>
      <c r="EU25" s="9">
        <v>4.84</v>
      </c>
      <c r="EV25" s="9">
        <v>1.573</v>
      </c>
      <c r="EW25" s="9">
        <v>4.3550000000000004</v>
      </c>
      <c r="EX25" s="9">
        <v>4.3550000000000004</v>
      </c>
      <c r="EY25" s="9">
        <v>0</v>
      </c>
      <c r="EZ25" s="9">
        <v>14.143000000000001</v>
      </c>
      <c r="FA25" s="9">
        <v>4.4290000000000003</v>
      </c>
      <c r="FB25" s="9">
        <v>9.7140000000000004</v>
      </c>
      <c r="FC25" s="9">
        <v>109.92400000000001</v>
      </c>
      <c r="FD25" s="9">
        <v>55.281999999999996</v>
      </c>
      <c r="FE25" s="9">
        <v>54.642000000000003</v>
      </c>
      <c r="FF25" s="9">
        <v>32.152000000000001</v>
      </c>
      <c r="FG25" s="9">
        <v>25.51</v>
      </c>
      <c r="FH25" s="9">
        <v>6.641</v>
      </c>
      <c r="FI25" s="9">
        <v>77.772000000000006</v>
      </c>
      <c r="FJ25" s="9">
        <v>29.771999999999998</v>
      </c>
      <c r="FK25" s="9">
        <v>48</v>
      </c>
      <c r="FL25" s="9">
        <v>40.375</v>
      </c>
      <c r="FM25" s="9">
        <v>32.441000000000003</v>
      </c>
      <c r="FN25" s="9">
        <v>7.9340000000000002</v>
      </c>
      <c r="FO25" s="9">
        <v>83.304000000000002</v>
      </c>
      <c r="FP25" s="9">
        <v>31.279</v>
      </c>
      <c r="FQ25" s="9">
        <v>52.024999999999999</v>
      </c>
      <c r="FR25" s="9">
        <v>84.183999999999997</v>
      </c>
      <c r="FS25" s="9">
        <v>34.610999999999997</v>
      </c>
      <c r="FT25" s="9">
        <v>49.573</v>
      </c>
      <c r="FU25" s="9">
        <v>1310.4280000000001</v>
      </c>
      <c r="FV25" s="9">
        <v>729.05399999999997</v>
      </c>
      <c r="FW25" s="9">
        <v>581.37400000000002</v>
      </c>
      <c r="FX25" s="9">
        <v>921.35799999999995</v>
      </c>
      <c r="FY25" s="9">
        <v>615.64</v>
      </c>
      <c r="FZ25" s="9">
        <v>305.71899999999999</v>
      </c>
      <c r="GA25" s="9">
        <v>389.07</v>
      </c>
      <c r="GB25" s="9">
        <v>113.41500000000001</v>
      </c>
      <c r="GC25" s="9">
        <v>275.65499999999997</v>
      </c>
      <c r="GD25" s="9">
        <v>185.36500000000001</v>
      </c>
      <c r="GE25" s="9">
        <v>96.433000000000007</v>
      </c>
      <c r="GF25" s="9">
        <v>88.932000000000002</v>
      </c>
      <c r="GG25" s="9">
        <v>40.996000000000002</v>
      </c>
      <c r="GH25" s="9">
        <v>23.969000000000001</v>
      </c>
      <c r="GI25" s="9">
        <v>17.027999999999999</v>
      </c>
      <c r="GJ25" s="9">
        <v>17.167999999999999</v>
      </c>
      <c r="GK25" s="9">
        <v>14.678000000000001</v>
      </c>
      <c r="GL25" s="9">
        <v>2.4900000000000002</v>
      </c>
      <c r="GM25" s="9">
        <v>9.6180000000000003</v>
      </c>
      <c r="GN25" s="9">
        <v>7.8250000000000002</v>
      </c>
      <c r="GO25" s="9">
        <v>1.7929999999999999</v>
      </c>
      <c r="GP25" s="9">
        <v>7.5510000000000002</v>
      </c>
      <c r="GQ25" s="9">
        <v>6.8529999999999998</v>
      </c>
      <c r="GR25" s="9">
        <v>0.69699999999999995</v>
      </c>
      <c r="GS25" s="9">
        <v>23.827999999999999</v>
      </c>
      <c r="GT25" s="9">
        <v>9.2899999999999991</v>
      </c>
      <c r="GU25" s="9">
        <v>14.538</v>
      </c>
      <c r="GV25" s="9">
        <v>162.495</v>
      </c>
      <c r="GW25" s="9">
        <v>84.100999999999999</v>
      </c>
      <c r="GX25" s="9">
        <v>78.394000000000005</v>
      </c>
      <c r="GY25" s="9">
        <v>64.41</v>
      </c>
      <c r="GZ25" s="9">
        <v>46.34</v>
      </c>
      <c r="HA25" s="9">
        <v>18.07</v>
      </c>
      <c r="HB25" s="9">
        <v>98.084000000000003</v>
      </c>
      <c r="HC25" s="9">
        <v>37.761000000000003</v>
      </c>
      <c r="HD25" s="9">
        <v>60.323</v>
      </c>
      <c r="HE25" s="9">
        <v>75.596999999999994</v>
      </c>
      <c r="HF25" s="9">
        <v>55.802</v>
      </c>
      <c r="HG25" s="9">
        <v>19.795000000000002</v>
      </c>
      <c r="HH25" s="9">
        <v>109.768</v>
      </c>
      <c r="HI25" s="9">
        <v>40.631</v>
      </c>
      <c r="HJ25" s="9">
        <v>69.137</v>
      </c>
      <c r="HK25" s="9">
        <v>107.702</v>
      </c>
      <c r="HL25" s="9">
        <v>45.585999999999999</v>
      </c>
      <c r="HM25" s="9">
        <v>62.116</v>
      </c>
      <c r="HN25" s="9">
        <v>240.49</v>
      </c>
      <c r="HO25" s="9">
        <v>128.19900000000001</v>
      </c>
      <c r="HP25" s="9">
        <v>112.291</v>
      </c>
      <c r="HQ25" s="9">
        <v>155.40899999999999</v>
      </c>
      <c r="HR25" s="9">
        <v>101.486</v>
      </c>
      <c r="HS25" s="9">
        <v>53.923000000000002</v>
      </c>
      <c r="HT25" s="9">
        <v>85.081000000000003</v>
      </c>
      <c r="HU25" s="9">
        <v>26.712</v>
      </c>
      <c r="HV25" s="9">
        <v>58.369</v>
      </c>
      <c r="HW25" s="9">
        <v>40.970999999999997</v>
      </c>
      <c r="HX25" s="9">
        <v>22.119</v>
      </c>
      <c r="HY25" s="9">
        <v>18.852</v>
      </c>
      <c r="HZ25" s="9">
        <v>7.2869999999999999</v>
      </c>
      <c r="IA25" s="9">
        <v>3.4430000000000001</v>
      </c>
      <c r="IB25" s="9">
        <v>3.843</v>
      </c>
      <c r="IC25" s="9">
        <v>2.226</v>
      </c>
      <c r="ID25" s="9">
        <v>1.65</v>
      </c>
      <c r="IE25" s="9">
        <v>0.57599999999999996</v>
      </c>
      <c r="IF25" s="9">
        <v>1.0609999999999999</v>
      </c>
      <c r="IG25" s="9">
        <v>0.63</v>
      </c>
      <c r="IH25" s="9">
        <v>0.43099999999999999</v>
      </c>
      <c r="II25" s="9">
        <v>1.165</v>
      </c>
      <c r="IJ25" s="9">
        <v>1.02</v>
      </c>
      <c r="IK25" s="9">
        <v>0.14499999999999999</v>
      </c>
      <c r="IL25" s="9">
        <v>5.0599999999999996</v>
      </c>
      <c r="IM25" s="9">
        <v>1.7929999999999999</v>
      </c>
      <c r="IN25" s="9">
        <v>3.2669999999999999</v>
      </c>
      <c r="IO25" s="9">
        <v>36.71</v>
      </c>
      <c r="IP25" s="9">
        <v>19.946000000000002</v>
      </c>
      <c r="IQ25" s="9">
        <v>16.763999999999999</v>
      </c>
    </row>
    <row r="26" spans="1:251">
      <c r="A26" s="10">
        <v>42278</v>
      </c>
      <c r="B26" s="9">
        <v>969.2</v>
      </c>
      <c r="C26" s="9">
        <v>1113.039</v>
      </c>
      <c r="D26" s="9">
        <v>340.71199999999999</v>
      </c>
      <c r="E26" s="9">
        <v>772.32600000000002</v>
      </c>
      <c r="F26" s="9">
        <v>487.73399999999998</v>
      </c>
      <c r="G26" s="9">
        <v>259.44</v>
      </c>
      <c r="H26" s="9">
        <v>228.29400000000001</v>
      </c>
      <c r="I26" s="9">
        <v>79.977999999999994</v>
      </c>
      <c r="J26" s="9">
        <v>43.877000000000002</v>
      </c>
      <c r="K26" s="9">
        <v>36.100999999999999</v>
      </c>
      <c r="L26" s="9">
        <v>30.369</v>
      </c>
      <c r="M26" s="9">
        <v>22.036999999999999</v>
      </c>
      <c r="N26" s="9">
        <v>8.3320000000000007</v>
      </c>
      <c r="O26" s="9">
        <v>19.538</v>
      </c>
      <c r="P26" s="9">
        <v>14.994999999999999</v>
      </c>
      <c r="Q26" s="9">
        <v>4.5439999999999996</v>
      </c>
      <c r="R26" s="9">
        <v>10.831</v>
      </c>
      <c r="S26" s="9">
        <v>7.0430000000000001</v>
      </c>
      <c r="T26" s="9">
        <v>3.7879999999999998</v>
      </c>
      <c r="U26" s="9">
        <v>49.609000000000002</v>
      </c>
      <c r="V26" s="9">
        <v>21.84</v>
      </c>
      <c r="W26" s="9">
        <v>27.768999999999998</v>
      </c>
      <c r="X26" s="9">
        <v>438.50099999999998</v>
      </c>
      <c r="Y26" s="9">
        <v>230.64500000000001</v>
      </c>
      <c r="Z26" s="9">
        <v>207.85599999999999</v>
      </c>
      <c r="AA26" s="9">
        <v>168.45599999999999</v>
      </c>
      <c r="AB26" s="9">
        <v>120.895</v>
      </c>
      <c r="AC26" s="9">
        <v>47.561</v>
      </c>
      <c r="AD26" s="9">
        <v>270.04399999999998</v>
      </c>
      <c r="AE26" s="9">
        <v>109.749</v>
      </c>
      <c r="AF26" s="9">
        <v>160.29499999999999</v>
      </c>
      <c r="AG26" s="9">
        <v>190.36</v>
      </c>
      <c r="AH26" s="9">
        <v>137.566</v>
      </c>
      <c r="AI26" s="9">
        <v>52.793999999999997</v>
      </c>
      <c r="AJ26" s="9">
        <v>297.37400000000002</v>
      </c>
      <c r="AK26" s="9">
        <v>121.874</v>
      </c>
      <c r="AL26" s="9">
        <v>175.5</v>
      </c>
      <c r="AM26" s="9">
        <v>289.58300000000003</v>
      </c>
      <c r="AN26" s="9">
        <v>124.744</v>
      </c>
      <c r="AO26" s="9">
        <v>164.839</v>
      </c>
      <c r="AP26" s="9">
        <v>3019.172</v>
      </c>
      <c r="AQ26" s="9">
        <v>1629.424</v>
      </c>
      <c r="AR26" s="9">
        <v>1389.749</v>
      </c>
      <c r="AS26" s="9">
        <v>1998.588</v>
      </c>
      <c r="AT26" s="9">
        <v>1306.4459999999999</v>
      </c>
      <c r="AU26" s="9">
        <v>692.14200000000005</v>
      </c>
      <c r="AV26" s="9">
        <v>1020.5839999999999</v>
      </c>
      <c r="AW26" s="9">
        <v>322.97699999999998</v>
      </c>
      <c r="AX26" s="9">
        <v>697.60699999999997</v>
      </c>
      <c r="AY26" s="9">
        <v>495.36399999999998</v>
      </c>
      <c r="AZ26" s="9">
        <v>258.17700000000002</v>
      </c>
      <c r="BA26" s="9">
        <v>237.18700000000001</v>
      </c>
      <c r="BB26" s="9">
        <v>91.566999999999993</v>
      </c>
      <c r="BC26" s="9">
        <v>49.19</v>
      </c>
      <c r="BD26" s="9">
        <v>42.377000000000002</v>
      </c>
      <c r="BE26" s="9">
        <v>27.234000000000002</v>
      </c>
      <c r="BF26" s="9">
        <v>19.064</v>
      </c>
      <c r="BG26" s="9">
        <v>8.17</v>
      </c>
      <c r="BH26" s="9">
        <v>14.522</v>
      </c>
      <c r="BI26" s="9">
        <v>9.7439999999999998</v>
      </c>
      <c r="BJ26" s="9">
        <v>4.7789999999999999</v>
      </c>
      <c r="BK26" s="9">
        <v>12.712</v>
      </c>
      <c r="BL26" s="9">
        <v>9.3209999999999997</v>
      </c>
      <c r="BM26" s="9">
        <v>3.391</v>
      </c>
      <c r="BN26" s="9">
        <v>64.332999999999998</v>
      </c>
      <c r="BO26" s="9">
        <v>30.126000000000001</v>
      </c>
      <c r="BP26" s="9">
        <v>34.207000000000001</v>
      </c>
      <c r="BQ26" s="9">
        <v>443.54199999999997</v>
      </c>
      <c r="BR26" s="9">
        <v>232.238</v>
      </c>
      <c r="BS26" s="9">
        <v>211.30500000000001</v>
      </c>
      <c r="BT26" s="9">
        <v>165.05799999999999</v>
      </c>
      <c r="BU26" s="9">
        <v>127.47199999999999</v>
      </c>
      <c r="BV26" s="9">
        <v>37.585999999999999</v>
      </c>
      <c r="BW26" s="9">
        <v>278.48399999999998</v>
      </c>
      <c r="BX26" s="9">
        <v>104.76600000000001</v>
      </c>
      <c r="BY26" s="9">
        <v>173.71899999999999</v>
      </c>
      <c r="BZ26" s="9">
        <v>182.78100000000001</v>
      </c>
      <c r="CA26" s="9">
        <v>139.041</v>
      </c>
      <c r="CB26" s="9">
        <v>43.74</v>
      </c>
      <c r="CC26" s="9">
        <v>312.584</v>
      </c>
      <c r="CD26" s="9">
        <v>119.136</v>
      </c>
      <c r="CE26" s="9">
        <v>193.44800000000001</v>
      </c>
      <c r="CF26" s="9">
        <v>293.00700000000001</v>
      </c>
      <c r="CG26" s="9">
        <v>114.509</v>
      </c>
      <c r="CH26" s="9">
        <v>178.49700000000001</v>
      </c>
      <c r="CI26" s="9">
        <v>2380.4299999999998</v>
      </c>
      <c r="CJ26" s="9">
        <v>1255.9359999999999</v>
      </c>
      <c r="CK26" s="9">
        <v>1124.4939999999999</v>
      </c>
      <c r="CL26" s="9">
        <v>1645.172</v>
      </c>
      <c r="CM26" s="9">
        <v>1039.05</v>
      </c>
      <c r="CN26" s="9">
        <v>606.12300000000005</v>
      </c>
      <c r="CO26" s="9">
        <v>735.25800000000004</v>
      </c>
      <c r="CP26" s="9">
        <v>216.886</v>
      </c>
      <c r="CQ26" s="9">
        <v>518.37199999999996</v>
      </c>
      <c r="CR26" s="9">
        <v>361.738</v>
      </c>
      <c r="CS26" s="9">
        <v>197.77799999999999</v>
      </c>
      <c r="CT26" s="9">
        <v>163.96</v>
      </c>
      <c r="CU26" s="9">
        <v>56.363999999999997</v>
      </c>
      <c r="CV26" s="9">
        <v>33.884</v>
      </c>
      <c r="CW26" s="9">
        <v>22.48</v>
      </c>
      <c r="CX26" s="9">
        <v>24.181000000000001</v>
      </c>
      <c r="CY26" s="9">
        <v>19.155999999999999</v>
      </c>
      <c r="CZ26" s="9">
        <v>5.0259999999999998</v>
      </c>
      <c r="DA26" s="9">
        <v>12.411</v>
      </c>
      <c r="DB26" s="9">
        <v>9.1270000000000007</v>
      </c>
      <c r="DC26" s="9">
        <v>3.2839999999999998</v>
      </c>
      <c r="DD26" s="9">
        <v>11.77</v>
      </c>
      <c r="DE26" s="9">
        <v>10.029</v>
      </c>
      <c r="DF26" s="9">
        <v>1.742</v>
      </c>
      <c r="DG26" s="9">
        <v>32.182000000000002</v>
      </c>
      <c r="DH26" s="9">
        <v>14.728</v>
      </c>
      <c r="DI26" s="9">
        <v>17.454000000000001</v>
      </c>
      <c r="DJ26" s="9">
        <v>326.04399999999998</v>
      </c>
      <c r="DK26" s="9">
        <v>176.54</v>
      </c>
      <c r="DL26" s="9">
        <v>149.50399999999999</v>
      </c>
      <c r="DM26" s="9">
        <v>126.586</v>
      </c>
      <c r="DN26" s="9">
        <v>97.884</v>
      </c>
      <c r="DO26" s="9">
        <v>28.702000000000002</v>
      </c>
      <c r="DP26" s="9">
        <v>199.458</v>
      </c>
      <c r="DQ26" s="9">
        <v>78.656000000000006</v>
      </c>
      <c r="DR26" s="9">
        <v>120.80200000000001</v>
      </c>
      <c r="DS26" s="9">
        <v>145.77699999999999</v>
      </c>
      <c r="DT26" s="9">
        <v>112.41</v>
      </c>
      <c r="DU26" s="9">
        <v>33.366999999999997</v>
      </c>
      <c r="DV26" s="9">
        <v>215.96100000000001</v>
      </c>
      <c r="DW26" s="9">
        <v>85.367999999999995</v>
      </c>
      <c r="DX26" s="9">
        <v>130.59299999999999</v>
      </c>
      <c r="DY26" s="9">
        <v>211.869</v>
      </c>
      <c r="DZ26" s="9">
        <v>87.783000000000001</v>
      </c>
      <c r="EA26" s="9">
        <v>124.086</v>
      </c>
      <c r="EB26" s="9">
        <v>799.96299999999997</v>
      </c>
      <c r="EC26" s="9">
        <v>421.67399999999998</v>
      </c>
      <c r="ED26" s="9">
        <v>378.29</v>
      </c>
      <c r="EE26" s="9">
        <v>513.52700000000004</v>
      </c>
      <c r="EF26" s="9">
        <v>332.68700000000001</v>
      </c>
      <c r="EG26" s="9">
        <v>180.84</v>
      </c>
      <c r="EH26" s="9">
        <v>286.43599999999998</v>
      </c>
      <c r="EI26" s="9">
        <v>88.986999999999995</v>
      </c>
      <c r="EJ26" s="9">
        <v>197.45</v>
      </c>
      <c r="EK26" s="9">
        <v>126.184</v>
      </c>
      <c r="EL26" s="9">
        <v>64.272999999999996</v>
      </c>
      <c r="EM26" s="9">
        <v>61.911000000000001</v>
      </c>
      <c r="EN26" s="9">
        <v>20.821000000000002</v>
      </c>
      <c r="EO26" s="9">
        <v>11.452</v>
      </c>
      <c r="EP26" s="9">
        <v>9.3680000000000003</v>
      </c>
      <c r="EQ26" s="9">
        <v>6.0149999999999997</v>
      </c>
      <c r="ER26" s="9">
        <v>4.3120000000000003</v>
      </c>
      <c r="ES26" s="9">
        <v>1.7030000000000001</v>
      </c>
      <c r="ET26" s="9">
        <v>3.9550000000000001</v>
      </c>
      <c r="EU26" s="9">
        <v>2.476</v>
      </c>
      <c r="EV26" s="9">
        <v>1.4790000000000001</v>
      </c>
      <c r="EW26" s="9">
        <v>2.0590000000000002</v>
      </c>
      <c r="EX26" s="9">
        <v>1.835</v>
      </c>
      <c r="EY26" s="9">
        <v>0.224</v>
      </c>
      <c r="EZ26" s="9">
        <v>14.805999999999999</v>
      </c>
      <c r="FA26" s="9">
        <v>7.141</v>
      </c>
      <c r="FB26" s="9">
        <v>7.665</v>
      </c>
      <c r="FC26" s="9">
        <v>117.026</v>
      </c>
      <c r="FD26" s="9">
        <v>60.258000000000003</v>
      </c>
      <c r="FE26" s="9">
        <v>56.768000000000001</v>
      </c>
      <c r="FF26" s="9">
        <v>32.234999999999999</v>
      </c>
      <c r="FG26" s="9">
        <v>24.045000000000002</v>
      </c>
      <c r="FH26" s="9">
        <v>8.19</v>
      </c>
      <c r="FI26" s="9">
        <v>84.792000000000002</v>
      </c>
      <c r="FJ26" s="9">
        <v>36.213000000000001</v>
      </c>
      <c r="FK26" s="9">
        <v>48.578000000000003</v>
      </c>
      <c r="FL26" s="9">
        <v>36.804000000000002</v>
      </c>
      <c r="FM26" s="9">
        <v>27.334</v>
      </c>
      <c r="FN26" s="9">
        <v>9.4700000000000006</v>
      </c>
      <c r="FO26" s="9">
        <v>89.38</v>
      </c>
      <c r="FP26" s="9">
        <v>36.94</v>
      </c>
      <c r="FQ26" s="9">
        <v>52.441000000000003</v>
      </c>
      <c r="FR26" s="9">
        <v>88.747</v>
      </c>
      <c r="FS26" s="9">
        <v>38.69</v>
      </c>
      <c r="FT26" s="9">
        <v>50.057000000000002</v>
      </c>
      <c r="FU26" s="9">
        <v>1323.549</v>
      </c>
      <c r="FV26" s="9">
        <v>726.71299999999997</v>
      </c>
      <c r="FW26" s="9">
        <v>596.83600000000001</v>
      </c>
      <c r="FX26" s="9">
        <v>921.30600000000004</v>
      </c>
      <c r="FY26" s="9">
        <v>614.65200000000004</v>
      </c>
      <c r="FZ26" s="9">
        <v>306.654</v>
      </c>
      <c r="GA26" s="9">
        <v>402.24299999999999</v>
      </c>
      <c r="GB26" s="9">
        <v>112.062</v>
      </c>
      <c r="GC26" s="9">
        <v>290.18200000000002</v>
      </c>
      <c r="GD26" s="9">
        <v>198.393</v>
      </c>
      <c r="GE26" s="9">
        <v>96.055000000000007</v>
      </c>
      <c r="GF26" s="9">
        <v>102.33799999999999</v>
      </c>
      <c r="GG26" s="9">
        <v>39.5</v>
      </c>
      <c r="GH26" s="9">
        <v>20.763999999999999</v>
      </c>
      <c r="GI26" s="9">
        <v>18.736000000000001</v>
      </c>
      <c r="GJ26" s="9">
        <v>19.515000000000001</v>
      </c>
      <c r="GK26" s="9">
        <v>14.372999999999999</v>
      </c>
      <c r="GL26" s="9">
        <v>5.1429999999999998</v>
      </c>
      <c r="GM26" s="9">
        <v>11.484999999999999</v>
      </c>
      <c r="GN26" s="9">
        <v>8.7409999999999997</v>
      </c>
      <c r="GO26" s="9">
        <v>2.7429999999999999</v>
      </c>
      <c r="GP26" s="9">
        <v>8.0310000000000006</v>
      </c>
      <c r="GQ26" s="9">
        <v>5.6310000000000002</v>
      </c>
      <c r="GR26" s="9">
        <v>2.4</v>
      </c>
      <c r="GS26" s="9">
        <v>19.984999999999999</v>
      </c>
      <c r="GT26" s="9">
        <v>6.391</v>
      </c>
      <c r="GU26" s="9">
        <v>13.593999999999999</v>
      </c>
      <c r="GV26" s="9">
        <v>170.85</v>
      </c>
      <c r="GW26" s="9">
        <v>81.959000000000003</v>
      </c>
      <c r="GX26" s="9">
        <v>88.891000000000005</v>
      </c>
      <c r="GY26" s="9">
        <v>64.816000000000003</v>
      </c>
      <c r="GZ26" s="9">
        <v>44.93</v>
      </c>
      <c r="HA26" s="9">
        <v>19.885000000000002</v>
      </c>
      <c r="HB26" s="9">
        <v>106.03400000000001</v>
      </c>
      <c r="HC26" s="9">
        <v>37.029000000000003</v>
      </c>
      <c r="HD26" s="9">
        <v>69.004999999999995</v>
      </c>
      <c r="HE26" s="9">
        <v>81.257000000000005</v>
      </c>
      <c r="HF26" s="9">
        <v>56.902000000000001</v>
      </c>
      <c r="HG26" s="9">
        <v>24.355</v>
      </c>
      <c r="HH26" s="9">
        <v>117.136</v>
      </c>
      <c r="HI26" s="9">
        <v>39.152999999999999</v>
      </c>
      <c r="HJ26" s="9">
        <v>77.983000000000004</v>
      </c>
      <c r="HK26" s="9">
        <v>117.51900000000001</v>
      </c>
      <c r="HL26" s="9">
        <v>45.77</v>
      </c>
      <c r="HM26" s="9">
        <v>71.748000000000005</v>
      </c>
      <c r="HN26" s="9">
        <v>240.42599999999999</v>
      </c>
      <c r="HO26" s="9">
        <v>127.605</v>
      </c>
      <c r="HP26" s="9">
        <v>112.821</v>
      </c>
      <c r="HQ26" s="9">
        <v>154.85499999999999</v>
      </c>
      <c r="HR26" s="9">
        <v>100.55500000000001</v>
      </c>
      <c r="HS26" s="9">
        <v>54.3</v>
      </c>
      <c r="HT26" s="9">
        <v>85.570999999999998</v>
      </c>
      <c r="HU26" s="9">
        <v>27.05</v>
      </c>
      <c r="HV26" s="9">
        <v>58.521000000000001</v>
      </c>
      <c r="HW26" s="9">
        <v>40.713999999999999</v>
      </c>
      <c r="HX26" s="9">
        <v>23.152999999999999</v>
      </c>
      <c r="HY26" s="9">
        <v>17.561</v>
      </c>
      <c r="HZ26" s="9">
        <v>8.6809999999999992</v>
      </c>
      <c r="IA26" s="9">
        <v>5.1849999999999996</v>
      </c>
      <c r="IB26" s="9">
        <v>3.496</v>
      </c>
      <c r="IC26" s="9">
        <v>2.9249999999999998</v>
      </c>
      <c r="ID26" s="9">
        <v>1.9910000000000001</v>
      </c>
      <c r="IE26" s="9">
        <v>0.93400000000000005</v>
      </c>
      <c r="IF26" s="9">
        <v>1.3580000000000001</v>
      </c>
      <c r="IG26" s="9">
        <v>0.73099999999999998</v>
      </c>
      <c r="IH26" s="9">
        <v>0.628</v>
      </c>
      <c r="II26" s="9">
        <v>1.5660000000000001</v>
      </c>
      <c r="IJ26" s="9">
        <v>1.26</v>
      </c>
      <c r="IK26" s="9">
        <v>0.30599999999999999</v>
      </c>
      <c r="IL26" s="9">
        <v>5.7569999999999997</v>
      </c>
      <c r="IM26" s="9">
        <v>3.194</v>
      </c>
      <c r="IN26" s="9">
        <v>2.5630000000000002</v>
      </c>
      <c r="IO26" s="9">
        <v>35.773000000000003</v>
      </c>
      <c r="IP26" s="9">
        <v>20.198</v>
      </c>
      <c r="IQ26" s="9">
        <v>15.574999999999999</v>
      </c>
    </row>
    <row r="27" spans="1:251">
      <c r="A27" s="10">
        <v>42309</v>
      </c>
      <c r="B27" s="9">
        <v>1006.494</v>
      </c>
      <c r="C27" s="9">
        <v>1122.8810000000001</v>
      </c>
      <c r="D27" s="9">
        <v>352.31099999999998</v>
      </c>
      <c r="E27" s="9">
        <v>770.57</v>
      </c>
      <c r="F27" s="9">
        <v>508.96699999999998</v>
      </c>
      <c r="G27" s="9">
        <v>259.88600000000002</v>
      </c>
      <c r="H27" s="9">
        <v>249.08099999999999</v>
      </c>
      <c r="I27" s="9">
        <v>83.960999999999999</v>
      </c>
      <c r="J27" s="9">
        <v>45.584000000000003</v>
      </c>
      <c r="K27" s="9">
        <v>38.377000000000002</v>
      </c>
      <c r="L27" s="9">
        <v>34.484999999999999</v>
      </c>
      <c r="M27" s="9">
        <v>23.495999999999999</v>
      </c>
      <c r="N27" s="9">
        <v>10.989000000000001</v>
      </c>
      <c r="O27" s="9">
        <v>18.326000000000001</v>
      </c>
      <c r="P27" s="9">
        <v>13.877000000000001</v>
      </c>
      <c r="Q27" s="9">
        <v>4.4489999999999998</v>
      </c>
      <c r="R27" s="9">
        <v>16.158999999999999</v>
      </c>
      <c r="S27" s="9">
        <v>9.6189999999999998</v>
      </c>
      <c r="T27" s="9">
        <v>6.54</v>
      </c>
      <c r="U27" s="9">
        <v>49.475000000000001</v>
      </c>
      <c r="V27" s="9">
        <v>22.087</v>
      </c>
      <c r="W27" s="9">
        <v>27.388000000000002</v>
      </c>
      <c r="X27" s="9">
        <v>461.66500000000002</v>
      </c>
      <c r="Y27" s="9">
        <v>234.73699999999999</v>
      </c>
      <c r="Z27" s="9">
        <v>226.928</v>
      </c>
      <c r="AA27" s="9">
        <v>173.49</v>
      </c>
      <c r="AB27" s="9">
        <v>121.172</v>
      </c>
      <c r="AC27" s="9">
        <v>52.317999999999998</v>
      </c>
      <c r="AD27" s="9">
        <v>288.17500000000001</v>
      </c>
      <c r="AE27" s="9">
        <v>113.56399999999999</v>
      </c>
      <c r="AF27" s="9">
        <v>174.61099999999999</v>
      </c>
      <c r="AG27" s="9">
        <v>199.36</v>
      </c>
      <c r="AH27" s="9">
        <v>137.494</v>
      </c>
      <c r="AI27" s="9">
        <v>61.866</v>
      </c>
      <c r="AJ27" s="9">
        <v>309.60700000000003</v>
      </c>
      <c r="AK27" s="9">
        <v>122.392</v>
      </c>
      <c r="AL27" s="9">
        <v>187.215</v>
      </c>
      <c r="AM27" s="9">
        <v>306.50099999999998</v>
      </c>
      <c r="AN27" s="9">
        <v>127.441</v>
      </c>
      <c r="AO27" s="9">
        <v>179.059</v>
      </c>
      <c r="AP27" s="9">
        <v>3034.7629999999999</v>
      </c>
      <c r="AQ27" s="9">
        <v>1628.087</v>
      </c>
      <c r="AR27" s="9">
        <v>1406.6759999999999</v>
      </c>
      <c r="AS27" s="9">
        <v>2024.7570000000001</v>
      </c>
      <c r="AT27" s="9">
        <v>1316.93</v>
      </c>
      <c r="AU27" s="9">
        <v>707.82600000000002</v>
      </c>
      <c r="AV27" s="9">
        <v>1010.006</v>
      </c>
      <c r="AW27" s="9">
        <v>311.15600000000001</v>
      </c>
      <c r="AX27" s="9">
        <v>698.85</v>
      </c>
      <c r="AY27" s="9">
        <v>503.42200000000003</v>
      </c>
      <c r="AZ27" s="9">
        <v>259.642</v>
      </c>
      <c r="BA27" s="9">
        <v>243.78</v>
      </c>
      <c r="BB27" s="9">
        <v>92.415999999999997</v>
      </c>
      <c r="BC27" s="9">
        <v>50.167000000000002</v>
      </c>
      <c r="BD27" s="9">
        <v>42.249000000000002</v>
      </c>
      <c r="BE27" s="9">
        <v>32.787999999999997</v>
      </c>
      <c r="BF27" s="9">
        <v>23.376999999999999</v>
      </c>
      <c r="BG27" s="9">
        <v>9.4109999999999996</v>
      </c>
      <c r="BH27" s="9">
        <v>18.187999999999999</v>
      </c>
      <c r="BI27" s="9">
        <v>11.821999999999999</v>
      </c>
      <c r="BJ27" s="9">
        <v>6.3659999999999997</v>
      </c>
      <c r="BK27" s="9">
        <v>14.6</v>
      </c>
      <c r="BL27" s="9">
        <v>11.555</v>
      </c>
      <c r="BM27" s="9">
        <v>3.0449999999999999</v>
      </c>
      <c r="BN27" s="9">
        <v>59.628</v>
      </c>
      <c r="BO27" s="9">
        <v>26.79</v>
      </c>
      <c r="BP27" s="9">
        <v>32.838000000000001</v>
      </c>
      <c r="BQ27" s="9">
        <v>452.46199999999999</v>
      </c>
      <c r="BR27" s="9">
        <v>230.613</v>
      </c>
      <c r="BS27" s="9">
        <v>221.84899999999999</v>
      </c>
      <c r="BT27" s="9">
        <v>159.077</v>
      </c>
      <c r="BU27" s="9">
        <v>121.49</v>
      </c>
      <c r="BV27" s="9">
        <v>37.588000000000001</v>
      </c>
      <c r="BW27" s="9">
        <v>293.38499999999999</v>
      </c>
      <c r="BX27" s="9">
        <v>109.123</v>
      </c>
      <c r="BY27" s="9">
        <v>184.262</v>
      </c>
      <c r="BZ27" s="9">
        <v>183.82499999999999</v>
      </c>
      <c r="CA27" s="9">
        <v>139.60900000000001</v>
      </c>
      <c r="CB27" s="9">
        <v>44.216999999999999</v>
      </c>
      <c r="CC27" s="9">
        <v>319.596</v>
      </c>
      <c r="CD27" s="9">
        <v>120.033</v>
      </c>
      <c r="CE27" s="9">
        <v>199.56299999999999</v>
      </c>
      <c r="CF27" s="9">
        <v>311.57299999999998</v>
      </c>
      <c r="CG27" s="9">
        <v>120.946</v>
      </c>
      <c r="CH27" s="9">
        <v>190.62700000000001</v>
      </c>
      <c r="CI27" s="9">
        <v>2376.5129999999999</v>
      </c>
      <c r="CJ27" s="9">
        <v>1254.3150000000001</v>
      </c>
      <c r="CK27" s="9">
        <v>1122.1980000000001</v>
      </c>
      <c r="CL27" s="9">
        <v>1654.412</v>
      </c>
      <c r="CM27" s="9">
        <v>1041.8689999999999</v>
      </c>
      <c r="CN27" s="9">
        <v>612.54399999999998</v>
      </c>
      <c r="CO27" s="9">
        <v>722.1</v>
      </c>
      <c r="CP27" s="9">
        <v>212.447</v>
      </c>
      <c r="CQ27" s="9">
        <v>509.654</v>
      </c>
      <c r="CR27" s="9">
        <v>347.125</v>
      </c>
      <c r="CS27" s="9">
        <v>184.929</v>
      </c>
      <c r="CT27" s="9">
        <v>162.196</v>
      </c>
      <c r="CU27" s="9">
        <v>54.308999999999997</v>
      </c>
      <c r="CV27" s="9">
        <v>29.533000000000001</v>
      </c>
      <c r="CW27" s="9">
        <v>24.776</v>
      </c>
      <c r="CX27" s="9">
        <v>25.015999999999998</v>
      </c>
      <c r="CY27" s="9">
        <v>17.582999999999998</v>
      </c>
      <c r="CZ27" s="9">
        <v>7.4329999999999998</v>
      </c>
      <c r="DA27" s="9">
        <v>15.723000000000001</v>
      </c>
      <c r="DB27" s="9">
        <v>11.692</v>
      </c>
      <c r="DC27" s="9">
        <v>4.0309999999999997</v>
      </c>
      <c r="DD27" s="9">
        <v>9.2940000000000005</v>
      </c>
      <c r="DE27" s="9">
        <v>5.8920000000000003</v>
      </c>
      <c r="DF27" s="9">
        <v>3.4020000000000001</v>
      </c>
      <c r="DG27" s="9">
        <v>29.292999999999999</v>
      </c>
      <c r="DH27" s="9">
        <v>11.95</v>
      </c>
      <c r="DI27" s="9">
        <v>17.343</v>
      </c>
      <c r="DJ27" s="9">
        <v>316.61700000000002</v>
      </c>
      <c r="DK27" s="9">
        <v>168.39699999999999</v>
      </c>
      <c r="DL27" s="9">
        <v>148.22</v>
      </c>
      <c r="DM27" s="9">
        <v>124.431</v>
      </c>
      <c r="DN27" s="9">
        <v>91.477999999999994</v>
      </c>
      <c r="DO27" s="9">
        <v>32.951999999999998</v>
      </c>
      <c r="DP27" s="9">
        <v>192.18600000000001</v>
      </c>
      <c r="DQ27" s="9">
        <v>76.918999999999997</v>
      </c>
      <c r="DR27" s="9">
        <v>115.267</v>
      </c>
      <c r="DS27" s="9">
        <v>142.90199999999999</v>
      </c>
      <c r="DT27" s="9">
        <v>104.224</v>
      </c>
      <c r="DU27" s="9">
        <v>38.677999999999997</v>
      </c>
      <c r="DV27" s="9">
        <v>204.22300000000001</v>
      </c>
      <c r="DW27" s="9">
        <v>80.706000000000003</v>
      </c>
      <c r="DX27" s="9">
        <v>123.518</v>
      </c>
      <c r="DY27" s="9">
        <v>207.90899999999999</v>
      </c>
      <c r="DZ27" s="9">
        <v>88.61</v>
      </c>
      <c r="EA27" s="9">
        <v>119.298</v>
      </c>
      <c r="EB27" s="9">
        <v>810.745</v>
      </c>
      <c r="EC27" s="9">
        <v>426.27499999999998</v>
      </c>
      <c r="ED27" s="9">
        <v>384.46899999999999</v>
      </c>
      <c r="EE27" s="9">
        <v>526.053</v>
      </c>
      <c r="EF27" s="9">
        <v>337.96699999999998</v>
      </c>
      <c r="EG27" s="9">
        <v>188.08600000000001</v>
      </c>
      <c r="EH27" s="9">
        <v>284.69200000000001</v>
      </c>
      <c r="EI27" s="9">
        <v>88.308999999999997</v>
      </c>
      <c r="EJ27" s="9">
        <v>196.38399999999999</v>
      </c>
      <c r="EK27" s="9">
        <v>137.167</v>
      </c>
      <c r="EL27" s="9">
        <v>69.284000000000006</v>
      </c>
      <c r="EM27" s="9">
        <v>67.882999999999996</v>
      </c>
      <c r="EN27" s="9">
        <v>28.815000000000001</v>
      </c>
      <c r="EO27" s="9">
        <v>14.205</v>
      </c>
      <c r="EP27" s="9">
        <v>14.61</v>
      </c>
      <c r="EQ27" s="9">
        <v>8.1829999999999998</v>
      </c>
      <c r="ER27" s="9">
        <v>5.5810000000000004</v>
      </c>
      <c r="ES27" s="9">
        <v>2.6019999999999999</v>
      </c>
      <c r="ET27" s="9">
        <v>5.4489999999999998</v>
      </c>
      <c r="EU27" s="9">
        <v>3.6989999999999998</v>
      </c>
      <c r="EV27" s="9">
        <v>1.75</v>
      </c>
      <c r="EW27" s="9">
        <v>2.734</v>
      </c>
      <c r="EX27" s="9">
        <v>1.8819999999999999</v>
      </c>
      <c r="EY27" s="9">
        <v>0.85199999999999998</v>
      </c>
      <c r="EZ27" s="9">
        <v>20.632000000000001</v>
      </c>
      <c r="FA27" s="9">
        <v>8.6240000000000006</v>
      </c>
      <c r="FB27" s="9">
        <v>12.007999999999999</v>
      </c>
      <c r="FC27" s="9">
        <v>124.696</v>
      </c>
      <c r="FD27" s="9">
        <v>64.066000000000003</v>
      </c>
      <c r="FE27" s="9">
        <v>60.628999999999998</v>
      </c>
      <c r="FF27" s="9">
        <v>34.130000000000003</v>
      </c>
      <c r="FG27" s="9">
        <v>25.274000000000001</v>
      </c>
      <c r="FH27" s="9">
        <v>8.8559999999999999</v>
      </c>
      <c r="FI27" s="9">
        <v>90.566000000000003</v>
      </c>
      <c r="FJ27" s="9">
        <v>38.792999999999999</v>
      </c>
      <c r="FK27" s="9">
        <v>51.773000000000003</v>
      </c>
      <c r="FL27" s="9">
        <v>40.286999999999999</v>
      </c>
      <c r="FM27" s="9">
        <v>29.081</v>
      </c>
      <c r="FN27" s="9">
        <v>11.206</v>
      </c>
      <c r="FO27" s="9">
        <v>96.88</v>
      </c>
      <c r="FP27" s="9">
        <v>40.203000000000003</v>
      </c>
      <c r="FQ27" s="9">
        <v>56.677</v>
      </c>
      <c r="FR27" s="9">
        <v>96.015000000000001</v>
      </c>
      <c r="FS27" s="9">
        <v>42.491</v>
      </c>
      <c r="FT27" s="9">
        <v>53.524000000000001</v>
      </c>
      <c r="FU27" s="9">
        <v>1312.0429999999999</v>
      </c>
      <c r="FV27" s="9">
        <v>723.62199999999996</v>
      </c>
      <c r="FW27" s="9">
        <v>588.42100000000005</v>
      </c>
      <c r="FX27" s="9">
        <v>909.69200000000001</v>
      </c>
      <c r="FY27" s="9">
        <v>609.17499999999995</v>
      </c>
      <c r="FZ27" s="9">
        <v>300.517</v>
      </c>
      <c r="GA27" s="9">
        <v>402.351</v>
      </c>
      <c r="GB27" s="9">
        <v>114.447</v>
      </c>
      <c r="GC27" s="9">
        <v>287.904</v>
      </c>
      <c r="GD27" s="9">
        <v>200.12100000000001</v>
      </c>
      <c r="GE27" s="9">
        <v>102.08499999999999</v>
      </c>
      <c r="GF27" s="9">
        <v>98.036000000000001</v>
      </c>
      <c r="GG27" s="9">
        <v>40.369999999999997</v>
      </c>
      <c r="GH27" s="9">
        <v>27.015000000000001</v>
      </c>
      <c r="GI27" s="9">
        <v>13.353999999999999</v>
      </c>
      <c r="GJ27" s="9">
        <v>21.388999999999999</v>
      </c>
      <c r="GK27" s="9">
        <v>17.667999999999999</v>
      </c>
      <c r="GL27" s="9">
        <v>3.7210000000000001</v>
      </c>
      <c r="GM27" s="9">
        <v>13.648</v>
      </c>
      <c r="GN27" s="9">
        <v>10.744999999999999</v>
      </c>
      <c r="GO27" s="9">
        <v>2.903</v>
      </c>
      <c r="GP27" s="9">
        <v>7.7409999999999997</v>
      </c>
      <c r="GQ27" s="9">
        <v>6.923</v>
      </c>
      <c r="GR27" s="9">
        <v>0.81799999999999995</v>
      </c>
      <c r="GS27" s="9">
        <v>18.981000000000002</v>
      </c>
      <c r="GT27" s="9">
        <v>9.3480000000000008</v>
      </c>
      <c r="GU27" s="9">
        <v>9.6329999999999991</v>
      </c>
      <c r="GV27" s="9">
        <v>178.19800000000001</v>
      </c>
      <c r="GW27" s="9">
        <v>87.167000000000002</v>
      </c>
      <c r="GX27" s="9">
        <v>91.03</v>
      </c>
      <c r="GY27" s="9">
        <v>66.983000000000004</v>
      </c>
      <c r="GZ27" s="9">
        <v>46.295999999999999</v>
      </c>
      <c r="HA27" s="9">
        <v>20.687000000000001</v>
      </c>
      <c r="HB27" s="9">
        <v>111.214</v>
      </c>
      <c r="HC27" s="9">
        <v>40.871000000000002</v>
      </c>
      <c r="HD27" s="9">
        <v>70.343000000000004</v>
      </c>
      <c r="HE27" s="9">
        <v>81.31</v>
      </c>
      <c r="HF27" s="9">
        <v>58.412999999999997</v>
      </c>
      <c r="HG27" s="9">
        <v>22.896999999999998</v>
      </c>
      <c r="HH27" s="9">
        <v>118.81100000000001</v>
      </c>
      <c r="HI27" s="9">
        <v>43.671999999999997</v>
      </c>
      <c r="HJ27" s="9">
        <v>75.138999999999996</v>
      </c>
      <c r="HK27" s="9">
        <v>124.86199999999999</v>
      </c>
      <c r="HL27" s="9">
        <v>51.616</v>
      </c>
      <c r="HM27" s="9">
        <v>73.245999999999995</v>
      </c>
      <c r="HN27" s="9">
        <v>241.339</v>
      </c>
      <c r="HO27" s="9">
        <v>127.726</v>
      </c>
      <c r="HP27" s="9">
        <v>113.613</v>
      </c>
      <c r="HQ27" s="9">
        <v>155.21100000000001</v>
      </c>
      <c r="HR27" s="9">
        <v>101.18300000000001</v>
      </c>
      <c r="HS27" s="9">
        <v>54.027999999999999</v>
      </c>
      <c r="HT27" s="9">
        <v>86.128</v>
      </c>
      <c r="HU27" s="9">
        <v>26.542999999999999</v>
      </c>
      <c r="HV27" s="9">
        <v>59.585000000000001</v>
      </c>
      <c r="HW27" s="9">
        <v>42.548000000000002</v>
      </c>
      <c r="HX27" s="9">
        <v>22.721</v>
      </c>
      <c r="HY27" s="9">
        <v>19.827000000000002</v>
      </c>
      <c r="HZ27" s="9">
        <v>5.9</v>
      </c>
      <c r="IA27" s="9">
        <v>3.69</v>
      </c>
      <c r="IB27" s="9">
        <v>2.2090000000000001</v>
      </c>
      <c r="IC27" s="9">
        <v>2.3380000000000001</v>
      </c>
      <c r="ID27" s="9">
        <v>1.9</v>
      </c>
      <c r="IE27" s="9">
        <v>0.438</v>
      </c>
      <c r="IF27" s="9">
        <v>1.07</v>
      </c>
      <c r="IG27" s="9">
        <v>0.82099999999999995</v>
      </c>
      <c r="IH27" s="9">
        <v>0.249</v>
      </c>
      <c r="II27" s="9">
        <v>1.268</v>
      </c>
      <c r="IJ27" s="9">
        <v>1.0780000000000001</v>
      </c>
      <c r="IK27" s="9">
        <v>0.189</v>
      </c>
      <c r="IL27" s="9">
        <v>3.5619999999999998</v>
      </c>
      <c r="IM27" s="9">
        <v>1.7909999999999999</v>
      </c>
      <c r="IN27" s="9">
        <v>1.7709999999999999</v>
      </c>
      <c r="IO27" s="9">
        <v>40.146999999999998</v>
      </c>
      <c r="IP27" s="9">
        <v>21.213999999999999</v>
      </c>
      <c r="IQ27" s="9">
        <v>18.933</v>
      </c>
    </row>
    <row r="28" spans="1:251">
      <c r="A28" s="10">
        <v>42339</v>
      </c>
      <c r="B28" s="9">
        <v>1028.076</v>
      </c>
      <c r="C28" s="9">
        <v>1110.5809999999999</v>
      </c>
      <c r="D28" s="9">
        <v>343.53699999999998</v>
      </c>
      <c r="E28" s="9">
        <v>767.04399999999998</v>
      </c>
      <c r="F28" s="9">
        <v>528.39</v>
      </c>
      <c r="G28" s="9">
        <v>269.476</v>
      </c>
      <c r="H28" s="9">
        <v>258.91399999999999</v>
      </c>
      <c r="I28" s="9">
        <v>90.960999999999999</v>
      </c>
      <c r="J28" s="9">
        <v>54.418999999999997</v>
      </c>
      <c r="K28" s="9">
        <v>36.540999999999997</v>
      </c>
      <c r="L28" s="9">
        <v>33.533999999999999</v>
      </c>
      <c r="M28" s="9">
        <v>25.689</v>
      </c>
      <c r="N28" s="9">
        <v>7.8460000000000001</v>
      </c>
      <c r="O28" s="9">
        <v>15.833</v>
      </c>
      <c r="P28" s="9">
        <v>12.208</v>
      </c>
      <c r="Q28" s="9">
        <v>3.625</v>
      </c>
      <c r="R28" s="9">
        <v>17.701000000000001</v>
      </c>
      <c r="S28" s="9">
        <v>13.481</v>
      </c>
      <c r="T28" s="9">
        <v>4.2210000000000001</v>
      </c>
      <c r="U28" s="9">
        <v>57.427</v>
      </c>
      <c r="V28" s="9">
        <v>28.731000000000002</v>
      </c>
      <c r="W28" s="9">
        <v>28.696000000000002</v>
      </c>
      <c r="X28" s="9">
        <v>480.04199999999997</v>
      </c>
      <c r="Y28" s="9">
        <v>240.721</v>
      </c>
      <c r="Z28" s="9">
        <v>239.321</v>
      </c>
      <c r="AA28" s="9">
        <v>177.23099999999999</v>
      </c>
      <c r="AB28" s="9">
        <v>129.10499999999999</v>
      </c>
      <c r="AC28" s="9">
        <v>48.125999999999998</v>
      </c>
      <c r="AD28" s="9">
        <v>302.81099999999998</v>
      </c>
      <c r="AE28" s="9">
        <v>111.616</v>
      </c>
      <c r="AF28" s="9">
        <v>191.19499999999999</v>
      </c>
      <c r="AG28" s="9">
        <v>201.06700000000001</v>
      </c>
      <c r="AH28" s="9">
        <v>146.37100000000001</v>
      </c>
      <c r="AI28" s="9">
        <v>54.695999999999998</v>
      </c>
      <c r="AJ28" s="9">
        <v>327.32299999999998</v>
      </c>
      <c r="AK28" s="9">
        <v>123.10599999999999</v>
      </c>
      <c r="AL28" s="9">
        <v>204.21700000000001</v>
      </c>
      <c r="AM28" s="9">
        <v>318.64400000000001</v>
      </c>
      <c r="AN28" s="9">
        <v>123.824</v>
      </c>
      <c r="AO28" s="9">
        <v>194.82</v>
      </c>
      <c r="AP28" s="9">
        <v>3046.9250000000002</v>
      </c>
      <c r="AQ28" s="9">
        <v>1659.4059999999999</v>
      </c>
      <c r="AR28" s="9">
        <v>1387.519</v>
      </c>
      <c r="AS28" s="9">
        <v>2075.6990000000001</v>
      </c>
      <c r="AT28" s="9">
        <v>1355.64</v>
      </c>
      <c r="AU28" s="9">
        <v>720.05899999999997</v>
      </c>
      <c r="AV28" s="9">
        <v>971.226</v>
      </c>
      <c r="AW28" s="9">
        <v>303.76600000000002</v>
      </c>
      <c r="AX28" s="9">
        <v>667.46</v>
      </c>
      <c r="AY28" s="9">
        <v>517.00199999999995</v>
      </c>
      <c r="AZ28" s="9">
        <v>277.67700000000002</v>
      </c>
      <c r="BA28" s="9">
        <v>239.32499999999999</v>
      </c>
      <c r="BB28" s="9">
        <v>94.652000000000001</v>
      </c>
      <c r="BC28" s="9">
        <v>52.776000000000003</v>
      </c>
      <c r="BD28" s="9">
        <v>41.875999999999998</v>
      </c>
      <c r="BE28" s="9">
        <v>40.558999999999997</v>
      </c>
      <c r="BF28" s="9">
        <v>29.698</v>
      </c>
      <c r="BG28" s="9">
        <v>10.86</v>
      </c>
      <c r="BH28" s="9">
        <v>22.341999999999999</v>
      </c>
      <c r="BI28" s="9">
        <v>15.692</v>
      </c>
      <c r="BJ28" s="9">
        <v>6.65</v>
      </c>
      <c r="BK28" s="9">
        <v>18.216999999999999</v>
      </c>
      <c r="BL28" s="9">
        <v>14.007</v>
      </c>
      <c r="BM28" s="9">
        <v>4.21</v>
      </c>
      <c r="BN28" s="9">
        <v>54.093000000000004</v>
      </c>
      <c r="BO28" s="9">
        <v>23.077999999999999</v>
      </c>
      <c r="BP28" s="9">
        <v>31.015000000000001</v>
      </c>
      <c r="BQ28" s="9">
        <v>461.01499999999999</v>
      </c>
      <c r="BR28" s="9">
        <v>244.98</v>
      </c>
      <c r="BS28" s="9">
        <v>216.035</v>
      </c>
      <c r="BT28" s="9">
        <v>168.536</v>
      </c>
      <c r="BU28" s="9">
        <v>131.57900000000001</v>
      </c>
      <c r="BV28" s="9">
        <v>36.957000000000001</v>
      </c>
      <c r="BW28" s="9">
        <v>292.47899999999998</v>
      </c>
      <c r="BX28" s="9">
        <v>113.401</v>
      </c>
      <c r="BY28" s="9">
        <v>179.078</v>
      </c>
      <c r="BZ28" s="9">
        <v>199.41900000000001</v>
      </c>
      <c r="CA28" s="9">
        <v>153.54</v>
      </c>
      <c r="CB28" s="9">
        <v>45.878999999999998</v>
      </c>
      <c r="CC28" s="9">
        <v>317.58300000000003</v>
      </c>
      <c r="CD28" s="9">
        <v>124.137</v>
      </c>
      <c r="CE28" s="9">
        <v>193.446</v>
      </c>
      <c r="CF28" s="9">
        <v>314.82</v>
      </c>
      <c r="CG28" s="9">
        <v>129.09200000000001</v>
      </c>
      <c r="CH28" s="9">
        <v>185.72800000000001</v>
      </c>
      <c r="CI28" s="9">
        <v>2399.9850000000001</v>
      </c>
      <c r="CJ28" s="9">
        <v>1269.7860000000001</v>
      </c>
      <c r="CK28" s="9">
        <v>1130.1990000000001</v>
      </c>
      <c r="CL28" s="9">
        <v>1671.355</v>
      </c>
      <c r="CM28" s="9">
        <v>1055.4860000000001</v>
      </c>
      <c r="CN28" s="9">
        <v>615.86900000000003</v>
      </c>
      <c r="CO28" s="9">
        <v>728.62900000000002</v>
      </c>
      <c r="CP28" s="9">
        <v>214.3</v>
      </c>
      <c r="CQ28" s="9">
        <v>514.32899999999995</v>
      </c>
      <c r="CR28" s="9">
        <v>364.39699999999999</v>
      </c>
      <c r="CS28" s="9">
        <v>179.82</v>
      </c>
      <c r="CT28" s="9">
        <v>184.577</v>
      </c>
      <c r="CU28" s="9">
        <v>72.962999999999994</v>
      </c>
      <c r="CV28" s="9">
        <v>36.103999999999999</v>
      </c>
      <c r="CW28" s="9">
        <v>36.859000000000002</v>
      </c>
      <c r="CX28" s="9">
        <v>31.754000000000001</v>
      </c>
      <c r="CY28" s="9">
        <v>23.087</v>
      </c>
      <c r="CZ28" s="9">
        <v>8.6669999999999998</v>
      </c>
      <c r="DA28" s="9">
        <v>11.343999999999999</v>
      </c>
      <c r="DB28" s="9">
        <v>8.2520000000000007</v>
      </c>
      <c r="DC28" s="9">
        <v>3.0910000000000002</v>
      </c>
      <c r="DD28" s="9">
        <v>20.41</v>
      </c>
      <c r="DE28" s="9">
        <v>14.835000000000001</v>
      </c>
      <c r="DF28" s="9">
        <v>5.5750000000000002</v>
      </c>
      <c r="DG28" s="9">
        <v>41.209000000000003</v>
      </c>
      <c r="DH28" s="9">
        <v>13.016999999999999</v>
      </c>
      <c r="DI28" s="9">
        <v>28.193000000000001</v>
      </c>
      <c r="DJ28" s="9">
        <v>318.85399999999998</v>
      </c>
      <c r="DK28" s="9">
        <v>155.982</v>
      </c>
      <c r="DL28" s="9">
        <v>162.87200000000001</v>
      </c>
      <c r="DM28" s="9">
        <v>103.79300000000001</v>
      </c>
      <c r="DN28" s="9">
        <v>78.215000000000003</v>
      </c>
      <c r="DO28" s="9">
        <v>25.577999999999999</v>
      </c>
      <c r="DP28" s="9">
        <v>215.06100000000001</v>
      </c>
      <c r="DQ28" s="9">
        <v>77.766000000000005</v>
      </c>
      <c r="DR28" s="9">
        <v>137.29400000000001</v>
      </c>
      <c r="DS28" s="9">
        <v>128.78100000000001</v>
      </c>
      <c r="DT28" s="9">
        <v>96.302999999999997</v>
      </c>
      <c r="DU28" s="9">
        <v>32.478000000000002</v>
      </c>
      <c r="DV28" s="9">
        <v>235.61500000000001</v>
      </c>
      <c r="DW28" s="9">
        <v>83.516000000000005</v>
      </c>
      <c r="DX28" s="9">
        <v>152.09899999999999</v>
      </c>
      <c r="DY28" s="9">
        <v>226.405</v>
      </c>
      <c r="DZ28" s="9">
        <v>86.019000000000005</v>
      </c>
      <c r="EA28" s="9">
        <v>140.386</v>
      </c>
      <c r="EB28" s="9">
        <v>816.01499999999999</v>
      </c>
      <c r="EC28" s="9">
        <v>427.55900000000003</v>
      </c>
      <c r="ED28" s="9">
        <v>388.45499999999998</v>
      </c>
      <c r="EE28" s="9">
        <v>531.91300000000001</v>
      </c>
      <c r="EF28" s="9">
        <v>340.7</v>
      </c>
      <c r="EG28" s="9">
        <v>191.21299999999999</v>
      </c>
      <c r="EH28" s="9">
        <v>284.10199999999998</v>
      </c>
      <c r="EI28" s="9">
        <v>86.858999999999995</v>
      </c>
      <c r="EJ28" s="9">
        <v>197.24299999999999</v>
      </c>
      <c r="EK28" s="9">
        <v>132.57400000000001</v>
      </c>
      <c r="EL28" s="9">
        <v>65.497</v>
      </c>
      <c r="EM28" s="9">
        <v>67.078000000000003</v>
      </c>
      <c r="EN28" s="9">
        <v>23.716999999999999</v>
      </c>
      <c r="EO28" s="9">
        <v>11.835000000000001</v>
      </c>
      <c r="EP28" s="9">
        <v>11.881</v>
      </c>
      <c r="EQ28" s="9">
        <v>8.3279999999999994</v>
      </c>
      <c r="ER28" s="9">
        <v>5.6509999999999998</v>
      </c>
      <c r="ES28" s="9">
        <v>2.677</v>
      </c>
      <c r="ET28" s="9">
        <v>4.5990000000000002</v>
      </c>
      <c r="EU28" s="9">
        <v>3.069</v>
      </c>
      <c r="EV28" s="9">
        <v>1.53</v>
      </c>
      <c r="EW28" s="9">
        <v>3.7290000000000001</v>
      </c>
      <c r="EX28" s="9">
        <v>2.5819999999999999</v>
      </c>
      <c r="EY28" s="9">
        <v>1.147</v>
      </c>
      <c r="EZ28" s="9">
        <v>15.388</v>
      </c>
      <c r="FA28" s="9">
        <v>6.1840000000000002</v>
      </c>
      <c r="FB28" s="9">
        <v>9.2040000000000006</v>
      </c>
      <c r="FC28" s="9">
        <v>118.625</v>
      </c>
      <c r="FD28" s="9">
        <v>58.655000000000001</v>
      </c>
      <c r="FE28" s="9">
        <v>59.97</v>
      </c>
      <c r="FF28" s="9">
        <v>32.07</v>
      </c>
      <c r="FG28" s="9">
        <v>22.152999999999999</v>
      </c>
      <c r="FH28" s="9">
        <v>9.9169999999999998</v>
      </c>
      <c r="FI28" s="9">
        <v>86.555000000000007</v>
      </c>
      <c r="FJ28" s="9">
        <v>36.502000000000002</v>
      </c>
      <c r="FK28" s="9">
        <v>50.052999999999997</v>
      </c>
      <c r="FL28" s="9">
        <v>38.564</v>
      </c>
      <c r="FM28" s="9">
        <v>26.550999999999998</v>
      </c>
      <c r="FN28" s="9">
        <v>12.013</v>
      </c>
      <c r="FO28" s="9">
        <v>94.010999999999996</v>
      </c>
      <c r="FP28" s="9">
        <v>38.945999999999998</v>
      </c>
      <c r="FQ28" s="9">
        <v>55.064999999999998</v>
      </c>
      <c r="FR28" s="9">
        <v>91.155000000000001</v>
      </c>
      <c r="FS28" s="9">
        <v>39.570999999999998</v>
      </c>
      <c r="FT28" s="9">
        <v>51.582999999999998</v>
      </c>
      <c r="FU28" s="9">
        <v>1333.5060000000001</v>
      </c>
      <c r="FV28" s="9">
        <v>731.59500000000003</v>
      </c>
      <c r="FW28" s="9">
        <v>601.91099999999994</v>
      </c>
      <c r="FX28" s="9">
        <v>922.79600000000005</v>
      </c>
      <c r="FY28" s="9">
        <v>613.57399999999996</v>
      </c>
      <c r="FZ28" s="9">
        <v>309.22300000000001</v>
      </c>
      <c r="GA28" s="9">
        <v>410.71</v>
      </c>
      <c r="GB28" s="9">
        <v>118.021</v>
      </c>
      <c r="GC28" s="9">
        <v>292.68799999999999</v>
      </c>
      <c r="GD28" s="9">
        <v>215.52799999999999</v>
      </c>
      <c r="GE28" s="9">
        <v>109.217</v>
      </c>
      <c r="GF28" s="9">
        <v>106.312</v>
      </c>
      <c r="GG28" s="9">
        <v>40.962000000000003</v>
      </c>
      <c r="GH28" s="9">
        <v>22.718</v>
      </c>
      <c r="GI28" s="9">
        <v>18.244</v>
      </c>
      <c r="GJ28" s="9">
        <v>18.741</v>
      </c>
      <c r="GK28" s="9">
        <v>13.741</v>
      </c>
      <c r="GL28" s="9">
        <v>5</v>
      </c>
      <c r="GM28" s="9">
        <v>13.307</v>
      </c>
      <c r="GN28" s="9">
        <v>9.3119999999999994</v>
      </c>
      <c r="GO28" s="9">
        <v>3.9950000000000001</v>
      </c>
      <c r="GP28" s="9">
        <v>5.4340000000000002</v>
      </c>
      <c r="GQ28" s="9">
        <v>4.4290000000000003</v>
      </c>
      <c r="GR28" s="9">
        <v>1.0049999999999999</v>
      </c>
      <c r="GS28" s="9">
        <v>22.222000000000001</v>
      </c>
      <c r="GT28" s="9">
        <v>8.9770000000000003</v>
      </c>
      <c r="GU28" s="9">
        <v>13.244</v>
      </c>
      <c r="GV28" s="9">
        <v>188.59200000000001</v>
      </c>
      <c r="GW28" s="9">
        <v>94.763000000000005</v>
      </c>
      <c r="GX28" s="9">
        <v>93.828999999999994</v>
      </c>
      <c r="GY28" s="9">
        <v>67.367999999999995</v>
      </c>
      <c r="GZ28" s="9">
        <v>48.838000000000001</v>
      </c>
      <c r="HA28" s="9">
        <v>18.53</v>
      </c>
      <c r="HB28" s="9">
        <v>121.224</v>
      </c>
      <c r="HC28" s="9">
        <v>45.924999999999997</v>
      </c>
      <c r="HD28" s="9">
        <v>75.299000000000007</v>
      </c>
      <c r="HE28" s="9">
        <v>81.495999999999995</v>
      </c>
      <c r="HF28" s="9">
        <v>58.329000000000001</v>
      </c>
      <c r="HG28" s="9">
        <v>23.167000000000002</v>
      </c>
      <c r="HH28" s="9">
        <v>134.03299999999999</v>
      </c>
      <c r="HI28" s="9">
        <v>50.887999999999998</v>
      </c>
      <c r="HJ28" s="9">
        <v>83.144999999999996</v>
      </c>
      <c r="HK28" s="9">
        <v>134.53100000000001</v>
      </c>
      <c r="HL28" s="9">
        <v>55.237000000000002</v>
      </c>
      <c r="HM28" s="9">
        <v>79.293000000000006</v>
      </c>
      <c r="HN28" s="9">
        <v>239.66800000000001</v>
      </c>
      <c r="HO28" s="9">
        <v>126.105</v>
      </c>
      <c r="HP28" s="9">
        <v>113.563</v>
      </c>
      <c r="HQ28" s="9">
        <v>155.98500000000001</v>
      </c>
      <c r="HR28" s="9">
        <v>100.919</v>
      </c>
      <c r="HS28" s="9">
        <v>55.066000000000003</v>
      </c>
      <c r="HT28" s="9">
        <v>83.683000000000007</v>
      </c>
      <c r="HU28" s="9">
        <v>25.186</v>
      </c>
      <c r="HV28" s="9">
        <v>58.496000000000002</v>
      </c>
      <c r="HW28" s="9">
        <v>41.039000000000001</v>
      </c>
      <c r="HX28" s="9">
        <v>19.213000000000001</v>
      </c>
      <c r="HY28" s="9">
        <v>21.827000000000002</v>
      </c>
      <c r="HZ28" s="9">
        <v>6.5279999999999996</v>
      </c>
      <c r="IA28" s="9">
        <v>2.67</v>
      </c>
      <c r="IB28" s="9">
        <v>3.8570000000000002</v>
      </c>
      <c r="IC28" s="9">
        <v>1.375</v>
      </c>
      <c r="ID28" s="9">
        <v>1.0309999999999999</v>
      </c>
      <c r="IE28" s="9">
        <v>0.34399999999999997</v>
      </c>
      <c r="IF28" s="9">
        <v>0.63600000000000001</v>
      </c>
      <c r="IG28" s="9">
        <v>0.39600000000000002</v>
      </c>
      <c r="IH28" s="9">
        <v>0.24</v>
      </c>
      <c r="II28" s="9">
        <v>0.73799999999999999</v>
      </c>
      <c r="IJ28" s="9">
        <v>0.63500000000000001</v>
      </c>
      <c r="IK28" s="9">
        <v>0.104</v>
      </c>
      <c r="IL28" s="9">
        <v>5.1529999999999996</v>
      </c>
      <c r="IM28" s="9">
        <v>1.639</v>
      </c>
      <c r="IN28" s="9">
        <v>3.5129999999999999</v>
      </c>
      <c r="IO28" s="9">
        <v>37.262</v>
      </c>
      <c r="IP28" s="9">
        <v>17.734000000000002</v>
      </c>
      <c r="IQ28" s="9">
        <v>19.527999999999999</v>
      </c>
    </row>
    <row r="29" spans="1:251">
      <c r="A29" s="10">
        <v>42370</v>
      </c>
      <c r="B29" s="9">
        <v>982.58100000000002</v>
      </c>
      <c r="C29" s="9">
        <v>1105.4770000000001</v>
      </c>
      <c r="D29" s="9">
        <v>351.92399999999998</v>
      </c>
      <c r="E29" s="9">
        <v>753.55399999999997</v>
      </c>
      <c r="F29" s="9">
        <v>541.41899999999998</v>
      </c>
      <c r="G29" s="9">
        <v>283.98700000000002</v>
      </c>
      <c r="H29" s="9">
        <v>257.43200000000002</v>
      </c>
      <c r="I29" s="9">
        <v>97.807000000000002</v>
      </c>
      <c r="J29" s="9">
        <v>55.121000000000002</v>
      </c>
      <c r="K29" s="9">
        <v>42.686</v>
      </c>
      <c r="L29" s="9">
        <v>47.101999999999997</v>
      </c>
      <c r="M29" s="9">
        <v>33.985999999999997</v>
      </c>
      <c r="N29" s="9">
        <v>13.116</v>
      </c>
      <c r="O29" s="9">
        <v>24.64</v>
      </c>
      <c r="P29" s="9">
        <v>18.623000000000001</v>
      </c>
      <c r="Q29" s="9">
        <v>6.0170000000000003</v>
      </c>
      <c r="R29" s="9">
        <v>22.463000000000001</v>
      </c>
      <c r="S29" s="9">
        <v>15.363</v>
      </c>
      <c r="T29" s="9">
        <v>7.1</v>
      </c>
      <c r="U29" s="9">
        <v>50.704999999999998</v>
      </c>
      <c r="V29" s="9">
        <v>21.135000000000002</v>
      </c>
      <c r="W29" s="9">
        <v>29.568999999999999</v>
      </c>
      <c r="X29" s="9">
        <v>474.21699999999998</v>
      </c>
      <c r="Y29" s="9">
        <v>241.434</v>
      </c>
      <c r="Z29" s="9">
        <v>232.78299999999999</v>
      </c>
      <c r="AA29" s="9">
        <v>178.06299999999999</v>
      </c>
      <c r="AB29" s="9">
        <v>128.221</v>
      </c>
      <c r="AC29" s="9">
        <v>49.841999999999999</v>
      </c>
      <c r="AD29" s="9">
        <v>296.154</v>
      </c>
      <c r="AE29" s="9">
        <v>113.21299999999999</v>
      </c>
      <c r="AF29" s="9">
        <v>182.941</v>
      </c>
      <c r="AG29" s="9">
        <v>219.25399999999999</v>
      </c>
      <c r="AH29" s="9">
        <v>158.726</v>
      </c>
      <c r="AI29" s="9">
        <v>60.527999999999999</v>
      </c>
      <c r="AJ29" s="9">
        <v>322.16500000000002</v>
      </c>
      <c r="AK29" s="9">
        <v>125.261</v>
      </c>
      <c r="AL29" s="9">
        <v>196.904</v>
      </c>
      <c r="AM29" s="9">
        <v>320.79399999999998</v>
      </c>
      <c r="AN29" s="9">
        <v>131.83600000000001</v>
      </c>
      <c r="AO29" s="9">
        <v>188.958</v>
      </c>
      <c r="AP29" s="9">
        <v>2980.819</v>
      </c>
      <c r="AQ29" s="9">
        <v>1623.307</v>
      </c>
      <c r="AR29" s="9">
        <v>1357.5119999999999</v>
      </c>
      <c r="AS29" s="9">
        <v>2021.663</v>
      </c>
      <c r="AT29" s="9">
        <v>1312.752</v>
      </c>
      <c r="AU29" s="9">
        <v>708.91</v>
      </c>
      <c r="AV29" s="9">
        <v>959.15599999999995</v>
      </c>
      <c r="AW29" s="9">
        <v>310.55500000000001</v>
      </c>
      <c r="AX29" s="9">
        <v>648.601</v>
      </c>
      <c r="AY29" s="9">
        <v>490.04399999999998</v>
      </c>
      <c r="AZ29" s="9">
        <v>263.60899999999998</v>
      </c>
      <c r="BA29" s="9">
        <v>226.435</v>
      </c>
      <c r="BB29" s="9">
        <v>109.465</v>
      </c>
      <c r="BC29" s="9">
        <v>66.463999999999999</v>
      </c>
      <c r="BD29" s="9">
        <v>43.000999999999998</v>
      </c>
      <c r="BE29" s="9">
        <v>52.500999999999998</v>
      </c>
      <c r="BF29" s="9">
        <v>39.893000000000001</v>
      </c>
      <c r="BG29" s="9">
        <v>12.606999999999999</v>
      </c>
      <c r="BH29" s="9">
        <v>28.013999999999999</v>
      </c>
      <c r="BI29" s="9">
        <v>21.651</v>
      </c>
      <c r="BJ29" s="9">
        <v>6.3630000000000004</v>
      </c>
      <c r="BK29" s="9">
        <v>24.486999999999998</v>
      </c>
      <c r="BL29" s="9">
        <v>18.242000000000001</v>
      </c>
      <c r="BM29" s="9">
        <v>6.2450000000000001</v>
      </c>
      <c r="BN29" s="9">
        <v>56.963999999999999</v>
      </c>
      <c r="BO29" s="9">
        <v>26.571000000000002</v>
      </c>
      <c r="BP29" s="9">
        <v>30.393999999999998</v>
      </c>
      <c r="BQ29" s="9">
        <v>423.85399999999998</v>
      </c>
      <c r="BR29" s="9">
        <v>221.238</v>
      </c>
      <c r="BS29" s="9">
        <v>202.61600000000001</v>
      </c>
      <c r="BT29" s="9">
        <v>151.95599999999999</v>
      </c>
      <c r="BU29" s="9">
        <v>118.238</v>
      </c>
      <c r="BV29" s="9">
        <v>33.718000000000004</v>
      </c>
      <c r="BW29" s="9">
        <v>271.89800000000002</v>
      </c>
      <c r="BX29" s="9">
        <v>103</v>
      </c>
      <c r="BY29" s="9">
        <v>168.89699999999999</v>
      </c>
      <c r="BZ29" s="9">
        <v>195.72499999999999</v>
      </c>
      <c r="CA29" s="9">
        <v>150.339</v>
      </c>
      <c r="CB29" s="9">
        <v>45.386000000000003</v>
      </c>
      <c r="CC29" s="9">
        <v>294.31900000000002</v>
      </c>
      <c r="CD29" s="9">
        <v>113.27</v>
      </c>
      <c r="CE29" s="9">
        <v>181.04900000000001</v>
      </c>
      <c r="CF29" s="9">
        <v>299.911</v>
      </c>
      <c r="CG29" s="9">
        <v>124.651</v>
      </c>
      <c r="CH29" s="9">
        <v>175.26</v>
      </c>
      <c r="CI29" s="9">
        <v>2352.4450000000002</v>
      </c>
      <c r="CJ29" s="9">
        <v>1253.5440000000001</v>
      </c>
      <c r="CK29" s="9">
        <v>1098.9010000000001</v>
      </c>
      <c r="CL29" s="9">
        <v>1645.7429999999999</v>
      </c>
      <c r="CM29" s="9">
        <v>1045.4159999999999</v>
      </c>
      <c r="CN29" s="9">
        <v>600.327</v>
      </c>
      <c r="CO29" s="9">
        <v>706.702</v>
      </c>
      <c r="CP29" s="9">
        <v>208.12799999999999</v>
      </c>
      <c r="CQ29" s="9">
        <v>498.57400000000001</v>
      </c>
      <c r="CR29" s="9">
        <v>369.09300000000002</v>
      </c>
      <c r="CS29" s="9">
        <v>201.4</v>
      </c>
      <c r="CT29" s="9">
        <v>167.69300000000001</v>
      </c>
      <c r="CU29" s="9">
        <v>79.248000000000005</v>
      </c>
      <c r="CV29" s="9">
        <v>46.424999999999997</v>
      </c>
      <c r="CW29" s="9">
        <v>32.823</v>
      </c>
      <c r="CX29" s="9">
        <v>41.444000000000003</v>
      </c>
      <c r="CY29" s="9">
        <v>28.323</v>
      </c>
      <c r="CZ29" s="9">
        <v>13.122</v>
      </c>
      <c r="DA29" s="9">
        <v>24.061</v>
      </c>
      <c r="DB29" s="9">
        <v>15.904999999999999</v>
      </c>
      <c r="DC29" s="9">
        <v>8.1560000000000006</v>
      </c>
      <c r="DD29" s="9">
        <v>17.384</v>
      </c>
      <c r="DE29" s="9">
        <v>12.417999999999999</v>
      </c>
      <c r="DF29" s="9">
        <v>4.9660000000000002</v>
      </c>
      <c r="DG29" s="9">
        <v>37.804000000000002</v>
      </c>
      <c r="DH29" s="9">
        <v>18.102</v>
      </c>
      <c r="DI29" s="9">
        <v>19.701000000000001</v>
      </c>
      <c r="DJ29" s="9">
        <v>319.89800000000002</v>
      </c>
      <c r="DK29" s="9">
        <v>172.65700000000001</v>
      </c>
      <c r="DL29" s="9">
        <v>147.24100000000001</v>
      </c>
      <c r="DM29" s="9">
        <v>121.967</v>
      </c>
      <c r="DN29" s="9">
        <v>93.724000000000004</v>
      </c>
      <c r="DO29" s="9">
        <v>28.244</v>
      </c>
      <c r="DP29" s="9">
        <v>197.93</v>
      </c>
      <c r="DQ29" s="9">
        <v>78.933000000000007</v>
      </c>
      <c r="DR29" s="9">
        <v>118.997</v>
      </c>
      <c r="DS29" s="9">
        <v>157.363</v>
      </c>
      <c r="DT29" s="9">
        <v>117.274</v>
      </c>
      <c r="DU29" s="9">
        <v>40.088999999999999</v>
      </c>
      <c r="DV29" s="9">
        <v>211.72900000000001</v>
      </c>
      <c r="DW29" s="9">
        <v>84.126000000000005</v>
      </c>
      <c r="DX29" s="9">
        <v>127.60299999999999</v>
      </c>
      <c r="DY29" s="9">
        <v>221.99100000000001</v>
      </c>
      <c r="DZ29" s="9">
        <v>94.837999999999994</v>
      </c>
      <c r="EA29" s="9">
        <v>127.15300000000001</v>
      </c>
      <c r="EB29" s="9">
        <v>795.82299999999998</v>
      </c>
      <c r="EC29" s="9">
        <v>422.21</v>
      </c>
      <c r="ED29" s="9">
        <v>373.61200000000002</v>
      </c>
      <c r="EE29" s="9">
        <v>521.30700000000002</v>
      </c>
      <c r="EF29" s="9">
        <v>339.47500000000002</v>
      </c>
      <c r="EG29" s="9">
        <v>181.83099999999999</v>
      </c>
      <c r="EH29" s="9">
        <v>274.51600000000002</v>
      </c>
      <c r="EI29" s="9">
        <v>82.734999999999999</v>
      </c>
      <c r="EJ29" s="9">
        <v>191.78100000000001</v>
      </c>
      <c r="EK29" s="9">
        <v>138.209</v>
      </c>
      <c r="EL29" s="9">
        <v>70.965999999999994</v>
      </c>
      <c r="EM29" s="9">
        <v>67.242999999999995</v>
      </c>
      <c r="EN29" s="9">
        <v>31.786999999999999</v>
      </c>
      <c r="EO29" s="9">
        <v>17.809999999999999</v>
      </c>
      <c r="EP29" s="9">
        <v>13.978</v>
      </c>
      <c r="EQ29" s="9">
        <v>14.066000000000001</v>
      </c>
      <c r="ER29" s="9">
        <v>10.554</v>
      </c>
      <c r="ES29" s="9">
        <v>3.512</v>
      </c>
      <c r="ET29" s="9">
        <v>7.5170000000000003</v>
      </c>
      <c r="EU29" s="9">
        <v>5.4960000000000004</v>
      </c>
      <c r="EV29" s="9">
        <v>2.0209999999999999</v>
      </c>
      <c r="EW29" s="9">
        <v>6.5490000000000004</v>
      </c>
      <c r="EX29" s="9">
        <v>5.0579999999999998</v>
      </c>
      <c r="EY29" s="9">
        <v>1.4910000000000001</v>
      </c>
      <c r="EZ29" s="9">
        <v>17.722000000000001</v>
      </c>
      <c r="FA29" s="9">
        <v>7.2560000000000002</v>
      </c>
      <c r="FB29" s="9">
        <v>10.465999999999999</v>
      </c>
      <c r="FC29" s="9">
        <v>119.471</v>
      </c>
      <c r="FD29" s="9">
        <v>60.164999999999999</v>
      </c>
      <c r="FE29" s="9">
        <v>59.305999999999997</v>
      </c>
      <c r="FF29" s="9">
        <v>31.65</v>
      </c>
      <c r="FG29" s="9">
        <v>23.225999999999999</v>
      </c>
      <c r="FH29" s="9">
        <v>8.4239999999999995</v>
      </c>
      <c r="FI29" s="9">
        <v>87.820999999999998</v>
      </c>
      <c r="FJ29" s="9">
        <v>36.939</v>
      </c>
      <c r="FK29" s="9">
        <v>50.881999999999998</v>
      </c>
      <c r="FL29" s="9">
        <v>43.259</v>
      </c>
      <c r="FM29" s="9">
        <v>31.585000000000001</v>
      </c>
      <c r="FN29" s="9">
        <v>11.673999999999999</v>
      </c>
      <c r="FO29" s="9">
        <v>94.95</v>
      </c>
      <c r="FP29" s="9">
        <v>39.381</v>
      </c>
      <c r="FQ29" s="9">
        <v>55.569000000000003</v>
      </c>
      <c r="FR29" s="9">
        <v>95.337999999999994</v>
      </c>
      <c r="FS29" s="9">
        <v>42.435000000000002</v>
      </c>
      <c r="FT29" s="9">
        <v>52.902000000000001</v>
      </c>
      <c r="FU29" s="9">
        <v>1306.2819999999999</v>
      </c>
      <c r="FV29" s="9">
        <v>720.22900000000004</v>
      </c>
      <c r="FW29" s="9">
        <v>586.05200000000002</v>
      </c>
      <c r="FX29" s="9">
        <v>907.25</v>
      </c>
      <c r="FY29" s="9">
        <v>605.63199999999995</v>
      </c>
      <c r="FZ29" s="9">
        <v>301.61700000000002</v>
      </c>
      <c r="GA29" s="9">
        <v>399.03199999999998</v>
      </c>
      <c r="GB29" s="9">
        <v>114.59699999999999</v>
      </c>
      <c r="GC29" s="9">
        <v>284.435</v>
      </c>
      <c r="GD29" s="9">
        <v>227.751</v>
      </c>
      <c r="GE29" s="9">
        <v>124.855</v>
      </c>
      <c r="GF29" s="9">
        <v>102.896</v>
      </c>
      <c r="GG29" s="9">
        <v>56.402999999999999</v>
      </c>
      <c r="GH29" s="9">
        <v>36.991999999999997</v>
      </c>
      <c r="GI29" s="9">
        <v>19.411000000000001</v>
      </c>
      <c r="GJ29" s="9">
        <v>28.501000000000001</v>
      </c>
      <c r="GK29" s="9">
        <v>23.762</v>
      </c>
      <c r="GL29" s="9">
        <v>4.74</v>
      </c>
      <c r="GM29" s="9">
        <v>13.193</v>
      </c>
      <c r="GN29" s="9">
        <v>11.4</v>
      </c>
      <c r="GO29" s="9">
        <v>1.792</v>
      </c>
      <c r="GP29" s="9">
        <v>15.308999999999999</v>
      </c>
      <c r="GQ29" s="9">
        <v>12.361000000000001</v>
      </c>
      <c r="GR29" s="9">
        <v>2.9470000000000001</v>
      </c>
      <c r="GS29" s="9">
        <v>27.901</v>
      </c>
      <c r="GT29" s="9">
        <v>13.23</v>
      </c>
      <c r="GU29" s="9">
        <v>14.670999999999999</v>
      </c>
      <c r="GV29" s="9">
        <v>186.8</v>
      </c>
      <c r="GW29" s="9">
        <v>96.956999999999994</v>
      </c>
      <c r="GX29" s="9">
        <v>89.843999999999994</v>
      </c>
      <c r="GY29" s="9">
        <v>71.563999999999993</v>
      </c>
      <c r="GZ29" s="9">
        <v>56.033999999999999</v>
      </c>
      <c r="HA29" s="9">
        <v>15.529</v>
      </c>
      <c r="HB29" s="9">
        <v>115.23699999999999</v>
      </c>
      <c r="HC29" s="9">
        <v>40.921999999999997</v>
      </c>
      <c r="HD29" s="9">
        <v>74.313999999999993</v>
      </c>
      <c r="HE29" s="9">
        <v>96.016000000000005</v>
      </c>
      <c r="HF29" s="9">
        <v>76.072000000000003</v>
      </c>
      <c r="HG29" s="9">
        <v>19.943999999999999</v>
      </c>
      <c r="HH29" s="9">
        <v>131.73500000000001</v>
      </c>
      <c r="HI29" s="9">
        <v>48.783000000000001</v>
      </c>
      <c r="HJ29" s="9">
        <v>82.951999999999998</v>
      </c>
      <c r="HK29" s="9">
        <v>128.429</v>
      </c>
      <c r="HL29" s="9">
        <v>52.323</v>
      </c>
      <c r="HM29" s="9">
        <v>76.106999999999999</v>
      </c>
      <c r="HN29" s="9">
        <v>236.59700000000001</v>
      </c>
      <c r="HO29" s="9">
        <v>126.774</v>
      </c>
      <c r="HP29" s="9">
        <v>109.822</v>
      </c>
      <c r="HQ29" s="9">
        <v>155.523</v>
      </c>
      <c r="HR29" s="9">
        <v>101.167</v>
      </c>
      <c r="HS29" s="9">
        <v>54.356000000000002</v>
      </c>
      <c r="HT29" s="9">
        <v>81.073999999999998</v>
      </c>
      <c r="HU29" s="9">
        <v>25.606999999999999</v>
      </c>
      <c r="HV29" s="9">
        <v>55.466000000000001</v>
      </c>
      <c r="HW29" s="9">
        <v>40.036999999999999</v>
      </c>
      <c r="HX29" s="9">
        <v>22.113</v>
      </c>
      <c r="HY29" s="9">
        <v>17.925000000000001</v>
      </c>
      <c r="HZ29" s="9">
        <v>8.2420000000000009</v>
      </c>
      <c r="IA29" s="9">
        <v>4.7359999999999998</v>
      </c>
      <c r="IB29" s="9">
        <v>3.5059999999999998</v>
      </c>
      <c r="IC29" s="9">
        <v>3.5569999999999999</v>
      </c>
      <c r="ID29" s="9">
        <v>2.3170000000000002</v>
      </c>
      <c r="IE29" s="9">
        <v>1.24</v>
      </c>
      <c r="IF29" s="9">
        <v>1.881</v>
      </c>
      <c r="IG29" s="9">
        <v>1.2030000000000001</v>
      </c>
      <c r="IH29" s="9">
        <v>0.67800000000000005</v>
      </c>
      <c r="II29" s="9">
        <v>1.6759999999999999</v>
      </c>
      <c r="IJ29" s="9">
        <v>1.1140000000000001</v>
      </c>
      <c r="IK29" s="9">
        <v>0.56200000000000006</v>
      </c>
      <c r="IL29" s="9">
        <v>4.6849999999999996</v>
      </c>
      <c r="IM29" s="9">
        <v>2.419</v>
      </c>
      <c r="IN29" s="9">
        <v>2.266</v>
      </c>
      <c r="IO29" s="9">
        <v>34.774000000000001</v>
      </c>
      <c r="IP29" s="9">
        <v>18.736999999999998</v>
      </c>
      <c r="IQ29" s="9">
        <v>16.036999999999999</v>
      </c>
    </row>
    <row r="30" spans="1:251">
      <c r="A30" s="10">
        <v>42401</v>
      </c>
      <c r="B30" s="9">
        <v>996.52599999999995</v>
      </c>
      <c r="C30" s="9">
        <v>1123.6379999999999</v>
      </c>
      <c r="D30" s="9">
        <v>344.13499999999999</v>
      </c>
      <c r="E30" s="9">
        <v>779.50300000000004</v>
      </c>
      <c r="F30" s="9">
        <v>494.69900000000001</v>
      </c>
      <c r="G30" s="9">
        <v>258.86200000000002</v>
      </c>
      <c r="H30" s="9">
        <v>235.83699999999999</v>
      </c>
      <c r="I30" s="9">
        <v>85.986999999999995</v>
      </c>
      <c r="J30" s="9">
        <v>46.314</v>
      </c>
      <c r="K30" s="9">
        <v>39.673000000000002</v>
      </c>
      <c r="L30" s="9">
        <v>31.53</v>
      </c>
      <c r="M30" s="9">
        <v>24.66</v>
      </c>
      <c r="N30" s="9">
        <v>6.87</v>
      </c>
      <c r="O30" s="9">
        <v>18.16</v>
      </c>
      <c r="P30" s="9">
        <v>14.419</v>
      </c>
      <c r="Q30" s="9">
        <v>3.7410000000000001</v>
      </c>
      <c r="R30" s="9">
        <v>13.37</v>
      </c>
      <c r="S30" s="9">
        <v>10.241</v>
      </c>
      <c r="T30" s="9">
        <v>3.129</v>
      </c>
      <c r="U30" s="9">
        <v>54.457000000000001</v>
      </c>
      <c r="V30" s="9">
        <v>21.654</v>
      </c>
      <c r="W30" s="9">
        <v>32.802999999999997</v>
      </c>
      <c r="X30" s="9">
        <v>447.73200000000003</v>
      </c>
      <c r="Y30" s="9">
        <v>232.61799999999999</v>
      </c>
      <c r="Z30" s="9">
        <v>215.11500000000001</v>
      </c>
      <c r="AA30" s="9">
        <v>166.02</v>
      </c>
      <c r="AB30" s="9">
        <v>122.232</v>
      </c>
      <c r="AC30" s="9">
        <v>43.787999999999997</v>
      </c>
      <c r="AD30" s="9">
        <v>281.71199999999999</v>
      </c>
      <c r="AE30" s="9">
        <v>110.386</v>
      </c>
      <c r="AF30" s="9">
        <v>171.327</v>
      </c>
      <c r="AG30" s="9">
        <v>188.00399999999999</v>
      </c>
      <c r="AH30" s="9">
        <v>138.90899999999999</v>
      </c>
      <c r="AI30" s="9">
        <v>49.094999999999999</v>
      </c>
      <c r="AJ30" s="9">
        <v>306.69499999999999</v>
      </c>
      <c r="AK30" s="9">
        <v>119.953</v>
      </c>
      <c r="AL30" s="9">
        <v>186.74199999999999</v>
      </c>
      <c r="AM30" s="9">
        <v>299.87200000000001</v>
      </c>
      <c r="AN30" s="9">
        <v>124.80500000000001</v>
      </c>
      <c r="AO30" s="9">
        <v>175.06800000000001</v>
      </c>
      <c r="AP30" s="9">
        <v>3078.4989999999998</v>
      </c>
      <c r="AQ30" s="9">
        <v>1670.7370000000001</v>
      </c>
      <c r="AR30" s="9">
        <v>1407.7619999999999</v>
      </c>
      <c r="AS30" s="9">
        <v>2075.0529999999999</v>
      </c>
      <c r="AT30" s="9">
        <v>1341.92</v>
      </c>
      <c r="AU30" s="9">
        <v>733.13300000000004</v>
      </c>
      <c r="AV30" s="9">
        <v>1003.446</v>
      </c>
      <c r="AW30" s="9">
        <v>328.81700000000001</v>
      </c>
      <c r="AX30" s="9">
        <v>674.62900000000002</v>
      </c>
      <c r="AY30" s="9">
        <v>476.93700000000001</v>
      </c>
      <c r="AZ30" s="9">
        <v>261.39400000000001</v>
      </c>
      <c r="BA30" s="9">
        <v>215.54300000000001</v>
      </c>
      <c r="BB30" s="9">
        <v>96.992000000000004</v>
      </c>
      <c r="BC30" s="9">
        <v>56.438000000000002</v>
      </c>
      <c r="BD30" s="9">
        <v>40.554000000000002</v>
      </c>
      <c r="BE30" s="9">
        <v>32.777999999999999</v>
      </c>
      <c r="BF30" s="9">
        <v>26.931000000000001</v>
      </c>
      <c r="BG30" s="9">
        <v>5.8470000000000004</v>
      </c>
      <c r="BH30" s="9">
        <v>14.279</v>
      </c>
      <c r="BI30" s="9">
        <v>11.978999999999999</v>
      </c>
      <c r="BJ30" s="9">
        <v>2.2989999999999999</v>
      </c>
      <c r="BK30" s="9">
        <v>18.498999999999999</v>
      </c>
      <c r="BL30" s="9">
        <v>14.952</v>
      </c>
      <c r="BM30" s="9">
        <v>3.5470000000000002</v>
      </c>
      <c r="BN30" s="9">
        <v>64.213999999999999</v>
      </c>
      <c r="BO30" s="9">
        <v>29.507000000000001</v>
      </c>
      <c r="BP30" s="9">
        <v>34.707000000000001</v>
      </c>
      <c r="BQ30" s="9">
        <v>420.48</v>
      </c>
      <c r="BR30" s="9">
        <v>227.179</v>
      </c>
      <c r="BS30" s="9">
        <v>193.30099999999999</v>
      </c>
      <c r="BT30" s="9">
        <v>149.726</v>
      </c>
      <c r="BU30" s="9">
        <v>114.87</v>
      </c>
      <c r="BV30" s="9">
        <v>34.856000000000002</v>
      </c>
      <c r="BW30" s="9">
        <v>270.75400000000002</v>
      </c>
      <c r="BX30" s="9">
        <v>112.309</v>
      </c>
      <c r="BY30" s="9">
        <v>158.44499999999999</v>
      </c>
      <c r="BZ30" s="9">
        <v>176.50899999999999</v>
      </c>
      <c r="CA30" s="9">
        <v>137.33099999999999</v>
      </c>
      <c r="CB30" s="9">
        <v>39.177999999999997</v>
      </c>
      <c r="CC30" s="9">
        <v>300.428</v>
      </c>
      <c r="CD30" s="9">
        <v>124.063</v>
      </c>
      <c r="CE30" s="9">
        <v>176.36500000000001</v>
      </c>
      <c r="CF30" s="9">
        <v>285.03300000000002</v>
      </c>
      <c r="CG30" s="9">
        <v>124.289</v>
      </c>
      <c r="CH30" s="9">
        <v>160.744</v>
      </c>
      <c r="CI30" s="9">
        <v>2392.8150000000001</v>
      </c>
      <c r="CJ30" s="9">
        <v>1270.546</v>
      </c>
      <c r="CK30" s="9">
        <v>1122.269</v>
      </c>
      <c r="CL30" s="9">
        <v>1681.23</v>
      </c>
      <c r="CM30" s="9">
        <v>1057.548</v>
      </c>
      <c r="CN30" s="9">
        <v>623.68200000000002</v>
      </c>
      <c r="CO30" s="9">
        <v>711.58500000000004</v>
      </c>
      <c r="CP30" s="9">
        <v>212.99799999999999</v>
      </c>
      <c r="CQ30" s="9">
        <v>498.58600000000001</v>
      </c>
      <c r="CR30" s="9">
        <v>353.476</v>
      </c>
      <c r="CS30" s="9">
        <v>191.58099999999999</v>
      </c>
      <c r="CT30" s="9">
        <v>161.89500000000001</v>
      </c>
      <c r="CU30" s="9">
        <v>78.956999999999994</v>
      </c>
      <c r="CV30" s="9">
        <v>48.899000000000001</v>
      </c>
      <c r="CW30" s="9">
        <v>30.056999999999999</v>
      </c>
      <c r="CX30" s="9">
        <v>34.860999999999997</v>
      </c>
      <c r="CY30" s="9">
        <v>23.657</v>
      </c>
      <c r="CZ30" s="9">
        <v>11.204000000000001</v>
      </c>
      <c r="DA30" s="9">
        <v>22.815999999999999</v>
      </c>
      <c r="DB30" s="9">
        <v>16.09</v>
      </c>
      <c r="DC30" s="9">
        <v>6.726</v>
      </c>
      <c r="DD30" s="9">
        <v>12.045999999999999</v>
      </c>
      <c r="DE30" s="9">
        <v>7.5670000000000002</v>
      </c>
      <c r="DF30" s="9">
        <v>4.4779999999999998</v>
      </c>
      <c r="DG30" s="9">
        <v>44.095999999999997</v>
      </c>
      <c r="DH30" s="9">
        <v>25.242000000000001</v>
      </c>
      <c r="DI30" s="9">
        <v>18.853000000000002</v>
      </c>
      <c r="DJ30" s="9">
        <v>303.08100000000002</v>
      </c>
      <c r="DK30" s="9">
        <v>159.6</v>
      </c>
      <c r="DL30" s="9">
        <v>143.482</v>
      </c>
      <c r="DM30" s="9">
        <v>117.02500000000001</v>
      </c>
      <c r="DN30" s="9">
        <v>82.647000000000006</v>
      </c>
      <c r="DO30" s="9">
        <v>34.378</v>
      </c>
      <c r="DP30" s="9">
        <v>186.05600000000001</v>
      </c>
      <c r="DQ30" s="9">
        <v>76.953000000000003</v>
      </c>
      <c r="DR30" s="9">
        <v>109.104</v>
      </c>
      <c r="DS30" s="9">
        <v>144.179</v>
      </c>
      <c r="DT30" s="9">
        <v>102.32299999999999</v>
      </c>
      <c r="DU30" s="9">
        <v>41.856000000000002</v>
      </c>
      <c r="DV30" s="9">
        <v>209.297</v>
      </c>
      <c r="DW30" s="9">
        <v>89.257000000000005</v>
      </c>
      <c r="DX30" s="9">
        <v>120.039</v>
      </c>
      <c r="DY30" s="9">
        <v>208.87200000000001</v>
      </c>
      <c r="DZ30" s="9">
        <v>93.042000000000002</v>
      </c>
      <c r="EA30" s="9">
        <v>115.82899999999999</v>
      </c>
      <c r="EB30" s="9">
        <v>809.55100000000004</v>
      </c>
      <c r="EC30" s="9">
        <v>428.07499999999999</v>
      </c>
      <c r="ED30" s="9">
        <v>381.476</v>
      </c>
      <c r="EE30" s="9">
        <v>533.37599999999998</v>
      </c>
      <c r="EF30" s="9">
        <v>346.28</v>
      </c>
      <c r="EG30" s="9">
        <v>187.096</v>
      </c>
      <c r="EH30" s="9">
        <v>276.17500000000001</v>
      </c>
      <c r="EI30" s="9">
        <v>81.795000000000002</v>
      </c>
      <c r="EJ30" s="9">
        <v>194.381</v>
      </c>
      <c r="EK30" s="9">
        <v>130.98099999999999</v>
      </c>
      <c r="EL30" s="9">
        <v>64.941999999999993</v>
      </c>
      <c r="EM30" s="9">
        <v>66.039000000000001</v>
      </c>
      <c r="EN30" s="9">
        <v>26.207000000000001</v>
      </c>
      <c r="EO30" s="9">
        <v>14.148</v>
      </c>
      <c r="EP30" s="9">
        <v>12.058</v>
      </c>
      <c r="EQ30" s="9">
        <v>9.0109999999999992</v>
      </c>
      <c r="ER30" s="9">
        <v>6.0069999999999997</v>
      </c>
      <c r="ES30" s="9">
        <v>3.004</v>
      </c>
      <c r="ET30" s="9">
        <v>5.2590000000000003</v>
      </c>
      <c r="EU30" s="9">
        <v>2.7480000000000002</v>
      </c>
      <c r="EV30" s="9">
        <v>2.5099999999999998</v>
      </c>
      <c r="EW30" s="9">
        <v>3.7519999999999998</v>
      </c>
      <c r="EX30" s="9">
        <v>3.2589999999999999</v>
      </c>
      <c r="EY30" s="9">
        <v>0.49399999999999999</v>
      </c>
      <c r="EZ30" s="9">
        <v>17.196000000000002</v>
      </c>
      <c r="FA30" s="9">
        <v>8.1419999999999995</v>
      </c>
      <c r="FB30" s="9">
        <v>9.0540000000000003</v>
      </c>
      <c r="FC30" s="9">
        <v>114.509</v>
      </c>
      <c r="FD30" s="9">
        <v>56.85</v>
      </c>
      <c r="FE30" s="9">
        <v>57.658999999999999</v>
      </c>
      <c r="FF30" s="9">
        <v>36.262999999999998</v>
      </c>
      <c r="FG30" s="9">
        <v>25.713999999999999</v>
      </c>
      <c r="FH30" s="9">
        <v>10.55</v>
      </c>
      <c r="FI30" s="9">
        <v>78.245999999999995</v>
      </c>
      <c r="FJ30" s="9">
        <v>31.135999999999999</v>
      </c>
      <c r="FK30" s="9">
        <v>47.11</v>
      </c>
      <c r="FL30" s="9">
        <v>43.005000000000003</v>
      </c>
      <c r="FM30" s="9">
        <v>29.946000000000002</v>
      </c>
      <c r="FN30" s="9">
        <v>13.058999999999999</v>
      </c>
      <c r="FO30" s="9">
        <v>87.975999999999999</v>
      </c>
      <c r="FP30" s="9">
        <v>34.996000000000002</v>
      </c>
      <c r="FQ30" s="9">
        <v>52.98</v>
      </c>
      <c r="FR30" s="9">
        <v>83.504999999999995</v>
      </c>
      <c r="FS30" s="9">
        <v>33.884999999999998</v>
      </c>
      <c r="FT30" s="9">
        <v>49.62</v>
      </c>
      <c r="FU30" s="9">
        <v>1311.895</v>
      </c>
      <c r="FV30" s="9">
        <v>721.87900000000002</v>
      </c>
      <c r="FW30" s="9">
        <v>590.01499999999999</v>
      </c>
      <c r="FX30" s="9">
        <v>904.47</v>
      </c>
      <c r="FY30" s="9">
        <v>601.64300000000003</v>
      </c>
      <c r="FZ30" s="9">
        <v>302.827</v>
      </c>
      <c r="GA30" s="9">
        <v>407.42399999999998</v>
      </c>
      <c r="GB30" s="9">
        <v>120.236</v>
      </c>
      <c r="GC30" s="9">
        <v>287.18799999999999</v>
      </c>
      <c r="GD30" s="9">
        <v>209.369</v>
      </c>
      <c r="GE30" s="9">
        <v>113.581</v>
      </c>
      <c r="GF30" s="9">
        <v>95.787999999999997</v>
      </c>
      <c r="GG30" s="9">
        <v>47.295999999999999</v>
      </c>
      <c r="GH30" s="9">
        <v>29.149000000000001</v>
      </c>
      <c r="GI30" s="9">
        <v>18.146999999999998</v>
      </c>
      <c r="GJ30" s="9">
        <v>20.481000000000002</v>
      </c>
      <c r="GK30" s="9">
        <v>17.376999999999999</v>
      </c>
      <c r="GL30" s="9">
        <v>3.1040000000000001</v>
      </c>
      <c r="GM30" s="9">
        <v>11.728</v>
      </c>
      <c r="GN30" s="9">
        <v>9.6379999999999999</v>
      </c>
      <c r="GO30" s="9">
        <v>2.09</v>
      </c>
      <c r="GP30" s="9">
        <v>8.7530000000000001</v>
      </c>
      <c r="GQ30" s="9">
        <v>7.7389999999999999</v>
      </c>
      <c r="GR30" s="9">
        <v>1.0149999999999999</v>
      </c>
      <c r="GS30" s="9">
        <v>26.815000000000001</v>
      </c>
      <c r="GT30" s="9">
        <v>11.772</v>
      </c>
      <c r="GU30" s="9">
        <v>15.042999999999999</v>
      </c>
      <c r="GV30" s="9">
        <v>180.22399999999999</v>
      </c>
      <c r="GW30" s="9">
        <v>96.179000000000002</v>
      </c>
      <c r="GX30" s="9">
        <v>84.043999999999997</v>
      </c>
      <c r="GY30" s="9">
        <v>66.918999999999997</v>
      </c>
      <c r="GZ30" s="9">
        <v>54.42</v>
      </c>
      <c r="HA30" s="9">
        <v>12.499000000000001</v>
      </c>
      <c r="HB30" s="9">
        <v>113.30500000000001</v>
      </c>
      <c r="HC30" s="9">
        <v>41.76</v>
      </c>
      <c r="HD30" s="9">
        <v>71.545000000000002</v>
      </c>
      <c r="HE30" s="9">
        <v>81.884</v>
      </c>
      <c r="HF30" s="9">
        <v>66.593000000000004</v>
      </c>
      <c r="HG30" s="9">
        <v>15.291</v>
      </c>
      <c r="HH30" s="9">
        <v>127.48399999999999</v>
      </c>
      <c r="HI30" s="9">
        <v>46.988</v>
      </c>
      <c r="HJ30" s="9">
        <v>80.495999999999995</v>
      </c>
      <c r="HK30" s="9">
        <v>125.033</v>
      </c>
      <c r="HL30" s="9">
        <v>51.398000000000003</v>
      </c>
      <c r="HM30" s="9">
        <v>73.635000000000005</v>
      </c>
      <c r="HN30" s="9">
        <v>238.06</v>
      </c>
      <c r="HO30" s="9">
        <v>126.63200000000001</v>
      </c>
      <c r="HP30" s="9">
        <v>111.428</v>
      </c>
      <c r="HQ30" s="9">
        <v>158.69800000000001</v>
      </c>
      <c r="HR30" s="9">
        <v>103.708</v>
      </c>
      <c r="HS30" s="9">
        <v>54.988999999999997</v>
      </c>
      <c r="HT30" s="9">
        <v>79.361999999999995</v>
      </c>
      <c r="HU30" s="9">
        <v>22.922999999999998</v>
      </c>
      <c r="HV30" s="9">
        <v>56.439</v>
      </c>
      <c r="HW30" s="9">
        <v>33.963000000000001</v>
      </c>
      <c r="HX30" s="9">
        <v>17.643999999999998</v>
      </c>
      <c r="HY30" s="9">
        <v>16.318999999999999</v>
      </c>
      <c r="HZ30" s="9">
        <v>6.8840000000000003</v>
      </c>
      <c r="IA30" s="9">
        <v>3.2549999999999999</v>
      </c>
      <c r="IB30" s="9">
        <v>3.629</v>
      </c>
      <c r="IC30" s="9">
        <v>2.0089999999999999</v>
      </c>
      <c r="ID30" s="9">
        <v>1.1659999999999999</v>
      </c>
      <c r="IE30" s="9">
        <v>0.84299999999999997</v>
      </c>
      <c r="IF30" s="9">
        <v>1.6040000000000001</v>
      </c>
      <c r="IG30" s="9">
        <v>0.98699999999999999</v>
      </c>
      <c r="IH30" s="9">
        <v>0.61699999999999999</v>
      </c>
      <c r="II30" s="9">
        <v>0.40500000000000003</v>
      </c>
      <c r="IJ30" s="9">
        <v>0.17899999999999999</v>
      </c>
      <c r="IK30" s="9">
        <v>0.22600000000000001</v>
      </c>
      <c r="IL30" s="9">
        <v>4.875</v>
      </c>
      <c r="IM30" s="9">
        <v>2.0880000000000001</v>
      </c>
      <c r="IN30" s="9">
        <v>2.7869999999999999</v>
      </c>
      <c r="IO30" s="9">
        <v>29.364000000000001</v>
      </c>
      <c r="IP30" s="9">
        <v>15.446999999999999</v>
      </c>
      <c r="IQ30" s="9">
        <v>13.917</v>
      </c>
    </row>
    <row r="31" spans="1:251">
      <c r="A31" s="10">
        <v>42430</v>
      </c>
      <c r="B31" s="9">
        <v>978.404</v>
      </c>
      <c r="C31" s="9">
        <v>1177.174</v>
      </c>
      <c r="D31" s="9">
        <v>377.30200000000002</v>
      </c>
      <c r="E31" s="9">
        <v>799.87099999999998</v>
      </c>
      <c r="F31" s="9">
        <v>516.55100000000004</v>
      </c>
      <c r="G31" s="9">
        <v>271.80200000000002</v>
      </c>
      <c r="H31" s="9">
        <v>244.749</v>
      </c>
      <c r="I31" s="9">
        <v>95.287999999999997</v>
      </c>
      <c r="J31" s="9">
        <v>52.335999999999999</v>
      </c>
      <c r="K31" s="9">
        <v>42.951999999999998</v>
      </c>
      <c r="L31" s="9">
        <v>38.463999999999999</v>
      </c>
      <c r="M31" s="9">
        <v>29.957000000000001</v>
      </c>
      <c r="N31" s="9">
        <v>8.5069999999999997</v>
      </c>
      <c r="O31" s="9">
        <v>22.56</v>
      </c>
      <c r="P31" s="9">
        <v>18.614999999999998</v>
      </c>
      <c r="Q31" s="9">
        <v>3.9449999999999998</v>
      </c>
      <c r="R31" s="9">
        <v>15.904</v>
      </c>
      <c r="S31" s="9">
        <v>11.342000000000001</v>
      </c>
      <c r="T31" s="9">
        <v>4.5620000000000003</v>
      </c>
      <c r="U31" s="9">
        <v>56.823999999999998</v>
      </c>
      <c r="V31" s="9">
        <v>22.379000000000001</v>
      </c>
      <c r="W31" s="9">
        <v>34.445</v>
      </c>
      <c r="X31" s="9">
        <v>467.02800000000002</v>
      </c>
      <c r="Y31" s="9">
        <v>243.41900000000001</v>
      </c>
      <c r="Z31" s="9">
        <v>223.60900000000001</v>
      </c>
      <c r="AA31" s="9">
        <v>162.101</v>
      </c>
      <c r="AB31" s="9">
        <v>124.75700000000001</v>
      </c>
      <c r="AC31" s="9">
        <v>37.344000000000001</v>
      </c>
      <c r="AD31" s="9">
        <v>304.92700000000002</v>
      </c>
      <c r="AE31" s="9">
        <v>118.66200000000001</v>
      </c>
      <c r="AF31" s="9">
        <v>186.26499999999999</v>
      </c>
      <c r="AG31" s="9">
        <v>189.607</v>
      </c>
      <c r="AH31" s="9">
        <v>145.40700000000001</v>
      </c>
      <c r="AI31" s="9">
        <v>44.2</v>
      </c>
      <c r="AJ31" s="9">
        <v>326.94400000000002</v>
      </c>
      <c r="AK31" s="9">
        <v>126.395</v>
      </c>
      <c r="AL31" s="9">
        <v>200.54900000000001</v>
      </c>
      <c r="AM31" s="9">
        <v>327.48700000000002</v>
      </c>
      <c r="AN31" s="9">
        <v>137.27699999999999</v>
      </c>
      <c r="AO31" s="9">
        <v>190.21</v>
      </c>
      <c r="AP31" s="9">
        <v>3063.5619999999999</v>
      </c>
      <c r="AQ31" s="9">
        <v>1664.172</v>
      </c>
      <c r="AR31" s="9">
        <v>1399.39</v>
      </c>
      <c r="AS31" s="9">
        <v>2071.4409999999998</v>
      </c>
      <c r="AT31" s="9">
        <v>1339.778</v>
      </c>
      <c r="AU31" s="9">
        <v>731.66300000000001</v>
      </c>
      <c r="AV31" s="9">
        <v>992.12</v>
      </c>
      <c r="AW31" s="9">
        <v>324.39400000000001</v>
      </c>
      <c r="AX31" s="9">
        <v>667.72699999999998</v>
      </c>
      <c r="AY31" s="9">
        <v>479.721</v>
      </c>
      <c r="AZ31" s="9">
        <v>255.465</v>
      </c>
      <c r="BA31" s="9">
        <v>224.256</v>
      </c>
      <c r="BB31" s="9">
        <v>99.113</v>
      </c>
      <c r="BC31" s="9">
        <v>58.164999999999999</v>
      </c>
      <c r="BD31" s="9">
        <v>40.948</v>
      </c>
      <c r="BE31" s="9">
        <v>35.024999999999999</v>
      </c>
      <c r="BF31" s="9">
        <v>28.126000000000001</v>
      </c>
      <c r="BG31" s="9">
        <v>6.899</v>
      </c>
      <c r="BH31" s="9">
        <v>17.75</v>
      </c>
      <c r="BI31" s="9">
        <v>14.394</v>
      </c>
      <c r="BJ31" s="9">
        <v>3.3559999999999999</v>
      </c>
      <c r="BK31" s="9">
        <v>17.276</v>
      </c>
      <c r="BL31" s="9">
        <v>13.731999999999999</v>
      </c>
      <c r="BM31" s="9">
        <v>3.544</v>
      </c>
      <c r="BN31" s="9">
        <v>64.087999999999994</v>
      </c>
      <c r="BO31" s="9">
        <v>30.04</v>
      </c>
      <c r="BP31" s="9">
        <v>34.048999999999999</v>
      </c>
      <c r="BQ31" s="9">
        <v>418.80900000000003</v>
      </c>
      <c r="BR31" s="9">
        <v>219.65899999999999</v>
      </c>
      <c r="BS31" s="9">
        <v>199.15</v>
      </c>
      <c r="BT31" s="9">
        <v>158.4</v>
      </c>
      <c r="BU31" s="9">
        <v>120.017</v>
      </c>
      <c r="BV31" s="9">
        <v>38.383000000000003</v>
      </c>
      <c r="BW31" s="9">
        <v>260.40899999999999</v>
      </c>
      <c r="BX31" s="9">
        <v>99.641999999999996</v>
      </c>
      <c r="BY31" s="9">
        <v>160.767</v>
      </c>
      <c r="BZ31" s="9">
        <v>186.05600000000001</v>
      </c>
      <c r="CA31" s="9">
        <v>141.37</v>
      </c>
      <c r="CB31" s="9">
        <v>44.686</v>
      </c>
      <c r="CC31" s="9">
        <v>293.66500000000002</v>
      </c>
      <c r="CD31" s="9">
        <v>114.095</v>
      </c>
      <c r="CE31" s="9">
        <v>179.57</v>
      </c>
      <c r="CF31" s="9">
        <v>278.15899999999999</v>
      </c>
      <c r="CG31" s="9">
        <v>114.036</v>
      </c>
      <c r="CH31" s="9">
        <v>164.12200000000001</v>
      </c>
      <c r="CI31" s="9">
        <v>2354.4949999999999</v>
      </c>
      <c r="CJ31" s="9">
        <v>1246.6320000000001</v>
      </c>
      <c r="CK31" s="9">
        <v>1107.8630000000001</v>
      </c>
      <c r="CL31" s="9">
        <v>1623.8720000000001</v>
      </c>
      <c r="CM31" s="9">
        <v>1026.1880000000001</v>
      </c>
      <c r="CN31" s="9">
        <v>597.68399999999997</v>
      </c>
      <c r="CO31" s="9">
        <v>730.62300000000005</v>
      </c>
      <c r="CP31" s="9">
        <v>220.44300000000001</v>
      </c>
      <c r="CQ31" s="9">
        <v>510.18</v>
      </c>
      <c r="CR31" s="9">
        <v>342.24200000000002</v>
      </c>
      <c r="CS31" s="9">
        <v>181.05600000000001</v>
      </c>
      <c r="CT31" s="9">
        <v>161.18600000000001</v>
      </c>
      <c r="CU31" s="9">
        <v>75.578999999999994</v>
      </c>
      <c r="CV31" s="9">
        <v>42.302</v>
      </c>
      <c r="CW31" s="9">
        <v>33.277000000000001</v>
      </c>
      <c r="CX31" s="9">
        <v>31.555</v>
      </c>
      <c r="CY31" s="9">
        <v>24.748999999999999</v>
      </c>
      <c r="CZ31" s="9">
        <v>6.806</v>
      </c>
      <c r="DA31" s="9">
        <v>17.408000000000001</v>
      </c>
      <c r="DB31" s="9">
        <v>13.829000000000001</v>
      </c>
      <c r="DC31" s="9">
        <v>3.5790000000000002</v>
      </c>
      <c r="DD31" s="9">
        <v>14.148</v>
      </c>
      <c r="DE31" s="9">
        <v>10.92</v>
      </c>
      <c r="DF31" s="9">
        <v>3.2280000000000002</v>
      </c>
      <c r="DG31" s="9">
        <v>44.024000000000001</v>
      </c>
      <c r="DH31" s="9">
        <v>17.553000000000001</v>
      </c>
      <c r="DI31" s="9">
        <v>26.47</v>
      </c>
      <c r="DJ31" s="9">
        <v>301.74400000000003</v>
      </c>
      <c r="DK31" s="9">
        <v>156.91499999999999</v>
      </c>
      <c r="DL31" s="9">
        <v>144.82900000000001</v>
      </c>
      <c r="DM31" s="9">
        <v>115.172</v>
      </c>
      <c r="DN31" s="9">
        <v>82.382000000000005</v>
      </c>
      <c r="DO31" s="9">
        <v>32.790999999999997</v>
      </c>
      <c r="DP31" s="9">
        <v>186.572</v>
      </c>
      <c r="DQ31" s="9">
        <v>74.534000000000006</v>
      </c>
      <c r="DR31" s="9">
        <v>112.039</v>
      </c>
      <c r="DS31" s="9">
        <v>139.072</v>
      </c>
      <c r="DT31" s="9">
        <v>102.209</v>
      </c>
      <c r="DU31" s="9">
        <v>36.863999999999997</v>
      </c>
      <c r="DV31" s="9">
        <v>203.17</v>
      </c>
      <c r="DW31" s="9">
        <v>78.846999999999994</v>
      </c>
      <c r="DX31" s="9">
        <v>124.32299999999999</v>
      </c>
      <c r="DY31" s="9">
        <v>203.98</v>
      </c>
      <c r="DZ31" s="9">
        <v>88.363</v>
      </c>
      <c r="EA31" s="9">
        <v>115.617</v>
      </c>
      <c r="EB31" s="9">
        <v>813.53800000000001</v>
      </c>
      <c r="EC31" s="9">
        <v>432.49599999999998</v>
      </c>
      <c r="ED31" s="9">
        <v>381.04300000000001</v>
      </c>
      <c r="EE31" s="9">
        <v>529.03300000000002</v>
      </c>
      <c r="EF31" s="9">
        <v>342.90899999999999</v>
      </c>
      <c r="EG31" s="9">
        <v>186.124</v>
      </c>
      <c r="EH31" s="9">
        <v>284.50599999999997</v>
      </c>
      <c r="EI31" s="9">
        <v>89.587000000000003</v>
      </c>
      <c r="EJ31" s="9">
        <v>194.91900000000001</v>
      </c>
      <c r="EK31" s="9">
        <v>127.419</v>
      </c>
      <c r="EL31" s="9">
        <v>66.596999999999994</v>
      </c>
      <c r="EM31" s="9">
        <v>60.822000000000003</v>
      </c>
      <c r="EN31" s="9">
        <v>24.353000000000002</v>
      </c>
      <c r="EO31" s="9">
        <v>13.839</v>
      </c>
      <c r="EP31" s="9">
        <v>10.513999999999999</v>
      </c>
      <c r="EQ31" s="9">
        <v>8.4960000000000004</v>
      </c>
      <c r="ER31" s="9">
        <v>6.4240000000000004</v>
      </c>
      <c r="ES31" s="9">
        <v>2.073</v>
      </c>
      <c r="ET31" s="9">
        <v>4.7300000000000004</v>
      </c>
      <c r="EU31" s="9">
        <v>3.2930000000000001</v>
      </c>
      <c r="EV31" s="9">
        <v>1.4379999999999999</v>
      </c>
      <c r="EW31" s="9">
        <v>3.766</v>
      </c>
      <c r="EX31" s="9">
        <v>3.1309999999999998</v>
      </c>
      <c r="EY31" s="9">
        <v>0.63500000000000001</v>
      </c>
      <c r="EZ31" s="9">
        <v>15.856</v>
      </c>
      <c r="FA31" s="9">
        <v>7.415</v>
      </c>
      <c r="FB31" s="9">
        <v>8.4420000000000002</v>
      </c>
      <c r="FC31" s="9">
        <v>111.877</v>
      </c>
      <c r="FD31" s="9">
        <v>58.271999999999998</v>
      </c>
      <c r="FE31" s="9">
        <v>53.604999999999997</v>
      </c>
      <c r="FF31" s="9">
        <v>39.012</v>
      </c>
      <c r="FG31" s="9">
        <v>27.16</v>
      </c>
      <c r="FH31" s="9">
        <v>11.852</v>
      </c>
      <c r="FI31" s="9">
        <v>72.864999999999995</v>
      </c>
      <c r="FJ31" s="9">
        <v>31.111999999999998</v>
      </c>
      <c r="FK31" s="9">
        <v>41.753</v>
      </c>
      <c r="FL31" s="9">
        <v>46.173000000000002</v>
      </c>
      <c r="FM31" s="9">
        <v>32.247999999999998</v>
      </c>
      <c r="FN31" s="9">
        <v>13.925000000000001</v>
      </c>
      <c r="FO31" s="9">
        <v>81.245999999999995</v>
      </c>
      <c r="FP31" s="9">
        <v>34.348999999999997</v>
      </c>
      <c r="FQ31" s="9">
        <v>46.896999999999998</v>
      </c>
      <c r="FR31" s="9">
        <v>77.594999999999999</v>
      </c>
      <c r="FS31" s="9">
        <v>34.405000000000001</v>
      </c>
      <c r="FT31" s="9">
        <v>43.19</v>
      </c>
      <c r="FU31" s="9">
        <v>1321.768</v>
      </c>
      <c r="FV31" s="9">
        <v>723.34699999999998</v>
      </c>
      <c r="FW31" s="9">
        <v>598.42100000000005</v>
      </c>
      <c r="FX31" s="9">
        <v>894.04899999999998</v>
      </c>
      <c r="FY31" s="9">
        <v>600.65300000000002</v>
      </c>
      <c r="FZ31" s="9">
        <v>293.39600000000002</v>
      </c>
      <c r="GA31" s="9">
        <v>427.71899999999999</v>
      </c>
      <c r="GB31" s="9">
        <v>122.693</v>
      </c>
      <c r="GC31" s="9">
        <v>305.02600000000001</v>
      </c>
      <c r="GD31" s="9">
        <v>213.35400000000001</v>
      </c>
      <c r="GE31" s="9">
        <v>116.563</v>
      </c>
      <c r="GF31" s="9">
        <v>96.790999999999997</v>
      </c>
      <c r="GG31" s="9">
        <v>45.323</v>
      </c>
      <c r="GH31" s="9">
        <v>27.216000000000001</v>
      </c>
      <c r="GI31" s="9">
        <v>18.106999999999999</v>
      </c>
      <c r="GJ31" s="9">
        <v>18.245000000000001</v>
      </c>
      <c r="GK31" s="9">
        <v>15.567</v>
      </c>
      <c r="GL31" s="9">
        <v>2.6779999999999999</v>
      </c>
      <c r="GM31" s="9">
        <v>9.7789999999999999</v>
      </c>
      <c r="GN31" s="9">
        <v>9.0820000000000007</v>
      </c>
      <c r="GO31" s="9">
        <v>0.69799999999999995</v>
      </c>
      <c r="GP31" s="9">
        <v>8.4659999999999993</v>
      </c>
      <c r="GQ31" s="9">
        <v>6.4850000000000003</v>
      </c>
      <c r="GR31" s="9">
        <v>1.98</v>
      </c>
      <c r="GS31" s="9">
        <v>27.077999999999999</v>
      </c>
      <c r="GT31" s="9">
        <v>11.648999999999999</v>
      </c>
      <c r="GU31" s="9">
        <v>15.429</v>
      </c>
      <c r="GV31" s="9">
        <v>187.30699999999999</v>
      </c>
      <c r="GW31" s="9">
        <v>100.354</v>
      </c>
      <c r="GX31" s="9">
        <v>86.953000000000003</v>
      </c>
      <c r="GY31" s="9">
        <v>77.662000000000006</v>
      </c>
      <c r="GZ31" s="9">
        <v>58.636000000000003</v>
      </c>
      <c r="HA31" s="9">
        <v>19.027000000000001</v>
      </c>
      <c r="HB31" s="9">
        <v>109.645</v>
      </c>
      <c r="HC31" s="9">
        <v>41.718000000000004</v>
      </c>
      <c r="HD31" s="9">
        <v>67.927000000000007</v>
      </c>
      <c r="HE31" s="9">
        <v>90.733999999999995</v>
      </c>
      <c r="HF31" s="9">
        <v>69.38</v>
      </c>
      <c r="HG31" s="9">
        <v>21.353999999999999</v>
      </c>
      <c r="HH31" s="9">
        <v>122.62</v>
      </c>
      <c r="HI31" s="9">
        <v>47.183999999999997</v>
      </c>
      <c r="HJ31" s="9">
        <v>75.436000000000007</v>
      </c>
      <c r="HK31" s="9">
        <v>119.42400000000001</v>
      </c>
      <c r="HL31" s="9">
        <v>50.8</v>
      </c>
      <c r="HM31" s="9">
        <v>68.623999999999995</v>
      </c>
      <c r="HN31" s="9">
        <v>238.93299999999999</v>
      </c>
      <c r="HO31" s="9">
        <v>127.601</v>
      </c>
      <c r="HP31" s="9">
        <v>111.33199999999999</v>
      </c>
      <c r="HQ31" s="9">
        <v>155.86500000000001</v>
      </c>
      <c r="HR31" s="9">
        <v>100.831</v>
      </c>
      <c r="HS31" s="9">
        <v>55.034999999999997</v>
      </c>
      <c r="HT31" s="9">
        <v>83.067999999999998</v>
      </c>
      <c r="HU31" s="9">
        <v>26.77</v>
      </c>
      <c r="HV31" s="9">
        <v>56.296999999999997</v>
      </c>
      <c r="HW31" s="9">
        <v>34.040999999999997</v>
      </c>
      <c r="HX31" s="9">
        <v>18.32</v>
      </c>
      <c r="HY31" s="9">
        <v>15.721</v>
      </c>
      <c r="HZ31" s="9">
        <v>8.1649999999999991</v>
      </c>
      <c r="IA31" s="9">
        <v>3.597</v>
      </c>
      <c r="IB31" s="9">
        <v>4.5679999999999996</v>
      </c>
      <c r="IC31" s="9">
        <v>2.4279999999999999</v>
      </c>
      <c r="ID31" s="9">
        <v>2.085</v>
      </c>
      <c r="IE31" s="9">
        <v>0.34300000000000003</v>
      </c>
      <c r="IF31" s="9">
        <v>1.988</v>
      </c>
      <c r="IG31" s="9">
        <v>1.645</v>
      </c>
      <c r="IH31" s="9">
        <v>0.34300000000000003</v>
      </c>
      <c r="II31" s="9">
        <v>0.44</v>
      </c>
      <c r="IJ31" s="9">
        <v>0.44</v>
      </c>
      <c r="IK31" s="9">
        <v>0</v>
      </c>
      <c r="IL31" s="9">
        <v>5.7370000000000001</v>
      </c>
      <c r="IM31" s="9">
        <v>1.512</v>
      </c>
      <c r="IN31" s="9">
        <v>4.2249999999999996</v>
      </c>
      <c r="IO31" s="9">
        <v>29.623000000000001</v>
      </c>
      <c r="IP31" s="9">
        <v>16.204000000000001</v>
      </c>
      <c r="IQ31" s="9">
        <v>13.42</v>
      </c>
    </row>
    <row r="32" spans="1:251">
      <c r="A32" s="10">
        <v>42461</v>
      </c>
      <c r="B32" s="9">
        <v>995.65599999999995</v>
      </c>
      <c r="C32" s="9">
        <v>1174.741</v>
      </c>
      <c r="D32" s="9">
        <v>381.94299999999998</v>
      </c>
      <c r="E32" s="9">
        <v>792.798</v>
      </c>
      <c r="F32" s="9">
        <v>519.08299999999997</v>
      </c>
      <c r="G32" s="9">
        <v>287.03800000000001</v>
      </c>
      <c r="H32" s="9">
        <v>232.04499999999999</v>
      </c>
      <c r="I32" s="9">
        <v>93.426000000000002</v>
      </c>
      <c r="J32" s="9">
        <v>53.423999999999999</v>
      </c>
      <c r="K32" s="9">
        <v>40.002000000000002</v>
      </c>
      <c r="L32" s="9">
        <v>37.209000000000003</v>
      </c>
      <c r="M32" s="9">
        <v>26.143999999999998</v>
      </c>
      <c r="N32" s="9">
        <v>11.065</v>
      </c>
      <c r="O32" s="9">
        <v>19.855</v>
      </c>
      <c r="P32" s="9">
        <v>13.141999999999999</v>
      </c>
      <c r="Q32" s="9">
        <v>6.7130000000000001</v>
      </c>
      <c r="R32" s="9">
        <v>17.353999999999999</v>
      </c>
      <c r="S32" s="9">
        <v>13.002000000000001</v>
      </c>
      <c r="T32" s="9">
        <v>4.3520000000000003</v>
      </c>
      <c r="U32" s="9">
        <v>56.216999999999999</v>
      </c>
      <c r="V32" s="9">
        <v>27.28</v>
      </c>
      <c r="W32" s="9">
        <v>28.937000000000001</v>
      </c>
      <c r="X32" s="9">
        <v>461.95100000000002</v>
      </c>
      <c r="Y32" s="9">
        <v>253.285</v>
      </c>
      <c r="Z32" s="9">
        <v>208.666</v>
      </c>
      <c r="AA32" s="9">
        <v>170.86799999999999</v>
      </c>
      <c r="AB32" s="9">
        <v>132.96600000000001</v>
      </c>
      <c r="AC32" s="9">
        <v>37.901000000000003</v>
      </c>
      <c r="AD32" s="9">
        <v>291.08300000000003</v>
      </c>
      <c r="AE32" s="9">
        <v>120.319</v>
      </c>
      <c r="AF32" s="9">
        <v>170.76400000000001</v>
      </c>
      <c r="AG32" s="9">
        <v>198.875</v>
      </c>
      <c r="AH32" s="9">
        <v>154.03299999999999</v>
      </c>
      <c r="AI32" s="9">
        <v>44.841999999999999</v>
      </c>
      <c r="AJ32" s="9">
        <v>320.20800000000003</v>
      </c>
      <c r="AK32" s="9">
        <v>133.005</v>
      </c>
      <c r="AL32" s="9">
        <v>187.203</v>
      </c>
      <c r="AM32" s="9">
        <v>310.93799999999999</v>
      </c>
      <c r="AN32" s="9">
        <v>133.46199999999999</v>
      </c>
      <c r="AO32" s="9">
        <v>177.477</v>
      </c>
      <c r="AP32" s="9">
        <v>3063.482</v>
      </c>
      <c r="AQ32" s="9">
        <v>1668.434</v>
      </c>
      <c r="AR32" s="9">
        <v>1395.048</v>
      </c>
      <c r="AS32" s="9">
        <v>2044.931</v>
      </c>
      <c r="AT32" s="9">
        <v>1328.325</v>
      </c>
      <c r="AU32" s="9">
        <v>716.60599999999999</v>
      </c>
      <c r="AV32" s="9">
        <v>1018.552</v>
      </c>
      <c r="AW32" s="9">
        <v>340.11</v>
      </c>
      <c r="AX32" s="9">
        <v>678.44200000000001</v>
      </c>
      <c r="AY32" s="9">
        <v>488.72899999999998</v>
      </c>
      <c r="AZ32" s="9">
        <v>267.92599999999999</v>
      </c>
      <c r="BA32" s="9">
        <v>220.803</v>
      </c>
      <c r="BB32" s="9">
        <v>103.337</v>
      </c>
      <c r="BC32" s="9">
        <v>61.08</v>
      </c>
      <c r="BD32" s="9">
        <v>42.258000000000003</v>
      </c>
      <c r="BE32" s="9">
        <v>34.460999999999999</v>
      </c>
      <c r="BF32" s="9">
        <v>26.254000000000001</v>
      </c>
      <c r="BG32" s="9">
        <v>8.2070000000000007</v>
      </c>
      <c r="BH32" s="9">
        <v>17.896000000000001</v>
      </c>
      <c r="BI32" s="9">
        <v>12.907999999999999</v>
      </c>
      <c r="BJ32" s="9">
        <v>4.9880000000000004</v>
      </c>
      <c r="BK32" s="9">
        <v>16.565000000000001</v>
      </c>
      <c r="BL32" s="9">
        <v>13.345000000000001</v>
      </c>
      <c r="BM32" s="9">
        <v>3.22</v>
      </c>
      <c r="BN32" s="9">
        <v>68.876999999999995</v>
      </c>
      <c r="BO32" s="9">
        <v>34.826000000000001</v>
      </c>
      <c r="BP32" s="9">
        <v>34.051000000000002</v>
      </c>
      <c r="BQ32" s="9">
        <v>432.053</v>
      </c>
      <c r="BR32" s="9">
        <v>235.32499999999999</v>
      </c>
      <c r="BS32" s="9">
        <v>196.72800000000001</v>
      </c>
      <c r="BT32" s="9">
        <v>157.29599999999999</v>
      </c>
      <c r="BU32" s="9">
        <v>117.417</v>
      </c>
      <c r="BV32" s="9">
        <v>39.878999999999998</v>
      </c>
      <c r="BW32" s="9">
        <v>274.75700000000001</v>
      </c>
      <c r="BX32" s="9">
        <v>117.908</v>
      </c>
      <c r="BY32" s="9">
        <v>156.84899999999999</v>
      </c>
      <c r="BZ32" s="9">
        <v>180.721</v>
      </c>
      <c r="CA32" s="9">
        <v>135.209</v>
      </c>
      <c r="CB32" s="9">
        <v>45.512</v>
      </c>
      <c r="CC32" s="9">
        <v>308.00700000000001</v>
      </c>
      <c r="CD32" s="9">
        <v>132.71700000000001</v>
      </c>
      <c r="CE32" s="9">
        <v>175.29</v>
      </c>
      <c r="CF32" s="9">
        <v>292.65300000000002</v>
      </c>
      <c r="CG32" s="9">
        <v>130.81700000000001</v>
      </c>
      <c r="CH32" s="9">
        <v>161.83600000000001</v>
      </c>
      <c r="CI32" s="9">
        <v>2358.817</v>
      </c>
      <c r="CJ32" s="9">
        <v>1241.124</v>
      </c>
      <c r="CK32" s="9">
        <v>1117.693</v>
      </c>
      <c r="CL32" s="9">
        <v>1621.7909999999999</v>
      </c>
      <c r="CM32" s="9">
        <v>1016.27</v>
      </c>
      <c r="CN32" s="9">
        <v>605.52099999999996</v>
      </c>
      <c r="CO32" s="9">
        <v>737.02599999999995</v>
      </c>
      <c r="CP32" s="9">
        <v>224.85400000000001</v>
      </c>
      <c r="CQ32" s="9">
        <v>512.17200000000003</v>
      </c>
      <c r="CR32" s="9">
        <v>340.44400000000002</v>
      </c>
      <c r="CS32" s="9">
        <v>182.416</v>
      </c>
      <c r="CT32" s="9">
        <v>158.02799999999999</v>
      </c>
      <c r="CU32" s="9">
        <v>72.570999999999998</v>
      </c>
      <c r="CV32" s="9">
        <v>44.332999999999998</v>
      </c>
      <c r="CW32" s="9">
        <v>28.238</v>
      </c>
      <c r="CX32" s="9">
        <v>30.135999999999999</v>
      </c>
      <c r="CY32" s="9">
        <v>23.495000000000001</v>
      </c>
      <c r="CZ32" s="9">
        <v>6.6420000000000003</v>
      </c>
      <c r="DA32" s="9">
        <v>17.446999999999999</v>
      </c>
      <c r="DB32" s="9">
        <v>14.983000000000001</v>
      </c>
      <c r="DC32" s="9">
        <v>2.464</v>
      </c>
      <c r="DD32" s="9">
        <v>12.689</v>
      </c>
      <c r="DE32" s="9">
        <v>8.5109999999999992</v>
      </c>
      <c r="DF32" s="9">
        <v>4.1779999999999999</v>
      </c>
      <c r="DG32" s="9">
        <v>42.435000000000002</v>
      </c>
      <c r="DH32" s="9">
        <v>20.838000000000001</v>
      </c>
      <c r="DI32" s="9">
        <v>21.596</v>
      </c>
      <c r="DJ32" s="9">
        <v>297.04399999999998</v>
      </c>
      <c r="DK32" s="9">
        <v>155.512</v>
      </c>
      <c r="DL32" s="9">
        <v>141.53200000000001</v>
      </c>
      <c r="DM32" s="9">
        <v>103.614</v>
      </c>
      <c r="DN32" s="9">
        <v>78.628</v>
      </c>
      <c r="DO32" s="9">
        <v>24.986000000000001</v>
      </c>
      <c r="DP32" s="9">
        <v>193.43100000000001</v>
      </c>
      <c r="DQ32" s="9">
        <v>76.885000000000005</v>
      </c>
      <c r="DR32" s="9">
        <v>116.54600000000001</v>
      </c>
      <c r="DS32" s="9">
        <v>126.854</v>
      </c>
      <c r="DT32" s="9">
        <v>97.191999999999993</v>
      </c>
      <c r="DU32" s="9">
        <v>29.661999999999999</v>
      </c>
      <c r="DV32" s="9">
        <v>213.59</v>
      </c>
      <c r="DW32" s="9">
        <v>85.224000000000004</v>
      </c>
      <c r="DX32" s="9">
        <v>128.36500000000001</v>
      </c>
      <c r="DY32" s="9">
        <v>210.87799999999999</v>
      </c>
      <c r="DZ32" s="9">
        <v>91.867999999999995</v>
      </c>
      <c r="EA32" s="9">
        <v>119.009</v>
      </c>
      <c r="EB32" s="9">
        <v>821.99400000000003</v>
      </c>
      <c r="EC32" s="9">
        <v>433.95699999999999</v>
      </c>
      <c r="ED32" s="9">
        <v>388.03699999999998</v>
      </c>
      <c r="EE32" s="9">
        <v>525.16399999999999</v>
      </c>
      <c r="EF32" s="9">
        <v>338.423</v>
      </c>
      <c r="EG32" s="9">
        <v>186.74100000000001</v>
      </c>
      <c r="EH32" s="9">
        <v>296.83</v>
      </c>
      <c r="EI32" s="9">
        <v>95.534000000000006</v>
      </c>
      <c r="EJ32" s="9">
        <v>201.29599999999999</v>
      </c>
      <c r="EK32" s="9">
        <v>136.21199999999999</v>
      </c>
      <c r="EL32" s="9">
        <v>71.203999999999994</v>
      </c>
      <c r="EM32" s="9">
        <v>65.007999999999996</v>
      </c>
      <c r="EN32" s="9">
        <v>27.204000000000001</v>
      </c>
      <c r="EO32" s="9">
        <v>16.477</v>
      </c>
      <c r="EP32" s="9">
        <v>10.727</v>
      </c>
      <c r="EQ32" s="9">
        <v>9.1379999999999999</v>
      </c>
      <c r="ER32" s="9">
        <v>7.0049999999999999</v>
      </c>
      <c r="ES32" s="9">
        <v>2.133</v>
      </c>
      <c r="ET32" s="9">
        <v>6.0990000000000002</v>
      </c>
      <c r="EU32" s="9">
        <v>3.9660000000000002</v>
      </c>
      <c r="EV32" s="9">
        <v>2.133</v>
      </c>
      <c r="EW32" s="9">
        <v>3.0390000000000001</v>
      </c>
      <c r="EX32" s="9">
        <v>3.0390000000000001</v>
      </c>
      <c r="EY32" s="9">
        <v>0</v>
      </c>
      <c r="EZ32" s="9">
        <v>18.065999999999999</v>
      </c>
      <c r="FA32" s="9">
        <v>9.4719999999999995</v>
      </c>
      <c r="FB32" s="9">
        <v>8.5939999999999994</v>
      </c>
      <c r="FC32" s="9">
        <v>119.32899999999999</v>
      </c>
      <c r="FD32" s="9">
        <v>61.779000000000003</v>
      </c>
      <c r="FE32" s="9">
        <v>57.55</v>
      </c>
      <c r="FF32" s="9">
        <v>34.287999999999997</v>
      </c>
      <c r="FG32" s="9">
        <v>24.201000000000001</v>
      </c>
      <c r="FH32" s="9">
        <v>10.087999999999999</v>
      </c>
      <c r="FI32" s="9">
        <v>85.040999999999997</v>
      </c>
      <c r="FJ32" s="9">
        <v>37.578000000000003</v>
      </c>
      <c r="FK32" s="9">
        <v>47.462000000000003</v>
      </c>
      <c r="FL32" s="9">
        <v>41.155999999999999</v>
      </c>
      <c r="FM32" s="9">
        <v>29.477</v>
      </c>
      <c r="FN32" s="9">
        <v>11.68</v>
      </c>
      <c r="FO32" s="9">
        <v>95.055000000000007</v>
      </c>
      <c r="FP32" s="9">
        <v>41.726999999999997</v>
      </c>
      <c r="FQ32" s="9">
        <v>53.329000000000001</v>
      </c>
      <c r="FR32" s="9">
        <v>91.14</v>
      </c>
      <c r="FS32" s="9">
        <v>41.545000000000002</v>
      </c>
      <c r="FT32" s="9">
        <v>49.594999999999999</v>
      </c>
      <c r="FU32" s="9">
        <v>1314.104</v>
      </c>
      <c r="FV32" s="9">
        <v>719.02800000000002</v>
      </c>
      <c r="FW32" s="9">
        <v>595.07500000000005</v>
      </c>
      <c r="FX32" s="9">
        <v>886.08900000000006</v>
      </c>
      <c r="FY32" s="9">
        <v>582.48599999999999</v>
      </c>
      <c r="FZ32" s="9">
        <v>303.60300000000001</v>
      </c>
      <c r="GA32" s="9">
        <v>428.01400000000001</v>
      </c>
      <c r="GB32" s="9">
        <v>136.542</v>
      </c>
      <c r="GC32" s="9">
        <v>291.47199999999998</v>
      </c>
      <c r="GD32" s="9">
        <v>210.964</v>
      </c>
      <c r="GE32" s="9">
        <v>124.631</v>
      </c>
      <c r="GF32" s="9">
        <v>86.332999999999998</v>
      </c>
      <c r="GG32" s="9">
        <v>45.625</v>
      </c>
      <c r="GH32" s="9">
        <v>31.081</v>
      </c>
      <c r="GI32" s="9">
        <v>14.544</v>
      </c>
      <c r="GJ32" s="9">
        <v>19.245999999999999</v>
      </c>
      <c r="GK32" s="9">
        <v>17.327999999999999</v>
      </c>
      <c r="GL32" s="9">
        <v>1.9179999999999999</v>
      </c>
      <c r="GM32" s="9">
        <v>10.632999999999999</v>
      </c>
      <c r="GN32" s="9">
        <v>9.4689999999999994</v>
      </c>
      <c r="GO32" s="9">
        <v>1.1639999999999999</v>
      </c>
      <c r="GP32" s="9">
        <v>8.6129999999999995</v>
      </c>
      <c r="GQ32" s="9">
        <v>7.859</v>
      </c>
      <c r="GR32" s="9">
        <v>0.754</v>
      </c>
      <c r="GS32" s="9">
        <v>26.379000000000001</v>
      </c>
      <c r="GT32" s="9">
        <v>13.753</v>
      </c>
      <c r="GU32" s="9">
        <v>12.625999999999999</v>
      </c>
      <c r="GV32" s="9">
        <v>189.673</v>
      </c>
      <c r="GW32" s="9">
        <v>108.636</v>
      </c>
      <c r="GX32" s="9">
        <v>81.037000000000006</v>
      </c>
      <c r="GY32" s="9">
        <v>78.628</v>
      </c>
      <c r="GZ32" s="9">
        <v>61.331000000000003</v>
      </c>
      <c r="HA32" s="9">
        <v>17.297000000000001</v>
      </c>
      <c r="HB32" s="9">
        <v>111.045</v>
      </c>
      <c r="HC32" s="9">
        <v>47.304000000000002</v>
      </c>
      <c r="HD32" s="9">
        <v>63.74</v>
      </c>
      <c r="HE32" s="9">
        <v>90.475999999999999</v>
      </c>
      <c r="HF32" s="9">
        <v>72.14</v>
      </c>
      <c r="HG32" s="9">
        <v>18.335999999999999</v>
      </c>
      <c r="HH32" s="9">
        <v>120.489</v>
      </c>
      <c r="HI32" s="9">
        <v>52.491999999999997</v>
      </c>
      <c r="HJ32" s="9">
        <v>67.997</v>
      </c>
      <c r="HK32" s="9">
        <v>121.678</v>
      </c>
      <c r="HL32" s="9">
        <v>56.774000000000001</v>
      </c>
      <c r="HM32" s="9">
        <v>64.903999999999996</v>
      </c>
      <c r="HN32" s="9">
        <v>239.34800000000001</v>
      </c>
      <c r="HO32" s="9">
        <v>127.012</v>
      </c>
      <c r="HP32" s="9">
        <v>112.336</v>
      </c>
      <c r="HQ32" s="9">
        <v>156.977</v>
      </c>
      <c r="HR32" s="9">
        <v>102.04900000000001</v>
      </c>
      <c r="HS32" s="9">
        <v>54.927999999999997</v>
      </c>
      <c r="HT32" s="9">
        <v>82.370999999999995</v>
      </c>
      <c r="HU32" s="9">
        <v>24.963000000000001</v>
      </c>
      <c r="HV32" s="9">
        <v>57.408000000000001</v>
      </c>
      <c r="HW32" s="9">
        <v>36.26</v>
      </c>
      <c r="HX32" s="9">
        <v>19.140999999999998</v>
      </c>
      <c r="HY32" s="9">
        <v>17.119</v>
      </c>
      <c r="HZ32" s="9">
        <v>5.2789999999999999</v>
      </c>
      <c r="IA32" s="9">
        <v>2.8719999999999999</v>
      </c>
      <c r="IB32" s="9">
        <v>2.407</v>
      </c>
      <c r="IC32" s="9">
        <v>2.1989999999999998</v>
      </c>
      <c r="ID32" s="9">
        <v>1.88</v>
      </c>
      <c r="IE32" s="9">
        <v>0.32</v>
      </c>
      <c r="IF32" s="9">
        <v>0.81699999999999995</v>
      </c>
      <c r="IG32" s="9">
        <v>0.57799999999999996</v>
      </c>
      <c r="IH32" s="9">
        <v>0.23899999999999999</v>
      </c>
      <c r="II32" s="9">
        <v>1.3819999999999999</v>
      </c>
      <c r="IJ32" s="9">
        <v>1.302</v>
      </c>
      <c r="IK32" s="9">
        <v>0.08</v>
      </c>
      <c r="IL32" s="9">
        <v>3.08</v>
      </c>
      <c r="IM32" s="9">
        <v>0.99299999999999999</v>
      </c>
      <c r="IN32" s="9">
        <v>2.0870000000000002</v>
      </c>
      <c r="IO32" s="9">
        <v>32.914000000000001</v>
      </c>
      <c r="IP32" s="9">
        <v>17.100000000000001</v>
      </c>
      <c r="IQ32" s="9">
        <v>15.814</v>
      </c>
    </row>
    <row r="33" spans="1:251">
      <c r="A33" s="10">
        <v>42491</v>
      </c>
      <c r="B33" s="9">
        <v>981.798</v>
      </c>
      <c r="C33" s="9">
        <v>1195.9860000000001</v>
      </c>
      <c r="D33" s="9">
        <v>391.42599999999999</v>
      </c>
      <c r="E33" s="9">
        <v>804.56</v>
      </c>
      <c r="F33" s="9">
        <v>530.74</v>
      </c>
      <c r="G33" s="9">
        <v>293.24299999999999</v>
      </c>
      <c r="H33" s="9">
        <v>237.49700000000001</v>
      </c>
      <c r="I33" s="9">
        <v>95.79</v>
      </c>
      <c r="J33" s="9">
        <v>60.072000000000003</v>
      </c>
      <c r="K33" s="9">
        <v>35.718000000000004</v>
      </c>
      <c r="L33" s="9">
        <v>37.341999999999999</v>
      </c>
      <c r="M33" s="9">
        <v>29.24</v>
      </c>
      <c r="N33" s="9">
        <v>8.1029999999999998</v>
      </c>
      <c r="O33" s="9">
        <v>14.901999999999999</v>
      </c>
      <c r="P33" s="9">
        <v>11.005000000000001</v>
      </c>
      <c r="Q33" s="9">
        <v>3.8969999999999998</v>
      </c>
      <c r="R33" s="9">
        <v>22.44</v>
      </c>
      <c r="S33" s="9">
        <v>18.234999999999999</v>
      </c>
      <c r="T33" s="9">
        <v>4.2050000000000001</v>
      </c>
      <c r="U33" s="9">
        <v>58.448</v>
      </c>
      <c r="V33" s="9">
        <v>30.832999999999998</v>
      </c>
      <c r="W33" s="9">
        <v>27.614999999999998</v>
      </c>
      <c r="X33" s="9">
        <v>476.916</v>
      </c>
      <c r="Y33" s="9">
        <v>259.24200000000002</v>
      </c>
      <c r="Z33" s="9">
        <v>217.67400000000001</v>
      </c>
      <c r="AA33" s="9">
        <v>179.774</v>
      </c>
      <c r="AB33" s="9">
        <v>135.101</v>
      </c>
      <c r="AC33" s="9">
        <v>44.673000000000002</v>
      </c>
      <c r="AD33" s="9">
        <v>297.142</v>
      </c>
      <c r="AE33" s="9">
        <v>124.14100000000001</v>
      </c>
      <c r="AF33" s="9">
        <v>173.001</v>
      </c>
      <c r="AG33" s="9">
        <v>207.13800000000001</v>
      </c>
      <c r="AH33" s="9">
        <v>156.83000000000001</v>
      </c>
      <c r="AI33" s="9">
        <v>50.308</v>
      </c>
      <c r="AJ33" s="9">
        <v>323.60199999999998</v>
      </c>
      <c r="AK33" s="9">
        <v>136.41300000000001</v>
      </c>
      <c r="AL33" s="9">
        <v>187.18899999999999</v>
      </c>
      <c r="AM33" s="9">
        <v>312.04399999999998</v>
      </c>
      <c r="AN33" s="9">
        <v>135.14599999999999</v>
      </c>
      <c r="AO33" s="9">
        <v>176.898</v>
      </c>
      <c r="AP33" s="9">
        <v>3084.0390000000002</v>
      </c>
      <c r="AQ33" s="9">
        <v>1676.91</v>
      </c>
      <c r="AR33" s="9">
        <v>1407.1289999999999</v>
      </c>
      <c r="AS33" s="9">
        <v>2078.7179999999998</v>
      </c>
      <c r="AT33" s="9">
        <v>1339.17</v>
      </c>
      <c r="AU33" s="9">
        <v>739.548</v>
      </c>
      <c r="AV33" s="9">
        <v>1005.32</v>
      </c>
      <c r="AW33" s="9">
        <v>337.73899999999998</v>
      </c>
      <c r="AX33" s="9">
        <v>667.58100000000002</v>
      </c>
      <c r="AY33" s="9">
        <v>482.77300000000002</v>
      </c>
      <c r="AZ33" s="9">
        <v>260.79300000000001</v>
      </c>
      <c r="BA33" s="9">
        <v>221.98</v>
      </c>
      <c r="BB33" s="9">
        <v>93.171000000000006</v>
      </c>
      <c r="BC33" s="9">
        <v>52.848999999999997</v>
      </c>
      <c r="BD33" s="9">
        <v>40.323</v>
      </c>
      <c r="BE33" s="9">
        <v>36.171999999999997</v>
      </c>
      <c r="BF33" s="9">
        <v>26.225000000000001</v>
      </c>
      <c r="BG33" s="9">
        <v>9.9469999999999992</v>
      </c>
      <c r="BH33" s="9">
        <v>19.783999999999999</v>
      </c>
      <c r="BI33" s="9">
        <v>14.725</v>
      </c>
      <c r="BJ33" s="9">
        <v>5.0590000000000002</v>
      </c>
      <c r="BK33" s="9">
        <v>16.388000000000002</v>
      </c>
      <c r="BL33" s="9">
        <v>11.5</v>
      </c>
      <c r="BM33" s="9">
        <v>4.8879999999999999</v>
      </c>
      <c r="BN33" s="9">
        <v>57</v>
      </c>
      <c r="BO33" s="9">
        <v>26.623999999999999</v>
      </c>
      <c r="BP33" s="9">
        <v>30.375</v>
      </c>
      <c r="BQ33" s="9">
        <v>424.96699999999998</v>
      </c>
      <c r="BR33" s="9">
        <v>229.786</v>
      </c>
      <c r="BS33" s="9">
        <v>195.18</v>
      </c>
      <c r="BT33" s="9">
        <v>171.297</v>
      </c>
      <c r="BU33" s="9">
        <v>129.27699999999999</v>
      </c>
      <c r="BV33" s="9">
        <v>42.02</v>
      </c>
      <c r="BW33" s="9">
        <v>253.66900000000001</v>
      </c>
      <c r="BX33" s="9">
        <v>100.509</v>
      </c>
      <c r="BY33" s="9">
        <v>153.16</v>
      </c>
      <c r="BZ33" s="9">
        <v>197.90799999999999</v>
      </c>
      <c r="CA33" s="9">
        <v>147.75899999999999</v>
      </c>
      <c r="CB33" s="9">
        <v>50.149000000000001</v>
      </c>
      <c r="CC33" s="9">
        <v>284.86500000000001</v>
      </c>
      <c r="CD33" s="9">
        <v>113.03400000000001</v>
      </c>
      <c r="CE33" s="9">
        <v>171.83099999999999</v>
      </c>
      <c r="CF33" s="9">
        <v>273.45299999999997</v>
      </c>
      <c r="CG33" s="9">
        <v>115.23399999999999</v>
      </c>
      <c r="CH33" s="9">
        <v>158.21899999999999</v>
      </c>
      <c r="CI33" s="9">
        <v>2359.2040000000002</v>
      </c>
      <c r="CJ33" s="9">
        <v>1241.6110000000001</v>
      </c>
      <c r="CK33" s="9">
        <v>1117.5930000000001</v>
      </c>
      <c r="CL33" s="9">
        <v>1629.039</v>
      </c>
      <c r="CM33" s="9">
        <v>1017.573</v>
      </c>
      <c r="CN33" s="9">
        <v>611.46600000000001</v>
      </c>
      <c r="CO33" s="9">
        <v>730.16499999999996</v>
      </c>
      <c r="CP33" s="9">
        <v>224.03800000000001</v>
      </c>
      <c r="CQ33" s="9">
        <v>506.12799999999999</v>
      </c>
      <c r="CR33" s="9">
        <v>318.93200000000002</v>
      </c>
      <c r="CS33" s="9">
        <v>172.48500000000001</v>
      </c>
      <c r="CT33" s="9">
        <v>146.44800000000001</v>
      </c>
      <c r="CU33" s="9">
        <v>59.197000000000003</v>
      </c>
      <c r="CV33" s="9">
        <v>31.881</v>
      </c>
      <c r="CW33" s="9">
        <v>27.315999999999999</v>
      </c>
      <c r="CX33" s="9">
        <v>24.844999999999999</v>
      </c>
      <c r="CY33" s="9">
        <v>18.91</v>
      </c>
      <c r="CZ33" s="9">
        <v>5.9349999999999996</v>
      </c>
      <c r="DA33" s="9">
        <v>16.113</v>
      </c>
      <c r="DB33" s="9">
        <v>11.842000000000001</v>
      </c>
      <c r="DC33" s="9">
        <v>4.2709999999999999</v>
      </c>
      <c r="DD33" s="9">
        <v>8.7330000000000005</v>
      </c>
      <c r="DE33" s="9">
        <v>7.0679999999999996</v>
      </c>
      <c r="DF33" s="9">
        <v>1.665</v>
      </c>
      <c r="DG33" s="9">
        <v>34.350999999999999</v>
      </c>
      <c r="DH33" s="9">
        <v>12.971</v>
      </c>
      <c r="DI33" s="9">
        <v>21.38</v>
      </c>
      <c r="DJ33" s="9">
        <v>284.68</v>
      </c>
      <c r="DK33" s="9">
        <v>153.82900000000001</v>
      </c>
      <c r="DL33" s="9">
        <v>130.851</v>
      </c>
      <c r="DM33" s="9">
        <v>102.94199999999999</v>
      </c>
      <c r="DN33" s="9">
        <v>77.61</v>
      </c>
      <c r="DO33" s="9">
        <v>25.332000000000001</v>
      </c>
      <c r="DP33" s="9">
        <v>181.738</v>
      </c>
      <c r="DQ33" s="9">
        <v>76.218999999999994</v>
      </c>
      <c r="DR33" s="9">
        <v>105.51900000000001</v>
      </c>
      <c r="DS33" s="9">
        <v>121.68899999999999</v>
      </c>
      <c r="DT33" s="9">
        <v>91.676000000000002</v>
      </c>
      <c r="DU33" s="9">
        <v>30.013000000000002</v>
      </c>
      <c r="DV33" s="9">
        <v>197.244</v>
      </c>
      <c r="DW33" s="9">
        <v>80.808999999999997</v>
      </c>
      <c r="DX33" s="9">
        <v>116.435</v>
      </c>
      <c r="DY33" s="9">
        <v>197.851</v>
      </c>
      <c r="DZ33" s="9">
        <v>88.061000000000007</v>
      </c>
      <c r="EA33" s="9">
        <v>109.79</v>
      </c>
      <c r="EB33" s="9">
        <v>806.82500000000005</v>
      </c>
      <c r="EC33" s="9">
        <v>425.94</v>
      </c>
      <c r="ED33" s="9">
        <v>380.88499999999999</v>
      </c>
      <c r="EE33" s="9">
        <v>522.66099999999994</v>
      </c>
      <c r="EF33" s="9">
        <v>335.90199999999999</v>
      </c>
      <c r="EG33" s="9">
        <v>186.75899999999999</v>
      </c>
      <c r="EH33" s="9">
        <v>284.16300000000001</v>
      </c>
      <c r="EI33" s="9">
        <v>90.037999999999997</v>
      </c>
      <c r="EJ33" s="9">
        <v>194.126</v>
      </c>
      <c r="EK33" s="9">
        <v>137.22499999999999</v>
      </c>
      <c r="EL33" s="9">
        <v>74.364000000000004</v>
      </c>
      <c r="EM33" s="9">
        <v>62.860999999999997</v>
      </c>
      <c r="EN33" s="9">
        <v>29.405999999999999</v>
      </c>
      <c r="EO33" s="9">
        <v>16.882000000000001</v>
      </c>
      <c r="EP33" s="9">
        <v>12.525</v>
      </c>
      <c r="EQ33" s="9">
        <v>12.271000000000001</v>
      </c>
      <c r="ER33" s="9">
        <v>9.3719999999999999</v>
      </c>
      <c r="ES33" s="9">
        <v>2.899</v>
      </c>
      <c r="ET33" s="9">
        <v>6.9950000000000001</v>
      </c>
      <c r="EU33" s="9">
        <v>4.6130000000000004</v>
      </c>
      <c r="EV33" s="9">
        <v>2.3820000000000001</v>
      </c>
      <c r="EW33" s="9">
        <v>5.2759999999999998</v>
      </c>
      <c r="EX33" s="9">
        <v>4.76</v>
      </c>
      <c r="EY33" s="9">
        <v>0.51700000000000002</v>
      </c>
      <c r="EZ33" s="9">
        <v>17.135000000000002</v>
      </c>
      <c r="FA33" s="9">
        <v>7.5090000000000003</v>
      </c>
      <c r="FB33" s="9">
        <v>9.6259999999999994</v>
      </c>
      <c r="FC33" s="9">
        <v>118.639</v>
      </c>
      <c r="FD33" s="9">
        <v>63.158999999999999</v>
      </c>
      <c r="FE33" s="9">
        <v>55.48</v>
      </c>
      <c r="FF33" s="9">
        <v>35.716000000000001</v>
      </c>
      <c r="FG33" s="9">
        <v>26.126000000000001</v>
      </c>
      <c r="FH33" s="9">
        <v>9.59</v>
      </c>
      <c r="FI33" s="9">
        <v>82.923000000000002</v>
      </c>
      <c r="FJ33" s="9">
        <v>37.033000000000001</v>
      </c>
      <c r="FK33" s="9">
        <v>45.89</v>
      </c>
      <c r="FL33" s="9">
        <v>45.465000000000003</v>
      </c>
      <c r="FM33" s="9">
        <v>33.866</v>
      </c>
      <c r="FN33" s="9">
        <v>11.599</v>
      </c>
      <c r="FO33" s="9">
        <v>91.760999999999996</v>
      </c>
      <c r="FP33" s="9">
        <v>40.497999999999998</v>
      </c>
      <c r="FQ33" s="9">
        <v>51.262</v>
      </c>
      <c r="FR33" s="9">
        <v>89.918000000000006</v>
      </c>
      <c r="FS33" s="9">
        <v>41.646000000000001</v>
      </c>
      <c r="FT33" s="9">
        <v>48.271999999999998</v>
      </c>
      <c r="FU33" s="9">
        <v>1321.9570000000001</v>
      </c>
      <c r="FV33" s="9">
        <v>719.26400000000001</v>
      </c>
      <c r="FW33" s="9">
        <v>602.69299999999998</v>
      </c>
      <c r="FX33" s="9">
        <v>879.15800000000002</v>
      </c>
      <c r="FY33" s="9">
        <v>590.79499999999996</v>
      </c>
      <c r="FZ33" s="9">
        <v>288.36200000000002</v>
      </c>
      <c r="GA33" s="9">
        <v>442.79899999999998</v>
      </c>
      <c r="GB33" s="9">
        <v>128.46899999999999</v>
      </c>
      <c r="GC33" s="9">
        <v>314.33</v>
      </c>
      <c r="GD33" s="9">
        <v>229.82300000000001</v>
      </c>
      <c r="GE33" s="9">
        <v>127.813</v>
      </c>
      <c r="GF33" s="9">
        <v>102.009</v>
      </c>
      <c r="GG33" s="9">
        <v>49.701999999999998</v>
      </c>
      <c r="GH33" s="9">
        <v>29.004999999999999</v>
      </c>
      <c r="GI33" s="9">
        <v>20.698</v>
      </c>
      <c r="GJ33" s="9">
        <v>21.518999999999998</v>
      </c>
      <c r="GK33" s="9">
        <v>17.329999999999998</v>
      </c>
      <c r="GL33" s="9">
        <v>4.1890000000000001</v>
      </c>
      <c r="GM33" s="9">
        <v>11.943</v>
      </c>
      <c r="GN33" s="9">
        <v>10.023999999999999</v>
      </c>
      <c r="GO33" s="9">
        <v>1.919</v>
      </c>
      <c r="GP33" s="9">
        <v>9.5760000000000005</v>
      </c>
      <c r="GQ33" s="9">
        <v>7.306</v>
      </c>
      <c r="GR33" s="9">
        <v>2.2709999999999999</v>
      </c>
      <c r="GS33" s="9">
        <v>28.183</v>
      </c>
      <c r="GT33" s="9">
        <v>11.675000000000001</v>
      </c>
      <c r="GU33" s="9">
        <v>16.507999999999999</v>
      </c>
      <c r="GV33" s="9">
        <v>201.74600000000001</v>
      </c>
      <c r="GW33" s="9">
        <v>111.866</v>
      </c>
      <c r="GX33" s="9">
        <v>89.88</v>
      </c>
      <c r="GY33" s="9">
        <v>88.305999999999997</v>
      </c>
      <c r="GZ33" s="9">
        <v>69.790999999999997</v>
      </c>
      <c r="HA33" s="9">
        <v>18.515000000000001</v>
      </c>
      <c r="HB33" s="9">
        <v>113.44</v>
      </c>
      <c r="HC33" s="9">
        <v>42.075000000000003</v>
      </c>
      <c r="HD33" s="9">
        <v>71.364999999999995</v>
      </c>
      <c r="HE33" s="9">
        <v>100.69799999999999</v>
      </c>
      <c r="HF33" s="9">
        <v>79.488</v>
      </c>
      <c r="HG33" s="9">
        <v>21.21</v>
      </c>
      <c r="HH33" s="9">
        <v>129.125</v>
      </c>
      <c r="HI33" s="9">
        <v>48.326000000000001</v>
      </c>
      <c r="HJ33" s="9">
        <v>80.799000000000007</v>
      </c>
      <c r="HK33" s="9">
        <v>125.383</v>
      </c>
      <c r="HL33" s="9">
        <v>52.098999999999997</v>
      </c>
      <c r="HM33" s="9">
        <v>73.284000000000006</v>
      </c>
      <c r="HN33" s="9">
        <v>237.57900000000001</v>
      </c>
      <c r="HO33" s="9">
        <v>125.426</v>
      </c>
      <c r="HP33" s="9">
        <v>112.152</v>
      </c>
      <c r="HQ33" s="9">
        <v>155.101</v>
      </c>
      <c r="HR33" s="9">
        <v>100.398</v>
      </c>
      <c r="HS33" s="9">
        <v>54.703000000000003</v>
      </c>
      <c r="HT33" s="9">
        <v>82.477999999999994</v>
      </c>
      <c r="HU33" s="9">
        <v>25.029</v>
      </c>
      <c r="HV33" s="9">
        <v>57.448999999999998</v>
      </c>
      <c r="HW33" s="9">
        <v>37.473999999999997</v>
      </c>
      <c r="HX33" s="9">
        <v>18.484000000000002</v>
      </c>
      <c r="HY33" s="9">
        <v>18.989999999999998</v>
      </c>
      <c r="HZ33" s="9">
        <v>7.6859999999999999</v>
      </c>
      <c r="IA33" s="9">
        <v>4.01</v>
      </c>
      <c r="IB33" s="9">
        <v>3.6760000000000002</v>
      </c>
      <c r="IC33" s="9">
        <v>1.8620000000000001</v>
      </c>
      <c r="ID33" s="9">
        <v>1.45</v>
      </c>
      <c r="IE33" s="9">
        <v>0.41199999999999998</v>
      </c>
      <c r="IF33" s="9">
        <v>1.119</v>
      </c>
      <c r="IG33" s="9">
        <v>0.70699999999999996</v>
      </c>
      <c r="IH33" s="9">
        <v>0.41199999999999998</v>
      </c>
      <c r="II33" s="9">
        <v>0.74299999999999999</v>
      </c>
      <c r="IJ33" s="9">
        <v>0.74299999999999999</v>
      </c>
      <c r="IK33" s="9">
        <v>0</v>
      </c>
      <c r="IL33" s="9">
        <v>5.8230000000000004</v>
      </c>
      <c r="IM33" s="9">
        <v>2.56</v>
      </c>
      <c r="IN33" s="9">
        <v>3.2639999999999998</v>
      </c>
      <c r="IO33" s="9">
        <v>32.667999999999999</v>
      </c>
      <c r="IP33" s="9">
        <v>15.939</v>
      </c>
      <c r="IQ33" s="9">
        <v>16.728999999999999</v>
      </c>
    </row>
    <row r="34" spans="1:251">
      <c r="A34" s="10">
        <v>42522</v>
      </c>
      <c r="B34" s="9">
        <v>983.41700000000003</v>
      </c>
      <c r="C34" s="9">
        <v>1189.779</v>
      </c>
      <c r="D34" s="9">
        <v>386.21899999999999</v>
      </c>
      <c r="E34" s="9">
        <v>803.55899999999997</v>
      </c>
      <c r="F34" s="9">
        <v>558.90599999999995</v>
      </c>
      <c r="G34" s="9">
        <v>302.87099999999998</v>
      </c>
      <c r="H34" s="9">
        <v>256.036</v>
      </c>
      <c r="I34" s="9">
        <v>109.057</v>
      </c>
      <c r="J34" s="9">
        <v>60.354999999999997</v>
      </c>
      <c r="K34" s="9">
        <v>48.701999999999998</v>
      </c>
      <c r="L34" s="9">
        <v>40.704999999999998</v>
      </c>
      <c r="M34" s="9">
        <v>28.103999999999999</v>
      </c>
      <c r="N34" s="9">
        <v>12.601000000000001</v>
      </c>
      <c r="O34" s="9">
        <v>18.853000000000002</v>
      </c>
      <c r="P34" s="9">
        <v>10.933</v>
      </c>
      <c r="Q34" s="9">
        <v>7.9189999999999996</v>
      </c>
      <c r="R34" s="9">
        <v>21.852</v>
      </c>
      <c r="S34" s="9">
        <v>17.170000000000002</v>
      </c>
      <c r="T34" s="9">
        <v>4.6820000000000004</v>
      </c>
      <c r="U34" s="9">
        <v>68.352000000000004</v>
      </c>
      <c r="V34" s="9">
        <v>32.250999999999998</v>
      </c>
      <c r="W34" s="9">
        <v>36.100999999999999</v>
      </c>
      <c r="X34" s="9">
        <v>499.86799999999999</v>
      </c>
      <c r="Y34" s="9">
        <v>273.26299999999998</v>
      </c>
      <c r="Z34" s="9">
        <v>226.60499999999999</v>
      </c>
      <c r="AA34" s="9">
        <v>188.41399999999999</v>
      </c>
      <c r="AB34" s="9">
        <v>138.977</v>
      </c>
      <c r="AC34" s="9">
        <v>49.436999999999998</v>
      </c>
      <c r="AD34" s="9">
        <v>311.45400000000001</v>
      </c>
      <c r="AE34" s="9">
        <v>134.286</v>
      </c>
      <c r="AF34" s="9">
        <v>177.16800000000001</v>
      </c>
      <c r="AG34" s="9">
        <v>216.00399999999999</v>
      </c>
      <c r="AH34" s="9">
        <v>158.322</v>
      </c>
      <c r="AI34" s="9">
        <v>57.682000000000002</v>
      </c>
      <c r="AJ34" s="9">
        <v>342.90199999999999</v>
      </c>
      <c r="AK34" s="9">
        <v>144.54900000000001</v>
      </c>
      <c r="AL34" s="9">
        <v>198.35300000000001</v>
      </c>
      <c r="AM34" s="9">
        <v>330.30599999999998</v>
      </c>
      <c r="AN34" s="9">
        <v>145.21899999999999</v>
      </c>
      <c r="AO34" s="9">
        <v>185.08799999999999</v>
      </c>
      <c r="AP34" s="9">
        <v>3108.5050000000001</v>
      </c>
      <c r="AQ34" s="9">
        <v>1686.4269999999999</v>
      </c>
      <c r="AR34" s="9">
        <v>1422.078</v>
      </c>
      <c r="AS34" s="9">
        <v>2094.451</v>
      </c>
      <c r="AT34" s="9">
        <v>1353.8879999999999</v>
      </c>
      <c r="AU34" s="9">
        <v>740.56299999999999</v>
      </c>
      <c r="AV34" s="9">
        <v>1014.054</v>
      </c>
      <c r="AW34" s="9">
        <v>332.53899999999999</v>
      </c>
      <c r="AX34" s="9">
        <v>681.51499999999999</v>
      </c>
      <c r="AY34" s="9">
        <v>521.90499999999997</v>
      </c>
      <c r="AZ34" s="9">
        <v>279.83300000000003</v>
      </c>
      <c r="BA34" s="9">
        <v>242.072</v>
      </c>
      <c r="BB34" s="9">
        <v>109.002</v>
      </c>
      <c r="BC34" s="9">
        <v>63.485999999999997</v>
      </c>
      <c r="BD34" s="9">
        <v>45.515999999999998</v>
      </c>
      <c r="BE34" s="9">
        <v>46.832000000000001</v>
      </c>
      <c r="BF34" s="9">
        <v>34.9</v>
      </c>
      <c r="BG34" s="9">
        <v>11.932</v>
      </c>
      <c r="BH34" s="9">
        <v>24.55</v>
      </c>
      <c r="BI34" s="9">
        <v>19.533999999999999</v>
      </c>
      <c r="BJ34" s="9">
        <v>5.016</v>
      </c>
      <c r="BK34" s="9">
        <v>22.282</v>
      </c>
      <c r="BL34" s="9">
        <v>15.366</v>
      </c>
      <c r="BM34" s="9">
        <v>6.9160000000000004</v>
      </c>
      <c r="BN34" s="9">
        <v>62.17</v>
      </c>
      <c r="BO34" s="9">
        <v>28.585999999999999</v>
      </c>
      <c r="BP34" s="9">
        <v>33.584000000000003</v>
      </c>
      <c r="BQ34" s="9">
        <v>460.65300000000002</v>
      </c>
      <c r="BR34" s="9">
        <v>244.36199999999999</v>
      </c>
      <c r="BS34" s="9">
        <v>216.291</v>
      </c>
      <c r="BT34" s="9">
        <v>175.94800000000001</v>
      </c>
      <c r="BU34" s="9">
        <v>134.43799999999999</v>
      </c>
      <c r="BV34" s="9">
        <v>41.509</v>
      </c>
      <c r="BW34" s="9">
        <v>284.70499999999998</v>
      </c>
      <c r="BX34" s="9">
        <v>109.92400000000001</v>
      </c>
      <c r="BY34" s="9">
        <v>174.78100000000001</v>
      </c>
      <c r="BZ34" s="9">
        <v>208.66900000000001</v>
      </c>
      <c r="CA34" s="9">
        <v>158.79900000000001</v>
      </c>
      <c r="CB34" s="9">
        <v>49.87</v>
      </c>
      <c r="CC34" s="9">
        <v>313.23599999999999</v>
      </c>
      <c r="CD34" s="9">
        <v>121.03400000000001</v>
      </c>
      <c r="CE34" s="9">
        <v>192.202</v>
      </c>
      <c r="CF34" s="9">
        <v>309.255</v>
      </c>
      <c r="CG34" s="9">
        <v>129.458</v>
      </c>
      <c r="CH34" s="9">
        <v>179.797</v>
      </c>
      <c r="CI34" s="9">
        <v>2350.5619999999999</v>
      </c>
      <c r="CJ34" s="9">
        <v>1241.627</v>
      </c>
      <c r="CK34" s="9">
        <v>1108.934</v>
      </c>
      <c r="CL34" s="9">
        <v>1635.4680000000001</v>
      </c>
      <c r="CM34" s="9">
        <v>1028.5219999999999</v>
      </c>
      <c r="CN34" s="9">
        <v>606.94600000000003</v>
      </c>
      <c r="CO34" s="9">
        <v>715.09400000000005</v>
      </c>
      <c r="CP34" s="9">
        <v>213.10599999999999</v>
      </c>
      <c r="CQ34" s="9">
        <v>501.988</v>
      </c>
      <c r="CR34" s="9">
        <v>361.13</v>
      </c>
      <c r="CS34" s="9">
        <v>191.26900000000001</v>
      </c>
      <c r="CT34" s="9">
        <v>169.86099999999999</v>
      </c>
      <c r="CU34" s="9">
        <v>77.825999999999993</v>
      </c>
      <c r="CV34" s="9">
        <v>48.213999999999999</v>
      </c>
      <c r="CW34" s="9">
        <v>29.611999999999998</v>
      </c>
      <c r="CX34" s="9">
        <v>34.683999999999997</v>
      </c>
      <c r="CY34" s="9">
        <v>27.806999999999999</v>
      </c>
      <c r="CZ34" s="9">
        <v>6.8769999999999998</v>
      </c>
      <c r="DA34" s="9">
        <v>17.384</v>
      </c>
      <c r="DB34" s="9">
        <v>13.699</v>
      </c>
      <c r="DC34" s="9">
        <v>3.6850000000000001</v>
      </c>
      <c r="DD34" s="9">
        <v>17.3</v>
      </c>
      <c r="DE34" s="9">
        <v>14.108000000000001</v>
      </c>
      <c r="DF34" s="9">
        <v>3.1920000000000002</v>
      </c>
      <c r="DG34" s="9">
        <v>43.142000000000003</v>
      </c>
      <c r="DH34" s="9">
        <v>20.407</v>
      </c>
      <c r="DI34" s="9">
        <v>22.734999999999999</v>
      </c>
      <c r="DJ34" s="9">
        <v>314.88099999999997</v>
      </c>
      <c r="DK34" s="9">
        <v>162.51</v>
      </c>
      <c r="DL34" s="9">
        <v>152.37100000000001</v>
      </c>
      <c r="DM34" s="9">
        <v>124.982</v>
      </c>
      <c r="DN34" s="9">
        <v>91.459000000000003</v>
      </c>
      <c r="DO34" s="9">
        <v>33.523000000000003</v>
      </c>
      <c r="DP34" s="9">
        <v>189.899</v>
      </c>
      <c r="DQ34" s="9">
        <v>71.051000000000002</v>
      </c>
      <c r="DR34" s="9">
        <v>118.848</v>
      </c>
      <c r="DS34" s="9">
        <v>149.52199999999999</v>
      </c>
      <c r="DT34" s="9">
        <v>111.002</v>
      </c>
      <c r="DU34" s="9">
        <v>38.518999999999998</v>
      </c>
      <c r="DV34" s="9">
        <v>211.608</v>
      </c>
      <c r="DW34" s="9">
        <v>80.266999999999996</v>
      </c>
      <c r="DX34" s="9">
        <v>131.34100000000001</v>
      </c>
      <c r="DY34" s="9">
        <v>207.28299999999999</v>
      </c>
      <c r="DZ34" s="9">
        <v>84.75</v>
      </c>
      <c r="EA34" s="9">
        <v>122.533</v>
      </c>
      <c r="EB34" s="9">
        <v>813.202</v>
      </c>
      <c r="EC34" s="9">
        <v>425.96899999999999</v>
      </c>
      <c r="ED34" s="9">
        <v>387.233</v>
      </c>
      <c r="EE34" s="9">
        <v>516.18600000000004</v>
      </c>
      <c r="EF34" s="9">
        <v>334.32299999999998</v>
      </c>
      <c r="EG34" s="9">
        <v>181.863</v>
      </c>
      <c r="EH34" s="9">
        <v>297.017</v>
      </c>
      <c r="EI34" s="9">
        <v>91.647000000000006</v>
      </c>
      <c r="EJ34" s="9">
        <v>205.37</v>
      </c>
      <c r="EK34" s="9">
        <v>134.77600000000001</v>
      </c>
      <c r="EL34" s="9">
        <v>70.938000000000002</v>
      </c>
      <c r="EM34" s="9">
        <v>63.838000000000001</v>
      </c>
      <c r="EN34" s="9">
        <v>26.236000000000001</v>
      </c>
      <c r="EO34" s="9">
        <v>14.108000000000001</v>
      </c>
      <c r="EP34" s="9">
        <v>12.128</v>
      </c>
      <c r="EQ34" s="9">
        <v>8.8230000000000004</v>
      </c>
      <c r="ER34" s="9">
        <v>6.4109999999999996</v>
      </c>
      <c r="ES34" s="9">
        <v>2.411</v>
      </c>
      <c r="ET34" s="9">
        <v>4.1319999999999997</v>
      </c>
      <c r="EU34" s="9">
        <v>2.6930000000000001</v>
      </c>
      <c r="EV34" s="9">
        <v>1.4390000000000001</v>
      </c>
      <c r="EW34" s="9">
        <v>4.6909999999999998</v>
      </c>
      <c r="EX34" s="9">
        <v>3.7189999999999999</v>
      </c>
      <c r="EY34" s="9">
        <v>0.97199999999999998</v>
      </c>
      <c r="EZ34" s="9">
        <v>17.414000000000001</v>
      </c>
      <c r="FA34" s="9">
        <v>7.6970000000000001</v>
      </c>
      <c r="FB34" s="9">
        <v>9.7170000000000005</v>
      </c>
      <c r="FC34" s="9">
        <v>121.295</v>
      </c>
      <c r="FD34" s="9">
        <v>62.984999999999999</v>
      </c>
      <c r="FE34" s="9">
        <v>58.31</v>
      </c>
      <c r="FF34" s="9">
        <v>35.665999999999997</v>
      </c>
      <c r="FG34" s="9">
        <v>26.706</v>
      </c>
      <c r="FH34" s="9">
        <v>8.9600000000000009</v>
      </c>
      <c r="FI34" s="9">
        <v>85.629000000000005</v>
      </c>
      <c r="FJ34" s="9">
        <v>36.279000000000003</v>
      </c>
      <c r="FK34" s="9">
        <v>49.35</v>
      </c>
      <c r="FL34" s="9">
        <v>41.826999999999998</v>
      </c>
      <c r="FM34" s="9">
        <v>31.385999999999999</v>
      </c>
      <c r="FN34" s="9">
        <v>10.442</v>
      </c>
      <c r="FO34" s="9">
        <v>92.948999999999998</v>
      </c>
      <c r="FP34" s="9">
        <v>39.552999999999997</v>
      </c>
      <c r="FQ34" s="9">
        <v>53.396000000000001</v>
      </c>
      <c r="FR34" s="9">
        <v>89.760999999999996</v>
      </c>
      <c r="FS34" s="9">
        <v>38.970999999999997</v>
      </c>
      <c r="FT34" s="9">
        <v>50.79</v>
      </c>
      <c r="FU34" s="9">
        <v>1304.4639999999999</v>
      </c>
      <c r="FV34" s="9">
        <v>707.29600000000005</v>
      </c>
      <c r="FW34" s="9">
        <v>597.16800000000001</v>
      </c>
      <c r="FX34" s="9">
        <v>885.93399999999997</v>
      </c>
      <c r="FY34" s="9">
        <v>584.83600000000001</v>
      </c>
      <c r="FZ34" s="9">
        <v>301.09800000000001</v>
      </c>
      <c r="GA34" s="9">
        <v>418.53</v>
      </c>
      <c r="GB34" s="9">
        <v>122.46</v>
      </c>
      <c r="GC34" s="9">
        <v>296.07</v>
      </c>
      <c r="GD34" s="9">
        <v>231.892</v>
      </c>
      <c r="GE34" s="9">
        <v>126.473</v>
      </c>
      <c r="GF34" s="9">
        <v>105.419</v>
      </c>
      <c r="GG34" s="9">
        <v>47.917999999999999</v>
      </c>
      <c r="GH34" s="9">
        <v>31.890999999999998</v>
      </c>
      <c r="GI34" s="9">
        <v>16.027000000000001</v>
      </c>
      <c r="GJ34" s="9">
        <v>20.105</v>
      </c>
      <c r="GK34" s="9">
        <v>16.274000000000001</v>
      </c>
      <c r="GL34" s="9">
        <v>3.831</v>
      </c>
      <c r="GM34" s="9">
        <v>11.766999999999999</v>
      </c>
      <c r="GN34" s="9">
        <v>9.6709999999999994</v>
      </c>
      <c r="GO34" s="9">
        <v>2.0950000000000002</v>
      </c>
      <c r="GP34" s="9">
        <v>8.3390000000000004</v>
      </c>
      <c r="GQ34" s="9">
        <v>6.6029999999999998</v>
      </c>
      <c r="GR34" s="9">
        <v>1.736</v>
      </c>
      <c r="GS34" s="9">
        <v>27.812999999999999</v>
      </c>
      <c r="GT34" s="9">
        <v>15.616</v>
      </c>
      <c r="GU34" s="9">
        <v>12.196</v>
      </c>
      <c r="GV34" s="9">
        <v>207.12200000000001</v>
      </c>
      <c r="GW34" s="9">
        <v>109.22</v>
      </c>
      <c r="GX34" s="9">
        <v>97.902000000000001</v>
      </c>
      <c r="GY34" s="9">
        <v>86.26</v>
      </c>
      <c r="GZ34" s="9">
        <v>65.474000000000004</v>
      </c>
      <c r="HA34" s="9">
        <v>20.786000000000001</v>
      </c>
      <c r="HB34" s="9">
        <v>120.86199999999999</v>
      </c>
      <c r="HC34" s="9">
        <v>43.746000000000002</v>
      </c>
      <c r="HD34" s="9">
        <v>77.116</v>
      </c>
      <c r="HE34" s="9">
        <v>101.157</v>
      </c>
      <c r="HF34" s="9">
        <v>78.105999999999995</v>
      </c>
      <c r="HG34" s="9">
        <v>23.050999999999998</v>
      </c>
      <c r="HH34" s="9">
        <v>130.73599999999999</v>
      </c>
      <c r="HI34" s="9">
        <v>48.366999999999997</v>
      </c>
      <c r="HJ34" s="9">
        <v>82.369</v>
      </c>
      <c r="HK34" s="9">
        <v>132.62899999999999</v>
      </c>
      <c r="HL34" s="9">
        <v>53.417999999999999</v>
      </c>
      <c r="HM34" s="9">
        <v>79.210999999999999</v>
      </c>
      <c r="HN34" s="9">
        <v>235.86699999999999</v>
      </c>
      <c r="HO34" s="9">
        <v>124.502</v>
      </c>
      <c r="HP34" s="9">
        <v>111.364</v>
      </c>
      <c r="HQ34" s="9">
        <v>153.21799999999999</v>
      </c>
      <c r="HR34" s="9">
        <v>100.703</v>
      </c>
      <c r="HS34" s="9">
        <v>52.515999999999998</v>
      </c>
      <c r="HT34" s="9">
        <v>82.647999999999996</v>
      </c>
      <c r="HU34" s="9">
        <v>23.8</v>
      </c>
      <c r="HV34" s="9">
        <v>58.847999999999999</v>
      </c>
      <c r="HW34" s="9">
        <v>39.658000000000001</v>
      </c>
      <c r="HX34" s="9">
        <v>20.701000000000001</v>
      </c>
      <c r="HY34" s="9">
        <v>18.957000000000001</v>
      </c>
      <c r="HZ34" s="9">
        <v>7.8680000000000003</v>
      </c>
      <c r="IA34" s="9">
        <v>3.855</v>
      </c>
      <c r="IB34" s="9">
        <v>4.0129999999999999</v>
      </c>
      <c r="IC34" s="9">
        <v>2.6520000000000001</v>
      </c>
      <c r="ID34" s="9">
        <v>2.08</v>
      </c>
      <c r="IE34" s="9">
        <v>0.57199999999999995</v>
      </c>
      <c r="IF34" s="9">
        <v>1.363</v>
      </c>
      <c r="IG34" s="9">
        <v>0.79100000000000004</v>
      </c>
      <c r="IH34" s="9">
        <v>0.57199999999999995</v>
      </c>
      <c r="II34" s="9">
        <v>1.2889999999999999</v>
      </c>
      <c r="IJ34" s="9">
        <v>1.2889999999999999</v>
      </c>
      <c r="IK34" s="9">
        <v>0</v>
      </c>
      <c r="IL34" s="9">
        <v>5.2160000000000002</v>
      </c>
      <c r="IM34" s="9">
        <v>1.7749999999999999</v>
      </c>
      <c r="IN34" s="9">
        <v>3.4409999999999998</v>
      </c>
      <c r="IO34" s="9">
        <v>35.29</v>
      </c>
      <c r="IP34" s="9">
        <v>17.782</v>
      </c>
      <c r="IQ34" s="9">
        <v>17.507999999999999</v>
      </c>
    </row>
    <row r="35" spans="1:251">
      <c r="A35" s="10">
        <v>42552</v>
      </c>
      <c r="B35" s="9">
        <v>968.95699999999999</v>
      </c>
      <c r="C35" s="9">
        <v>1204.386</v>
      </c>
      <c r="D35" s="9">
        <v>393.37200000000001</v>
      </c>
      <c r="E35" s="9">
        <v>811.01300000000003</v>
      </c>
      <c r="F35" s="9">
        <v>543.13599999999997</v>
      </c>
      <c r="G35" s="9">
        <v>285.05200000000002</v>
      </c>
      <c r="H35" s="9">
        <v>258.08300000000003</v>
      </c>
      <c r="I35" s="9">
        <v>99.527000000000001</v>
      </c>
      <c r="J35" s="9">
        <v>56.945</v>
      </c>
      <c r="K35" s="9">
        <v>42.582999999999998</v>
      </c>
      <c r="L35" s="9">
        <v>44.637</v>
      </c>
      <c r="M35" s="9">
        <v>33.51</v>
      </c>
      <c r="N35" s="9">
        <v>11.125999999999999</v>
      </c>
      <c r="O35" s="9">
        <v>24.481000000000002</v>
      </c>
      <c r="P35" s="9">
        <v>17.23</v>
      </c>
      <c r="Q35" s="9">
        <v>7.2510000000000003</v>
      </c>
      <c r="R35" s="9">
        <v>20.155000000000001</v>
      </c>
      <c r="S35" s="9">
        <v>16.280999999999999</v>
      </c>
      <c r="T35" s="9">
        <v>3.875</v>
      </c>
      <c r="U35" s="9">
        <v>54.890999999999998</v>
      </c>
      <c r="V35" s="9">
        <v>23.434999999999999</v>
      </c>
      <c r="W35" s="9">
        <v>31.456</v>
      </c>
      <c r="X35" s="9">
        <v>485.67200000000003</v>
      </c>
      <c r="Y35" s="9">
        <v>251.995</v>
      </c>
      <c r="Z35" s="9">
        <v>233.67699999999999</v>
      </c>
      <c r="AA35" s="9">
        <v>171.423</v>
      </c>
      <c r="AB35" s="9">
        <v>126.633</v>
      </c>
      <c r="AC35" s="9">
        <v>44.79</v>
      </c>
      <c r="AD35" s="9">
        <v>314.25</v>
      </c>
      <c r="AE35" s="9">
        <v>125.36199999999999</v>
      </c>
      <c r="AF35" s="9">
        <v>188.887</v>
      </c>
      <c r="AG35" s="9">
        <v>204.95599999999999</v>
      </c>
      <c r="AH35" s="9">
        <v>151.893</v>
      </c>
      <c r="AI35" s="9">
        <v>53.063000000000002</v>
      </c>
      <c r="AJ35" s="9">
        <v>338.18</v>
      </c>
      <c r="AK35" s="9">
        <v>133.16</v>
      </c>
      <c r="AL35" s="9">
        <v>205.02</v>
      </c>
      <c r="AM35" s="9">
        <v>338.73099999999999</v>
      </c>
      <c r="AN35" s="9">
        <v>142.59200000000001</v>
      </c>
      <c r="AO35" s="9">
        <v>196.13900000000001</v>
      </c>
      <c r="AP35" s="9">
        <v>3103.6489999999999</v>
      </c>
      <c r="AQ35" s="9">
        <v>1676.104</v>
      </c>
      <c r="AR35" s="9">
        <v>1427.5450000000001</v>
      </c>
      <c r="AS35" s="9">
        <v>2099.4250000000002</v>
      </c>
      <c r="AT35" s="9">
        <v>1350.502</v>
      </c>
      <c r="AU35" s="9">
        <v>748.923</v>
      </c>
      <c r="AV35" s="9">
        <v>1004.224</v>
      </c>
      <c r="AW35" s="9">
        <v>325.60199999999998</v>
      </c>
      <c r="AX35" s="9">
        <v>678.62199999999996</v>
      </c>
      <c r="AY35" s="9">
        <v>524.88400000000001</v>
      </c>
      <c r="AZ35" s="9">
        <v>288.928</v>
      </c>
      <c r="BA35" s="9">
        <v>235.95599999999999</v>
      </c>
      <c r="BB35" s="9">
        <v>85.552000000000007</v>
      </c>
      <c r="BC35" s="9">
        <v>53.21</v>
      </c>
      <c r="BD35" s="9">
        <v>32.341000000000001</v>
      </c>
      <c r="BE35" s="9">
        <v>30.478999999999999</v>
      </c>
      <c r="BF35" s="9">
        <v>26.324999999999999</v>
      </c>
      <c r="BG35" s="9">
        <v>4.1550000000000002</v>
      </c>
      <c r="BH35" s="9">
        <v>13.375</v>
      </c>
      <c r="BI35" s="9">
        <v>11.53</v>
      </c>
      <c r="BJ35" s="9">
        <v>1.845</v>
      </c>
      <c r="BK35" s="9">
        <v>17.103999999999999</v>
      </c>
      <c r="BL35" s="9">
        <v>14.795</v>
      </c>
      <c r="BM35" s="9">
        <v>2.31</v>
      </c>
      <c r="BN35" s="9">
        <v>55.072000000000003</v>
      </c>
      <c r="BO35" s="9">
        <v>26.885000000000002</v>
      </c>
      <c r="BP35" s="9">
        <v>28.187000000000001</v>
      </c>
      <c r="BQ35" s="9">
        <v>473.37400000000002</v>
      </c>
      <c r="BR35" s="9">
        <v>254.34100000000001</v>
      </c>
      <c r="BS35" s="9">
        <v>219.03299999999999</v>
      </c>
      <c r="BT35" s="9">
        <v>191.24199999999999</v>
      </c>
      <c r="BU35" s="9">
        <v>142.428</v>
      </c>
      <c r="BV35" s="9">
        <v>48.814</v>
      </c>
      <c r="BW35" s="9">
        <v>282.13200000000001</v>
      </c>
      <c r="BX35" s="9">
        <v>111.913</v>
      </c>
      <c r="BY35" s="9">
        <v>170.21899999999999</v>
      </c>
      <c r="BZ35" s="9">
        <v>216.68600000000001</v>
      </c>
      <c r="CA35" s="9">
        <v>164.13</v>
      </c>
      <c r="CB35" s="9">
        <v>52.555999999999997</v>
      </c>
      <c r="CC35" s="9">
        <v>308.19799999999998</v>
      </c>
      <c r="CD35" s="9">
        <v>124.79900000000001</v>
      </c>
      <c r="CE35" s="9">
        <v>183.4</v>
      </c>
      <c r="CF35" s="9">
        <v>295.50700000000001</v>
      </c>
      <c r="CG35" s="9">
        <v>123.444</v>
      </c>
      <c r="CH35" s="9">
        <v>172.06399999999999</v>
      </c>
      <c r="CI35" s="9">
        <v>2363.13</v>
      </c>
      <c r="CJ35" s="9">
        <v>1252.5630000000001</v>
      </c>
      <c r="CK35" s="9">
        <v>1110.566</v>
      </c>
      <c r="CL35" s="9">
        <v>1654.24</v>
      </c>
      <c r="CM35" s="9">
        <v>1036.6199999999999</v>
      </c>
      <c r="CN35" s="9">
        <v>617.62</v>
      </c>
      <c r="CO35" s="9">
        <v>708.89</v>
      </c>
      <c r="CP35" s="9">
        <v>215.94399999999999</v>
      </c>
      <c r="CQ35" s="9">
        <v>492.94600000000003</v>
      </c>
      <c r="CR35" s="9">
        <v>365.67200000000003</v>
      </c>
      <c r="CS35" s="9">
        <v>188.95400000000001</v>
      </c>
      <c r="CT35" s="9">
        <v>176.71799999999999</v>
      </c>
      <c r="CU35" s="9">
        <v>85.46</v>
      </c>
      <c r="CV35" s="9">
        <v>49.939</v>
      </c>
      <c r="CW35" s="9">
        <v>35.521000000000001</v>
      </c>
      <c r="CX35" s="9">
        <v>41.383000000000003</v>
      </c>
      <c r="CY35" s="9">
        <v>30.266999999999999</v>
      </c>
      <c r="CZ35" s="9">
        <v>11.116</v>
      </c>
      <c r="DA35" s="9">
        <v>25.492999999999999</v>
      </c>
      <c r="DB35" s="9">
        <v>19.631</v>
      </c>
      <c r="DC35" s="9">
        <v>5.8620000000000001</v>
      </c>
      <c r="DD35" s="9">
        <v>15.89</v>
      </c>
      <c r="DE35" s="9">
        <v>10.635</v>
      </c>
      <c r="DF35" s="9">
        <v>5.2539999999999996</v>
      </c>
      <c r="DG35" s="9">
        <v>44.078000000000003</v>
      </c>
      <c r="DH35" s="9">
        <v>19.672999999999998</v>
      </c>
      <c r="DI35" s="9">
        <v>24.405000000000001</v>
      </c>
      <c r="DJ35" s="9">
        <v>318.35500000000002</v>
      </c>
      <c r="DK35" s="9">
        <v>160.39500000000001</v>
      </c>
      <c r="DL35" s="9">
        <v>157.96</v>
      </c>
      <c r="DM35" s="9">
        <v>122.733</v>
      </c>
      <c r="DN35" s="9">
        <v>87.055000000000007</v>
      </c>
      <c r="DO35" s="9">
        <v>35.677</v>
      </c>
      <c r="DP35" s="9">
        <v>195.62200000000001</v>
      </c>
      <c r="DQ35" s="9">
        <v>73.34</v>
      </c>
      <c r="DR35" s="9">
        <v>122.282</v>
      </c>
      <c r="DS35" s="9">
        <v>151.75899999999999</v>
      </c>
      <c r="DT35" s="9">
        <v>108.32899999999999</v>
      </c>
      <c r="DU35" s="9">
        <v>43.43</v>
      </c>
      <c r="DV35" s="9">
        <v>213.91300000000001</v>
      </c>
      <c r="DW35" s="9">
        <v>80.625</v>
      </c>
      <c r="DX35" s="9">
        <v>133.28800000000001</v>
      </c>
      <c r="DY35" s="9">
        <v>221.11500000000001</v>
      </c>
      <c r="DZ35" s="9">
        <v>92.971000000000004</v>
      </c>
      <c r="EA35" s="9">
        <v>128.14400000000001</v>
      </c>
      <c r="EB35" s="9">
        <v>812.346</v>
      </c>
      <c r="EC35" s="9">
        <v>429.03399999999999</v>
      </c>
      <c r="ED35" s="9">
        <v>383.31200000000001</v>
      </c>
      <c r="EE35" s="9">
        <v>523.65899999999999</v>
      </c>
      <c r="EF35" s="9">
        <v>333.392</v>
      </c>
      <c r="EG35" s="9">
        <v>190.267</v>
      </c>
      <c r="EH35" s="9">
        <v>288.68700000000001</v>
      </c>
      <c r="EI35" s="9">
        <v>95.643000000000001</v>
      </c>
      <c r="EJ35" s="9">
        <v>193.04499999999999</v>
      </c>
      <c r="EK35" s="9">
        <v>138.18100000000001</v>
      </c>
      <c r="EL35" s="9">
        <v>72.301000000000002</v>
      </c>
      <c r="EM35" s="9">
        <v>65.881</v>
      </c>
      <c r="EN35" s="9">
        <v>29.972000000000001</v>
      </c>
      <c r="EO35" s="9">
        <v>16.748999999999999</v>
      </c>
      <c r="EP35" s="9">
        <v>13.223000000000001</v>
      </c>
      <c r="EQ35" s="9">
        <v>11.263999999999999</v>
      </c>
      <c r="ER35" s="9">
        <v>8.8390000000000004</v>
      </c>
      <c r="ES35" s="9">
        <v>2.4249999999999998</v>
      </c>
      <c r="ET35" s="9">
        <v>5.5389999999999997</v>
      </c>
      <c r="EU35" s="9">
        <v>4.0830000000000002</v>
      </c>
      <c r="EV35" s="9">
        <v>1.456</v>
      </c>
      <c r="EW35" s="9">
        <v>5.7240000000000002</v>
      </c>
      <c r="EX35" s="9">
        <v>4.7560000000000002</v>
      </c>
      <c r="EY35" s="9">
        <v>0.96899999999999997</v>
      </c>
      <c r="EZ35" s="9">
        <v>18.707999999999998</v>
      </c>
      <c r="FA35" s="9">
        <v>7.91</v>
      </c>
      <c r="FB35" s="9">
        <v>10.798</v>
      </c>
      <c r="FC35" s="9">
        <v>123.884</v>
      </c>
      <c r="FD35" s="9">
        <v>63.631999999999998</v>
      </c>
      <c r="FE35" s="9">
        <v>60.252000000000002</v>
      </c>
      <c r="FF35" s="9">
        <v>33.725000000000001</v>
      </c>
      <c r="FG35" s="9">
        <v>24.686</v>
      </c>
      <c r="FH35" s="9">
        <v>9.0389999999999997</v>
      </c>
      <c r="FI35" s="9">
        <v>90.158000000000001</v>
      </c>
      <c r="FJ35" s="9">
        <v>38.945999999999998</v>
      </c>
      <c r="FK35" s="9">
        <v>51.213000000000001</v>
      </c>
      <c r="FL35" s="9">
        <v>41.421999999999997</v>
      </c>
      <c r="FM35" s="9">
        <v>30.742999999999999</v>
      </c>
      <c r="FN35" s="9">
        <v>10.679</v>
      </c>
      <c r="FO35" s="9">
        <v>96.759</v>
      </c>
      <c r="FP35" s="9">
        <v>41.558</v>
      </c>
      <c r="FQ35" s="9">
        <v>55.201000000000001</v>
      </c>
      <c r="FR35" s="9">
        <v>95.697999999999993</v>
      </c>
      <c r="FS35" s="9">
        <v>43.029000000000003</v>
      </c>
      <c r="FT35" s="9">
        <v>52.668999999999997</v>
      </c>
      <c r="FU35" s="9">
        <v>1305.3399999999999</v>
      </c>
      <c r="FV35" s="9">
        <v>705.27200000000005</v>
      </c>
      <c r="FW35" s="9">
        <v>600.06799999999998</v>
      </c>
      <c r="FX35" s="9">
        <v>871.73099999999999</v>
      </c>
      <c r="FY35" s="9">
        <v>578.17200000000003</v>
      </c>
      <c r="FZ35" s="9">
        <v>293.55900000000003</v>
      </c>
      <c r="GA35" s="9">
        <v>433.60899999999998</v>
      </c>
      <c r="GB35" s="9">
        <v>127.1</v>
      </c>
      <c r="GC35" s="9">
        <v>306.50799999999998</v>
      </c>
      <c r="GD35" s="9">
        <v>242.036</v>
      </c>
      <c r="GE35" s="9">
        <v>130.797</v>
      </c>
      <c r="GF35" s="9">
        <v>111.239</v>
      </c>
      <c r="GG35" s="9">
        <v>53.844000000000001</v>
      </c>
      <c r="GH35" s="9">
        <v>31.327000000000002</v>
      </c>
      <c r="GI35" s="9">
        <v>22.516999999999999</v>
      </c>
      <c r="GJ35" s="9">
        <v>25.436</v>
      </c>
      <c r="GK35" s="9">
        <v>18.73</v>
      </c>
      <c r="GL35" s="9">
        <v>6.7069999999999999</v>
      </c>
      <c r="GM35" s="9">
        <v>13.798</v>
      </c>
      <c r="GN35" s="9">
        <v>9.4369999999999994</v>
      </c>
      <c r="GO35" s="9">
        <v>4.3600000000000003</v>
      </c>
      <c r="GP35" s="9">
        <v>11.638</v>
      </c>
      <c r="GQ35" s="9">
        <v>9.2919999999999998</v>
      </c>
      <c r="GR35" s="9">
        <v>2.3460000000000001</v>
      </c>
      <c r="GS35" s="9">
        <v>28.408000000000001</v>
      </c>
      <c r="GT35" s="9">
        <v>12.598000000000001</v>
      </c>
      <c r="GU35" s="9">
        <v>15.81</v>
      </c>
      <c r="GV35" s="9">
        <v>213.459</v>
      </c>
      <c r="GW35" s="9">
        <v>112.758</v>
      </c>
      <c r="GX35" s="9">
        <v>100.70099999999999</v>
      </c>
      <c r="GY35" s="9">
        <v>85.88</v>
      </c>
      <c r="GZ35" s="9">
        <v>65.641999999999996</v>
      </c>
      <c r="HA35" s="9">
        <v>20.238</v>
      </c>
      <c r="HB35" s="9">
        <v>127.57899999999999</v>
      </c>
      <c r="HC35" s="9">
        <v>47.116</v>
      </c>
      <c r="HD35" s="9">
        <v>80.462999999999994</v>
      </c>
      <c r="HE35" s="9">
        <v>102.91200000000001</v>
      </c>
      <c r="HF35" s="9">
        <v>77.525000000000006</v>
      </c>
      <c r="HG35" s="9">
        <v>25.387</v>
      </c>
      <c r="HH35" s="9">
        <v>139.124</v>
      </c>
      <c r="HI35" s="9">
        <v>53.271999999999998</v>
      </c>
      <c r="HJ35" s="9">
        <v>85.852000000000004</v>
      </c>
      <c r="HK35" s="9">
        <v>141.37700000000001</v>
      </c>
      <c r="HL35" s="9">
        <v>56.552999999999997</v>
      </c>
      <c r="HM35" s="9">
        <v>84.823999999999998</v>
      </c>
      <c r="HN35" s="9">
        <v>234.59800000000001</v>
      </c>
      <c r="HO35" s="9">
        <v>124.218</v>
      </c>
      <c r="HP35" s="9">
        <v>110.379</v>
      </c>
      <c r="HQ35" s="9">
        <v>153.25200000000001</v>
      </c>
      <c r="HR35" s="9">
        <v>101.46899999999999</v>
      </c>
      <c r="HS35" s="9">
        <v>51.783000000000001</v>
      </c>
      <c r="HT35" s="9">
        <v>81.344999999999999</v>
      </c>
      <c r="HU35" s="9">
        <v>22.748999999999999</v>
      </c>
      <c r="HV35" s="9">
        <v>58.595999999999997</v>
      </c>
      <c r="HW35" s="9">
        <v>41.576999999999998</v>
      </c>
      <c r="HX35" s="9">
        <v>20.803000000000001</v>
      </c>
      <c r="HY35" s="9">
        <v>20.774000000000001</v>
      </c>
      <c r="HZ35" s="9">
        <v>9.2129999999999992</v>
      </c>
      <c r="IA35" s="9">
        <v>5.2270000000000003</v>
      </c>
      <c r="IB35" s="9">
        <v>3.9860000000000002</v>
      </c>
      <c r="IC35" s="9">
        <v>3.7450000000000001</v>
      </c>
      <c r="ID35" s="9">
        <v>2.778</v>
      </c>
      <c r="IE35" s="9">
        <v>0.96799999999999997</v>
      </c>
      <c r="IF35" s="9">
        <v>1.4870000000000001</v>
      </c>
      <c r="IG35" s="9">
        <v>1.1120000000000001</v>
      </c>
      <c r="IH35" s="9">
        <v>0.375</v>
      </c>
      <c r="II35" s="9">
        <v>2.258</v>
      </c>
      <c r="IJ35" s="9">
        <v>1.6659999999999999</v>
      </c>
      <c r="IK35" s="9">
        <v>0.59199999999999997</v>
      </c>
      <c r="IL35" s="9">
        <v>5.468</v>
      </c>
      <c r="IM35" s="9">
        <v>2.4489999999999998</v>
      </c>
      <c r="IN35" s="9">
        <v>3.0190000000000001</v>
      </c>
      <c r="IO35" s="9">
        <v>35.024999999999999</v>
      </c>
      <c r="IP35" s="9">
        <v>17.18</v>
      </c>
      <c r="IQ35" s="9">
        <v>17.844999999999999</v>
      </c>
    </row>
    <row r="36" spans="1:251">
      <c r="A36" s="10">
        <v>42583</v>
      </c>
      <c r="B36" s="9">
        <v>956.59799999999996</v>
      </c>
      <c r="C36" s="9">
        <v>1193.2149999999999</v>
      </c>
      <c r="D36" s="9">
        <v>390.137</v>
      </c>
      <c r="E36" s="9">
        <v>803.07799999999997</v>
      </c>
      <c r="F36" s="9">
        <v>538.68799999999999</v>
      </c>
      <c r="G36" s="9">
        <v>298.733</v>
      </c>
      <c r="H36" s="9">
        <v>239.95500000000001</v>
      </c>
      <c r="I36" s="9">
        <v>103.10899999999999</v>
      </c>
      <c r="J36" s="9">
        <v>59.26</v>
      </c>
      <c r="K36" s="9">
        <v>43.848999999999997</v>
      </c>
      <c r="L36" s="9">
        <v>37.402999999999999</v>
      </c>
      <c r="M36" s="9">
        <v>29.963000000000001</v>
      </c>
      <c r="N36" s="9">
        <v>7.4390000000000001</v>
      </c>
      <c r="O36" s="9">
        <v>15.587</v>
      </c>
      <c r="P36" s="9">
        <v>13.401999999999999</v>
      </c>
      <c r="Q36" s="9">
        <v>2.1850000000000001</v>
      </c>
      <c r="R36" s="9">
        <v>21.815999999999999</v>
      </c>
      <c r="S36" s="9">
        <v>16.562000000000001</v>
      </c>
      <c r="T36" s="9">
        <v>5.2539999999999996</v>
      </c>
      <c r="U36" s="9">
        <v>65.706999999999994</v>
      </c>
      <c r="V36" s="9">
        <v>29.297000000000001</v>
      </c>
      <c r="W36" s="9">
        <v>36.409999999999997</v>
      </c>
      <c r="X36" s="9">
        <v>480.69799999999998</v>
      </c>
      <c r="Y36" s="9">
        <v>264.738</v>
      </c>
      <c r="Z36" s="9">
        <v>215.96</v>
      </c>
      <c r="AA36" s="9">
        <v>177.89</v>
      </c>
      <c r="AB36" s="9">
        <v>136.328</v>
      </c>
      <c r="AC36" s="9">
        <v>41.561999999999998</v>
      </c>
      <c r="AD36" s="9">
        <v>302.80799999999999</v>
      </c>
      <c r="AE36" s="9">
        <v>128.41</v>
      </c>
      <c r="AF36" s="9">
        <v>174.39699999999999</v>
      </c>
      <c r="AG36" s="9">
        <v>207.41200000000001</v>
      </c>
      <c r="AH36" s="9">
        <v>159.93899999999999</v>
      </c>
      <c r="AI36" s="9">
        <v>47.472999999999999</v>
      </c>
      <c r="AJ36" s="9">
        <v>331.27600000000001</v>
      </c>
      <c r="AK36" s="9">
        <v>138.79400000000001</v>
      </c>
      <c r="AL36" s="9">
        <v>192.482</v>
      </c>
      <c r="AM36" s="9">
        <v>318.39400000000001</v>
      </c>
      <c r="AN36" s="9">
        <v>141.81200000000001</v>
      </c>
      <c r="AO36" s="9">
        <v>176.58199999999999</v>
      </c>
      <c r="AP36" s="9">
        <v>3098.72</v>
      </c>
      <c r="AQ36" s="9">
        <v>1670.585</v>
      </c>
      <c r="AR36" s="9">
        <v>1428.135</v>
      </c>
      <c r="AS36" s="9">
        <v>2080.2979999999998</v>
      </c>
      <c r="AT36" s="9">
        <v>1348.1980000000001</v>
      </c>
      <c r="AU36" s="9">
        <v>732.09900000000005</v>
      </c>
      <c r="AV36" s="9">
        <v>1018.422</v>
      </c>
      <c r="AW36" s="9">
        <v>322.38600000000002</v>
      </c>
      <c r="AX36" s="9">
        <v>696.03599999999994</v>
      </c>
      <c r="AY36" s="9">
        <v>506.59800000000001</v>
      </c>
      <c r="AZ36" s="9">
        <v>267.76799999999997</v>
      </c>
      <c r="BA36" s="9">
        <v>238.83</v>
      </c>
      <c r="BB36" s="9">
        <v>78.266999999999996</v>
      </c>
      <c r="BC36" s="9">
        <v>48.637</v>
      </c>
      <c r="BD36" s="9">
        <v>29.63</v>
      </c>
      <c r="BE36" s="9">
        <v>32.363999999999997</v>
      </c>
      <c r="BF36" s="9">
        <v>23.891999999999999</v>
      </c>
      <c r="BG36" s="9">
        <v>8.4719999999999995</v>
      </c>
      <c r="BH36" s="9">
        <v>14.286</v>
      </c>
      <c r="BI36" s="9">
        <v>10.101000000000001</v>
      </c>
      <c r="BJ36" s="9">
        <v>4.1849999999999996</v>
      </c>
      <c r="BK36" s="9">
        <v>18.079000000000001</v>
      </c>
      <c r="BL36" s="9">
        <v>13.791</v>
      </c>
      <c r="BM36" s="9">
        <v>4.2869999999999999</v>
      </c>
      <c r="BN36" s="9">
        <v>45.902999999999999</v>
      </c>
      <c r="BO36" s="9">
        <v>24.745000000000001</v>
      </c>
      <c r="BP36" s="9">
        <v>21.158000000000001</v>
      </c>
      <c r="BQ36" s="9">
        <v>465.62400000000002</v>
      </c>
      <c r="BR36" s="9">
        <v>243.23699999999999</v>
      </c>
      <c r="BS36" s="9">
        <v>222.387</v>
      </c>
      <c r="BT36" s="9">
        <v>176.02600000000001</v>
      </c>
      <c r="BU36" s="9">
        <v>132.024</v>
      </c>
      <c r="BV36" s="9">
        <v>44.000999999999998</v>
      </c>
      <c r="BW36" s="9">
        <v>289.59800000000001</v>
      </c>
      <c r="BX36" s="9">
        <v>111.212</v>
      </c>
      <c r="BY36" s="9">
        <v>178.386</v>
      </c>
      <c r="BZ36" s="9">
        <v>199.17500000000001</v>
      </c>
      <c r="CA36" s="9">
        <v>147.67699999999999</v>
      </c>
      <c r="CB36" s="9">
        <v>51.497999999999998</v>
      </c>
      <c r="CC36" s="9">
        <v>307.42200000000003</v>
      </c>
      <c r="CD36" s="9">
        <v>120.09099999999999</v>
      </c>
      <c r="CE36" s="9">
        <v>187.33199999999999</v>
      </c>
      <c r="CF36" s="9">
        <v>303.88400000000001</v>
      </c>
      <c r="CG36" s="9">
        <v>121.313</v>
      </c>
      <c r="CH36" s="9">
        <v>182.571</v>
      </c>
      <c r="CI36" s="9">
        <v>2339.1669999999999</v>
      </c>
      <c r="CJ36" s="9">
        <v>1239.212</v>
      </c>
      <c r="CK36" s="9">
        <v>1099.9549999999999</v>
      </c>
      <c r="CL36" s="9">
        <v>1633.68</v>
      </c>
      <c r="CM36" s="9">
        <v>1023.904</v>
      </c>
      <c r="CN36" s="9">
        <v>609.77700000000004</v>
      </c>
      <c r="CO36" s="9">
        <v>705.48599999999999</v>
      </c>
      <c r="CP36" s="9">
        <v>215.30799999999999</v>
      </c>
      <c r="CQ36" s="9">
        <v>490.178</v>
      </c>
      <c r="CR36" s="9">
        <v>352.05099999999999</v>
      </c>
      <c r="CS36" s="9">
        <v>194.399</v>
      </c>
      <c r="CT36" s="9">
        <v>157.65199999999999</v>
      </c>
      <c r="CU36" s="9">
        <v>72.799000000000007</v>
      </c>
      <c r="CV36" s="9">
        <v>42.988</v>
      </c>
      <c r="CW36" s="9">
        <v>29.811</v>
      </c>
      <c r="CX36" s="9">
        <v>31.815999999999999</v>
      </c>
      <c r="CY36" s="9">
        <v>25.52</v>
      </c>
      <c r="CZ36" s="9">
        <v>6.2960000000000003</v>
      </c>
      <c r="DA36" s="9">
        <v>20.686</v>
      </c>
      <c r="DB36" s="9">
        <v>16.552</v>
      </c>
      <c r="DC36" s="9">
        <v>4.1340000000000003</v>
      </c>
      <c r="DD36" s="9">
        <v>11.13</v>
      </c>
      <c r="DE36" s="9">
        <v>8.968</v>
      </c>
      <c r="DF36" s="9">
        <v>2.1619999999999999</v>
      </c>
      <c r="DG36" s="9">
        <v>40.981999999999999</v>
      </c>
      <c r="DH36" s="9">
        <v>17.468</v>
      </c>
      <c r="DI36" s="9">
        <v>23.513999999999999</v>
      </c>
      <c r="DJ36" s="9">
        <v>306.18400000000003</v>
      </c>
      <c r="DK36" s="9">
        <v>167.482</v>
      </c>
      <c r="DL36" s="9">
        <v>138.702</v>
      </c>
      <c r="DM36" s="9">
        <v>121.977</v>
      </c>
      <c r="DN36" s="9">
        <v>91.762</v>
      </c>
      <c r="DO36" s="9">
        <v>30.215</v>
      </c>
      <c r="DP36" s="9">
        <v>184.20699999999999</v>
      </c>
      <c r="DQ36" s="9">
        <v>75.72</v>
      </c>
      <c r="DR36" s="9">
        <v>108.48699999999999</v>
      </c>
      <c r="DS36" s="9">
        <v>144.858</v>
      </c>
      <c r="DT36" s="9">
        <v>110.774</v>
      </c>
      <c r="DU36" s="9">
        <v>34.085000000000001</v>
      </c>
      <c r="DV36" s="9">
        <v>207.19300000000001</v>
      </c>
      <c r="DW36" s="9">
        <v>83.626000000000005</v>
      </c>
      <c r="DX36" s="9">
        <v>123.56699999999999</v>
      </c>
      <c r="DY36" s="9">
        <v>204.893</v>
      </c>
      <c r="DZ36" s="9">
        <v>92.272000000000006</v>
      </c>
      <c r="EA36" s="9">
        <v>112.621</v>
      </c>
      <c r="EB36" s="9">
        <v>806.52200000000005</v>
      </c>
      <c r="EC36" s="9">
        <v>424.60399999999998</v>
      </c>
      <c r="ED36" s="9">
        <v>381.91899999999998</v>
      </c>
      <c r="EE36" s="9">
        <v>519.89400000000001</v>
      </c>
      <c r="EF36" s="9">
        <v>332.959</v>
      </c>
      <c r="EG36" s="9">
        <v>186.935</v>
      </c>
      <c r="EH36" s="9">
        <v>286.62799999999999</v>
      </c>
      <c r="EI36" s="9">
        <v>91.644999999999996</v>
      </c>
      <c r="EJ36" s="9">
        <v>194.983</v>
      </c>
      <c r="EK36" s="9">
        <v>133.41900000000001</v>
      </c>
      <c r="EL36" s="9">
        <v>68.677000000000007</v>
      </c>
      <c r="EM36" s="9">
        <v>64.742000000000004</v>
      </c>
      <c r="EN36" s="9">
        <v>26.318999999999999</v>
      </c>
      <c r="EO36" s="9">
        <v>15.435</v>
      </c>
      <c r="EP36" s="9">
        <v>10.884</v>
      </c>
      <c r="EQ36" s="9">
        <v>8.9649999999999999</v>
      </c>
      <c r="ER36" s="9">
        <v>6.8390000000000004</v>
      </c>
      <c r="ES36" s="9">
        <v>2.1259999999999999</v>
      </c>
      <c r="ET36" s="9">
        <v>4.681</v>
      </c>
      <c r="EU36" s="9">
        <v>3.7490000000000001</v>
      </c>
      <c r="EV36" s="9">
        <v>0.93200000000000005</v>
      </c>
      <c r="EW36" s="9">
        <v>4.2850000000000001</v>
      </c>
      <c r="EX36" s="9">
        <v>3.0910000000000002</v>
      </c>
      <c r="EY36" s="9">
        <v>1.194</v>
      </c>
      <c r="EZ36" s="9">
        <v>17.353999999999999</v>
      </c>
      <c r="FA36" s="9">
        <v>8.5960000000000001</v>
      </c>
      <c r="FB36" s="9">
        <v>8.7579999999999991</v>
      </c>
      <c r="FC36" s="9">
        <v>117.693</v>
      </c>
      <c r="FD36" s="9">
        <v>60.162999999999997</v>
      </c>
      <c r="FE36" s="9">
        <v>57.529000000000003</v>
      </c>
      <c r="FF36" s="9">
        <v>35.335000000000001</v>
      </c>
      <c r="FG36" s="9">
        <v>26.841999999999999</v>
      </c>
      <c r="FH36" s="9">
        <v>8.4930000000000003</v>
      </c>
      <c r="FI36" s="9">
        <v>82.358000000000004</v>
      </c>
      <c r="FJ36" s="9">
        <v>33.320999999999998</v>
      </c>
      <c r="FK36" s="9">
        <v>49.036999999999999</v>
      </c>
      <c r="FL36" s="9">
        <v>41.814</v>
      </c>
      <c r="FM36" s="9">
        <v>31.42</v>
      </c>
      <c r="FN36" s="9">
        <v>10.394</v>
      </c>
      <c r="FO36" s="9">
        <v>91.605000000000004</v>
      </c>
      <c r="FP36" s="9">
        <v>37.256</v>
      </c>
      <c r="FQ36" s="9">
        <v>54.347999999999999</v>
      </c>
      <c r="FR36" s="9">
        <v>87.037999999999997</v>
      </c>
      <c r="FS36" s="9">
        <v>37.069000000000003</v>
      </c>
      <c r="FT36" s="9">
        <v>49.969000000000001</v>
      </c>
      <c r="FU36" s="9">
        <v>1283.3989999999999</v>
      </c>
      <c r="FV36" s="9">
        <v>696.01099999999997</v>
      </c>
      <c r="FW36" s="9">
        <v>587.38699999999994</v>
      </c>
      <c r="FX36" s="9">
        <v>862.875</v>
      </c>
      <c r="FY36" s="9">
        <v>572.35799999999995</v>
      </c>
      <c r="FZ36" s="9">
        <v>290.517</v>
      </c>
      <c r="GA36" s="9">
        <v>420.524</v>
      </c>
      <c r="GB36" s="9">
        <v>123.654</v>
      </c>
      <c r="GC36" s="9">
        <v>296.87</v>
      </c>
      <c r="GD36" s="9">
        <v>214.05600000000001</v>
      </c>
      <c r="GE36" s="9">
        <v>120.622</v>
      </c>
      <c r="GF36" s="9">
        <v>93.433999999999997</v>
      </c>
      <c r="GG36" s="9">
        <v>48.331000000000003</v>
      </c>
      <c r="GH36" s="9">
        <v>28.646999999999998</v>
      </c>
      <c r="GI36" s="9">
        <v>19.684000000000001</v>
      </c>
      <c r="GJ36" s="9">
        <v>19.678999999999998</v>
      </c>
      <c r="GK36" s="9">
        <v>16.076000000000001</v>
      </c>
      <c r="GL36" s="9">
        <v>3.6030000000000002</v>
      </c>
      <c r="GM36" s="9">
        <v>13.081</v>
      </c>
      <c r="GN36" s="9">
        <v>10.664999999999999</v>
      </c>
      <c r="GO36" s="9">
        <v>2.4159999999999999</v>
      </c>
      <c r="GP36" s="9">
        <v>6.5979999999999999</v>
      </c>
      <c r="GQ36" s="9">
        <v>5.4119999999999999</v>
      </c>
      <c r="GR36" s="9">
        <v>1.1859999999999999</v>
      </c>
      <c r="GS36" s="9">
        <v>28.652000000000001</v>
      </c>
      <c r="GT36" s="9">
        <v>12.57</v>
      </c>
      <c r="GU36" s="9">
        <v>16.081</v>
      </c>
      <c r="GV36" s="9">
        <v>190.81800000000001</v>
      </c>
      <c r="GW36" s="9">
        <v>105.646</v>
      </c>
      <c r="GX36" s="9">
        <v>85.173000000000002</v>
      </c>
      <c r="GY36" s="9">
        <v>81.150999999999996</v>
      </c>
      <c r="GZ36" s="9">
        <v>62.069000000000003</v>
      </c>
      <c r="HA36" s="9">
        <v>19.081</v>
      </c>
      <c r="HB36" s="9">
        <v>109.66800000000001</v>
      </c>
      <c r="HC36" s="9">
        <v>43.576000000000001</v>
      </c>
      <c r="HD36" s="9">
        <v>66.090999999999994</v>
      </c>
      <c r="HE36" s="9">
        <v>94.668999999999997</v>
      </c>
      <c r="HF36" s="9">
        <v>72.834000000000003</v>
      </c>
      <c r="HG36" s="9">
        <v>21.835000000000001</v>
      </c>
      <c r="HH36" s="9">
        <v>119.387</v>
      </c>
      <c r="HI36" s="9">
        <v>47.786999999999999</v>
      </c>
      <c r="HJ36" s="9">
        <v>71.599000000000004</v>
      </c>
      <c r="HK36" s="9">
        <v>122.749</v>
      </c>
      <c r="HL36" s="9">
        <v>54.241</v>
      </c>
      <c r="HM36" s="9">
        <v>68.507999999999996</v>
      </c>
      <c r="HN36" s="9">
        <v>235.69499999999999</v>
      </c>
      <c r="HO36" s="9">
        <v>124.60299999999999</v>
      </c>
      <c r="HP36" s="9">
        <v>111.092</v>
      </c>
      <c r="HQ36" s="9">
        <v>152.49100000000001</v>
      </c>
      <c r="HR36" s="9">
        <v>101.161</v>
      </c>
      <c r="HS36" s="9">
        <v>51.33</v>
      </c>
      <c r="HT36" s="9">
        <v>83.204999999999998</v>
      </c>
      <c r="HU36" s="9">
        <v>23.442</v>
      </c>
      <c r="HV36" s="9">
        <v>59.762999999999998</v>
      </c>
      <c r="HW36" s="9">
        <v>41.143999999999998</v>
      </c>
      <c r="HX36" s="9">
        <v>19.931999999999999</v>
      </c>
      <c r="HY36" s="9">
        <v>21.212</v>
      </c>
      <c r="HZ36" s="9">
        <v>7.3920000000000003</v>
      </c>
      <c r="IA36" s="9">
        <v>4.2480000000000002</v>
      </c>
      <c r="IB36" s="9">
        <v>3.1440000000000001</v>
      </c>
      <c r="IC36" s="9">
        <v>2.3109999999999999</v>
      </c>
      <c r="ID36" s="9">
        <v>1.768</v>
      </c>
      <c r="IE36" s="9">
        <v>0.54200000000000004</v>
      </c>
      <c r="IF36" s="9">
        <v>0.90500000000000003</v>
      </c>
      <c r="IG36" s="9">
        <v>0.57299999999999995</v>
      </c>
      <c r="IH36" s="9">
        <v>0.33300000000000002</v>
      </c>
      <c r="II36" s="9">
        <v>1.405</v>
      </c>
      <c r="IJ36" s="9">
        <v>1.196</v>
      </c>
      <c r="IK36" s="9">
        <v>0.21</v>
      </c>
      <c r="IL36" s="9">
        <v>5.0810000000000004</v>
      </c>
      <c r="IM36" s="9">
        <v>2.4790000000000001</v>
      </c>
      <c r="IN36" s="9">
        <v>2.6019999999999999</v>
      </c>
      <c r="IO36" s="9">
        <v>36.475000000000001</v>
      </c>
      <c r="IP36" s="9">
        <v>17.196999999999999</v>
      </c>
      <c r="IQ36" s="9">
        <v>19.277999999999999</v>
      </c>
    </row>
    <row r="37" spans="1:251">
      <c r="A37" s="10">
        <v>42614</v>
      </c>
      <c r="B37" s="9">
        <v>974.98599999999999</v>
      </c>
      <c r="C37" s="9">
        <v>1211.47</v>
      </c>
      <c r="D37" s="9">
        <v>407.81099999999998</v>
      </c>
      <c r="E37" s="9">
        <v>803.65899999999999</v>
      </c>
      <c r="F37" s="9">
        <v>533.18499999999995</v>
      </c>
      <c r="G37" s="9">
        <v>286.42599999999999</v>
      </c>
      <c r="H37" s="9">
        <v>246.75899999999999</v>
      </c>
      <c r="I37" s="9">
        <v>103.235</v>
      </c>
      <c r="J37" s="9">
        <v>59.613999999999997</v>
      </c>
      <c r="K37" s="9">
        <v>43.621000000000002</v>
      </c>
      <c r="L37" s="9">
        <v>43.802</v>
      </c>
      <c r="M37" s="9">
        <v>31.890999999999998</v>
      </c>
      <c r="N37" s="9">
        <v>11.91</v>
      </c>
      <c r="O37" s="9">
        <v>20.312000000000001</v>
      </c>
      <c r="P37" s="9">
        <v>14.6</v>
      </c>
      <c r="Q37" s="9">
        <v>5.7119999999999997</v>
      </c>
      <c r="R37" s="9">
        <v>23.489000000000001</v>
      </c>
      <c r="S37" s="9">
        <v>17.291</v>
      </c>
      <c r="T37" s="9">
        <v>6.1980000000000004</v>
      </c>
      <c r="U37" s="9">
        <v>59.433999999999997</v>
      </c>
      <c r="V37" s="9">
        <v>27.722999999999999</v>
      </c>
      <c r="W37" s="9">
        <v>31.71</v>
      </c>
      <c r="X37" s="9">
        <v>473.096</v>
      </c>
      <c r="Y37" s="9">
        <v>248.744</v>
      </c>
      <c r="Z37" s="9">
        <v>224.352</v>
      </c>
      <c r="AA37" s="9">
        <v>180.68100000000001</v>
      </c>
      <c r="AB37" s="9">
        <v>123.374</v>
      </c>
      <c r="AC37" s="9">
        <v>57.307000000000002</v>
      </c>
      <c r="AD37" s="9">
        <v>292.416</v>
      </c>
      <c r="AE37" s="9">
        <v>125.37</v>
      </c>
      <c r="AF37" s="9">
        <v>167.04599999999999</v>
      </c>
      <c r="AG37" s="9">
        <v>212.87899999999999</v>
      </c>
      <c r="AH37" s="9">
        <v>148.619</v>
      </c>
      <c r="AI37" s="9">
        <v>64.260000000000005</v>
      </c>
      <c r="AJ37" s="9">
        <v>320.30599999999998</v>
      </c>
      <c r="AK37" s="9">
        <v>137.80699999999999</v>
      </c>
      <c r="AL37" s="9">
        <v>182.499</v>
      </c>
      <c r="AM37" s="9">
        <v>312.72800000000001</v>
      </c>
      <c r="AN37" s="9">
        <v>139.97</v>
      </c>
      <c r="AO37" s="9">
        <v>172.75800000000001</v>
      </c>
      <c r="AP37" s="9">
        <v>3099.3310000000001</v>
      </c>
      <c r="AQ37" s="9">
        <v>1669.56</v>
      </c>
      <c r="AR37" s="9">
        <v>1429.7719999999999</v>
      </c>
      <c r="AS37" s="9">
        <v>2066.4839999999999</v>
      </c>
      <c r="AT37" s="9">
        <v>1337.134</v>
      </c>
      <c r="AU37" s="9">
        <v>729.35</v>
      </c>
      <c r="AV37" s="9">
        <v>1032.848</v>
      </c>
      <c r="AW37" s="9">
        <v>332.42599999999999</v>
      </c>
      <c r="AX37" s="9">
        <v>700.42200000000003</v>
      </c>
      <c r="AY37" s="9">
        <v>493.98599999999999</v>
      </c>
      <c r="AZ37" s="9">
        <v>254.37700000000001</v>
      </c>
      <c r="BA37" s="9">
        <v>239.60900000000001</v>
      </c>
      <c r="BB37" s="9">
        <v>91.787999999999997</v>
      </c>
      <c r="BC37" s="9">
        <v>53.68</v>
      </c>
      <c r="BD37" s="9">
        <v>38.109000000000002</v>
      </c>
      <c r="BE37" s="9">
        <v>33.923000000000002</v>
      </c>
      <c r="BF37" s="9">
        <v>28.492999999999999</v>
      </c>
      <c r="BG37" s="9">
        <v>5.43</v>
      </c>
      <c r="BH37" s="9">
        <v>14.824</v>
      </c>
      <c r="BI37" s="9">
        <v>12.895</v>
      </c>
      <c r="BJ37" s="9">
        <v>1.929</v>
      </c>
      <c r="BK37" s="9">
        <v>19.099</v>
      </c>
      <c r="BL37" s="9">
        <v>15.598000000000001</v>
      </c>
      <c r="BM37" s="9">
        <v>3.5009999999999999</v>
      </c>
      <c r="BN37" s="9">
        <v>57.865000000000002</v>
      </c>
      <c r="BO37" s="9">
        <v>25.186</v>
      </c>
      <c r="BP37" s="9">
        <v>32.679000000000002</v>
      </c>
      <c r="BQ37" s="9">
        <v>444.839</v>
      </c>
      <c r="BR37" s="9">
        <v>225.93299999999999</v>
      </c>
      <c r="BS37" s="9">
        <v>218.90600000000001</v>
      </c>
      <c r="BT37" s="9">
        <v>164.42599999999999</v>
      </c>
      <c r="BU37" s="9">
        <v>127.539</v>
      </c>
      <c r="BV37" s="9">
        <v>36.887</v>
      </c>
      <c r="BW37" s="9">
        <v>280.41199999999998</v>
      </c>
      <c r="BX37" s="9">
        <v>98.394000000000005</v>
      </c>
      <c r="BY37" s="9">
        <v>182.018</v>
      </c>
      <c r="BZ37" s="9">
        <v>188.548</v>
      </c>
      <c r="CA37" s="9">
        <v>146.79400000000001</v>
      </c>
      <c r="CB37" s="9">
        <v>41.753999999999998</v>
      </c>
      <c r="CC37" s="9">
        <v>305.43799999999999</v>
      </c>
      <c r="CD37" s="9">
        <v>107.583</v>
      </c>
      <c r="CE37" s="9">
        <v>197.85400000000001</v>
      </c>
      <c r="CF37" s="9">
        <v>295.23700000000002</v>
      </c>
      <c r="CG37" s="9">
        <v>111.289</v>
      </c>
      <c r="CH37" s="9">
        <v>183.947</v>
      </c>
      <c r="CI37" s="9">
        <v>2337.8910000000001</v>
      </c>
      <c r="CJ37" s="9">
        <v>1236.8040000000001</v>
      </c>
      <c r="CK37" s="9">
        <v>1101.087</v>
      </c>
      <c r="CL37" s="9">
        <v>1604.9359999999999</v>
      </c>
      <c r="CM37" s="9">
        <v>1009.7809999999999</v>
      </c>
      <c r="CN37" s="9">
        <v>595.154</v>
      </c>
      <c r="CO37" s="9">
        <v>732.95500000000004</v>
      </c>
      <c r="CP37" s="9">
        <v>227.02199999999999</v>
      </c>
      <c r="CQ37" s="9">
        <v>505.93299999999999</v>
      </c>
      <c r="CR37" s="9">
        <v>326.04599999999999</v>
      </c>
      <c r="CS37" s="9">
        <v>172.71899999999999</v>
      </c>
      <c r="CT37" s="9">
        <v>153.327</v>
      </c>
      <c r="CU37" s="9">
        <v>70.721000000000004</v>
      </c>
      <c r="CV37" s="9">
        <v>42.817</v>
      </c>
      <c r="CW37" s="9">
        <v>27.904</v>
      </c>
      <c r="CX37" s="9">
        <v>32.478999999999999</v>
      </c>
      <c r="CY37" s="9">
        <v>26.091999999999999</v>
      </c>
      <c r="CZ37" s="9">
        <v>6.3869999999999996</v>
      </c>
      <c r="DA37" s="9">
        <v>19.751999999999999</v>
      </c>
      <c r="DB37" s="9">
        <v>15.885</v>
      </c>
      <c r="DC37" s="9">
        <v>3.867</v>
      </c>
      <c r="DD37" s="9">
        <v>12.727</v>
      </c>
      <c r="DE37" s="9">
        <v>10.207000000000001</v>
      </c>
      <c r="DF37" s="9">
        <v>2.52</v>
      </c>
      <c r="DG37" s="9">
        <v>38.241999999999997</v>
      </c>
      <c r="DH37" s="9">
        <v>16.725999999999999</v>
      </c>
      <c r="DI37" s="9">
        <v>21.516999999999999</v>
      </c>
      <c r="DJ37" s="9">
        <v>291.798</v>
      </c>
      <c r="DK37" s="9">
        <v>152.078</v>
      </c>
      <c r="DL37" s="9">
        <v>139.72</v>
      </c>
      <c r="DM37" s="9">
        <v>109.44</v>
      </c>
      <c r="DN37" s="9">
        <v>84.644999999999996</v>
      </c>
      <c r="DO37" s="9">
        <v>24.795000000000002</v>
      </c>
      <c r="DP37" s="9">
        <v>182.358</v>
      </c>
      <c r="DQ37" s="9">
        <v>67.433999999999997</v>
      </c>
      <c r="DR37" s="9">
        <v>114.92400000000001</v>
      </c>
      <c r="DS37" s="9">
        <v>129.18100000000001</v>
      </c>
      <c r="DT37" s="9">
        <v>99.620999999999995</v>
      </c>
      <c r="DU37" s="9">
        <v>29.559000000000001</v>
      </c>
      <c r="DV37" s="9">
        <v>196.86500000000001</v>
      </c>
      <c r="DW37" s="9">
        <v>73.097999999999999</v>
      </c>
      <c r="DX37" s="9">
        <v>123.767</v>
      </c>
      <c r="DY37" s="9">
        <v>202.11</v>
      </c>
      <c r="DZ37" s="9">
        <v>83.317999999999998</v>
      </c>
      <c r="EA37" s="9">
        <v>118.791</v>
      </c>
      <c r="EB37" s="9">
        <v>810.35699999999997</v>
      </c>
      <c r="EC37" s="9">
        <v>420.803</v>
      </c>
      <c r="ED37" s="9">
        <v>389.55399999999997</v>
      </c>
      <c r="EE37" s="9">
        <v>520.33600000000001</v>
      </c>
      <c r="EF37" s="9">
        <v>330.596</v>
      </c>
      <c r="EG37" s="9">
        <v>189.74</v>
      </c>
      <c r="EH37" s="9">
        <v>290.02100000000002</v>
      </c>
      <c r="EI37" s="9">
        <v>90.206999999999994</v>
      </c>
      <c r="EJ37" s="9">
        <v>199.81399999999999</v>
      </c>
      <c r="EK37" s="9">
        <v>136.50299999999999</v>
      </c>
      <c r="EL37" s="9">
        <v>70.825000000000003</v>
      </c>
      <c r="EM37" s="9">
        <v>65.677000000000007</v>
      </c>
      <c r="EN37" s="9">
        <v>30.422999999999998</v>
      </c>
      <c r="EO37" s="9">
        <v>17.434000000000001</v>
      </c>
      <c r="EP37" s="9">
        <v>12.989000000000001</v>
      </c>
      <c r="EQ37" s="9">
        <v>12.382999999999999</v>
      </c>
      <c r="ER37" s="9">
        <v>9.6489999999999991</v>
      </c>
      <c r="ES37" s="9">
        <v>2.734</v>
      </c>
      <c r="ET37" s="9">
        <v>5.8380000000000001</v>
      </c>
      <c r="EU37" s="9">
        <v>4.298</v>
      </c>
      <c r="EV37" s="9">
        <v>1.54</v>
      </c>
      <c r="EW37" s="9">
        <v>6.5449999999999999</v>
      </c>
      <c r="EX37" s="9">
        <v>5.351</v>
      </c>
      <c r="EY37" s="9">
        <v>1.194</v>
      </c>
      <c r="EZ37" s="9">
        <v>18.041</v>
      </c>
      <c r="FA37" s="9">
        <v>7.7859999999999996</v>
      </c>
      <c r="FB37" s="9">
        <v>10.255000000000001</v>
      </c>
      <c r="FC37" s="9">
        <v>119.121</v>
      </c>
      <c r="FD37" s="9">
        <v>61.506</v>
      </c>
      <c r="FE37" s="9">
        <v>57.615000000000002</v>
      </c>
      <c r="FF37" s="9">
        <v>39.601999999999997</v>
      </c>
      <c r="FG37" s="9">
        <v>28.132000000000001</v>
      </c>
      <c r="FH37" s="9">
        <v>11.471</v>
      </c>
      <c r="FI37" s="9">
        <v>79.519000000000005</v>
      </c>
      <c r="FJ37" s="9">
        <v>33.375</v>
      </c>
      <c r="FK37" s="9">
        <v>46.143999999999998</v>
      </c>
      <c r="FL37" s="9">
        <v>48.765000000000001</v>
      </c>
      <c r="FM37" s="9">
        <v>35.029000000000003</v>
      </c>
      <c r="FN37" s="9">
        <v>13.736000000000001</v>
      </c>
      <c r="FO37" s="9">
        <v>87.738</v>
      </c>
      <c r="FP37" s="9">
        <v>35.795999999999999</v>
      </c>
      <c r="FQ37" s="9">
        <v>51.942</v>
      </c>
      <c r="FR37" s="9">
        <v>85.356999999999999</v>
      </c>
      <c r="FS37" s="9">
        <v>37.671999999999997</v>
      </c>
      <c r="FT37" s="9">
        <v>47.683999999999997</v>
      </c>
      <c r="FU37" s="9">
        <v>1279.3979999999999</v>
      </c>
      <c r="FV37" s="9">
        <v>691.07500000000005</v>
      </c>
      <c r="FW37" s="9">
        <v>588.32399999999996</v>
      </c>
      <c r="FX37" s="9">
        <v>857.06700000000001</v>
      </c>
      <c r="FY37" s="9">
        <v>566.47299999999996</v>
      </c>
      <c r="FZ37" s="9">
        <v>290.59300000000002</v>
      </c>
      <c r="GA37" s="9">
        <v>422.33199999999999</v>
      </c>
      <c r="GB37" s="9">
        <v>124.601</v>
      </c>
      <c r="GC37" s="9">
        <v>297.73099999999999</v>
      </c>
      <c r="GD37" s="9">
        <v>205.80500000000001</v>
      </c>
      <c r="GE37" s="9">
        <v>115.884</v>
      </c>
      <c r="GF37" s="9">
        <v>89.921000000000006</v>
      </c>
      <c r="GG37" s="9">
        <v>50.62</v>
      </c>
      <c r="GH37" s="9">
        <v>29.167000000000002</v>
      </c>
      <c r="GI37" s="9">
        <v>21.452999999999999</v>
      </c>
      <c r="GJ37" s="9">
        <v>18.885999999999999</v>
      </c>
      <c r="GK37" s="9">
        <v>15.866</v>
      </c>
      <c r="GL37" s="9">
        <v>3.02</v>
      </c>
      <c r="GM37" s="9">
        <v>12.653</v>
      </c>
      <c r="GN37" s="9">
        <v>10.99</v>
      </c>
      <c r="GO37" s="9">
        <v>1.663</v>
      </c>
      <c r="GP37" s="9">
        <v>6.2320000000000002</v>
      </c>
      <c r="GQ37" s="9">
        <v>4.8760000000000003</v>
      </c>
      <c r="GR37" s="9">
        <v>1.3560000000000001</v>
      </c>
      <c r="GS37" s="9">
        <v>31.734000000000002</v>
      </c>
      <c r="GT37" s="9">
        <v>13.301</v>
      </c>
      <c r="GU37" s="9">
        <v>18.433</v>
      </c>
      <c r="GV37" s="9">
        <v>177.024</v>
      </c>
      <c r="GW37" s="9">
        <v>98.067999999999998</v>
      </c>
      <c r="GX37" s="9">
        <v>78.954999999999998</v>
      </c>
      <c r="GY37" s="9">
        <v>68.373999999999995</v>
      </c>
      <c r="GZ37" s="9">
        <v>56.676000000000002</v>
      </c>
      <c r="HA37" s="9">
        <v>11.698</v>
      </c>
      <c r="HB37" s="9">
        <v>108.65</v>
      </c>
      <c r="HC37" s="9">
        <v>41.393000000000001</v>
      </c>
      <c r="HD37" s="9">
        <v>67.257000000000005</v>
      </c>
      <c r="HE37" s="9">
        <v>83.448999999999998</v>
      </c>
      <c r="HF37" s="9">
        <v>69.756</v>
      </c>
      <c r="HG37" s="9">
        <v>13.693</v>
      </c>
      <c r="HH37" s="9">
        <v>122.357</v>
      </c>
      <c r="HI37" s="9">
        <v>46.128</v>
      </c>
      <c r="HJ37" s="9">
        <v>76.227999999999994</v>
      </c>
      <c r="HK37" s="9">
        <v>121.303</v>
      </c>
      <c r="HL37" s="9">
        <v>52.383000000000003</v>
      </c>
      <c r="HM37" s="9">
        <v>68.92</v>
      </c>
      <c r="HN37" s="9">
        <v>239.51900000000001</v>
      </c>
      <c r="HO37" s="9">
        <v>126.843</v>
      </c>
      <c r="HP37" s="9">
        <v>112.676</v>
      </c>
      <c r="HQ37" s="9">
        <v>153.72399999999999</v>
      </c>
      <c r="HR37" s="9">
        <v>102.066</v>
      </c>
      <c r="HS37" s="9">
        <v>51.658000000000001</v>
      </c>
      <c r="HT37" s="9">
        <v>85.796000000000006</v>
      </c>
      <c r="HU37" s="9">
        <v>24.777999999999999</v>
      </c>
      <c r="HV37" s="9">
        <v>61.018000000000001</v>
      </c>
      <c r="HW37" s="9">
        <v>37.162999999999997</v>
      </c>
      <c r="HX37" s="9">
        <v>19.454000000000001</v>
      </c>
      <c r="HY37" s="9">
        <v>17.71</v>
      </c>
      <c r="HZ37" s="9">
        <v>7.899</v>
      </c>
      <c r="IA37" s="9">
        <v>4.6130000000000004</v>
      </c>
      <c r="IB37" s="9">
        <v>3.286</v>
      </c>
      <c r="IC37" s="9">
        <v>2.665</v>
      </c>
      <c r="ID37" s="9">
        <v>1.9319999999999999</v>
      </c>
      <c r="IE37" s="9">
        <v>0.73199999999999998</v>
      </c>
      <c r="IF37" s="9">
        <v>0.751</v>
      </c>
      <c r="IG37" s="9">
        <v>0.61599999999999999</v>
      </c>
      <c r="IH37" s="9">
        <v>0.13600000000000001</v>
      </c>
      <c r="II37" s="9">
        <v>1.913</v>
      </c>
      <c r="IJ37" s="9">
        <v>1.3160000000000001</v>
      </c>
      <c r="IK37" s="9">
        <v>0.59699999999999998</v>
      </c>
      <c r="IL37" s="9">
        <v>5.234</v>
      </c>
      <c r="IM37" s="9">
        <v>2.68</v>
      </c>
      <c r="IN37" s="9">
        <v>2.5539999999999998</v>
      </c>
      <c r="IO37" s="9">
        <v>33.573</v>
      </c>
      <c r="IP37" s="9">
        <v>17.201000000000001</v>
      </c>
      <c r="IQ37" s="9">
        <v>16.372</v>
      </c>
    </row>
    <row r="38" spans="1:251">
      <c r="A38" s="10">
        <v>42644</v>
      </c>
      <c r="B38" s="9">
        <v>976.61699999999996</v>
      </c>
      <c r="C38" s="9">
        <v>1178.797</v>
      </c>
      <c r="D38" s="9">
        <v>389.25099999999998</v>
      </c>
      <c r="E38" s="9">
        <v>789.54600000000005</v>
      </c>
      <c r="F38" s="9">
        <v>493.66199999999998</v>
      </c>
      <c r="G38" s="9">
        <v>264.27999999999997</v>
      </c>
      <c r="H38" s="9">
        <v>229.38300000000001</v>
      </c>
      <c r="I38" s="9">
        <v>82</v>
      </c>
      <c r="J38" s="9">
        <v>50.084000000000003</v>
      </c>
      <c r="K38" s="9">
        <v>31.916</v>
      </c>
      <c r="L38" s="9">
        <v>29.829000000000001</v>
      </c>
      <c r="M38" s="9">
        <v>22.731000000000002</v>
      </c>
      <c r="N38" s="9">
        <v>7.0979999999999999</v>
      </c>
      <c r="O38" s="9">
        <v>17.329999999999998</v>
      </c>
      <c r="P38" s="9">
        <v>12.728999999999999</v>
      </c>
      <c r="Q38" s="9">
        <v>4.6020000000000003</v>
      </c>
      <c r="R38" s="9">
        <v>12.499000000000001</v>
      </c>
      <c r="S38" s="9">
        <v>10.003</v>
      </c>
      <c r="T38" s="9">
        <v>2.496</v>
      </c>
      <c r="U38" s="9">
        <v>52.170999999999999</v>
      </c>
      <c r="V38" s="9">
        <v>27.353000000000002</v>
      </c>
      <c r="W38" s="9">
        <v>24.818000000000001</v>
      </c>
      <c r="X38" s="9">
        <v>444.31599999999997</v>
      </c>
      <c r="Y38" s="9">
        <v>235.21199999999999</v>
      </c>
      <c r="Z38" s="9">
        <v>209.10400000000001</v>
      </c>
      <c r="AA38" s="9">
        <v>175.45099999999999</v>
      </c>
      <c r="AB38" s="9">
        <v>123.949</v>
      </c>
      <c r="AC38" s="9">
        <v>51.502000000000002</v>
      </c>
      <c r="AD38" s="9">
        <v>268.86500000000001</v>
      </c>
      <c r="AE38" s="9">
        <v>111.26300000000001</v>
      </c>
      <c r="AF38" s="9">
        <v>157.602</v>
      </c>
      <c r="AG38" s="9">
        <v>195.50800000000001</v>
      </c>
      <c r="AH38" s="9">
        <v>139.834</v>
      </c>
      <c r="AI38" s="9">
        <v>55.673999999999999</v>
      </c>
      <c r="AJ38" s="9">
        <v>298.15499999999997</v>
      </c>
      <c r="AK38" s="9">
        <v>124.446</v>
      </c>
      <c r="AL38" s="9">
        <v>173.709</v>
      </c>
      <c r="AM38" s="9">
        <v>286.19499999999999</v>
      </c>
      <c r="AN38" s="9">
        <v>123.992</v>
      </c>
      <c r="AO38" s="9">
        <v>162.20400000000001</v>
      </c>
      <c r="AP38" s="9">
        <v>3134.114</v>
      </c>
      <c r="AQ38" s="9">
        <v>1688.0070000000001</v>
      </c>
      <c r="AR38" s="9">
        <v>1446.107</v>
      </c>
      <c r="AS38" s="9">
        <v>2075.2629999999999</v>
      </c>
      <c r="AT38" s="9">
        <v>1351.578</v>
      </c>
      <c r="AU38" s="9">
        <v>723.68499999999995</v>
      </c>
      <c r="AV38" s="9">
        <v>1058.8510000000001</v>
      </c>
      <c r="AW38" s="9">
        <v>336.42899999999997</v>
      </c>
      <c r="AX38" s="9">
        <v>722.42200000000003</v>
      </c>
      <c r="AY38" s="9">
        <v>507.98</v>
      </c>
      <c r="AZ38" s="9">
        <v>271.72399999999999</v>
      </c>
      <c r="BA38" s="9">
        <v>236.25700000000001</v>
      </c>
      <c r="BB38" s="9">
        <v>84.191000000000003</v>
      </c>
      <c r="BC38" s="9">
        <v>47.932000000000002</v>
      </c>
      <c r="BD38" s="9">
        <v>36.259</v>
      </c>
      <c r="BE38" s="9">
        <v>31.829000000000001</v>
      </c>
      <c r="BF38" s="9">
        <v>22.451000000000001</v>
      </c>
      <c r="BG38" s="9">
        <v>9.3780000000000001</v>
      </c>
      <c r="BH38" s="9">
        <v>12.475</v>
      </c>
      <c r="BI38" s="9">
        <v>9.266</v>
      </c>
      <c r="BJ38" s="9">
        <v>3.21</v>
      </c>
      <c r="BK38" s="9">
        <v>19.353000000000002</v>
      </c>
      <c r="BL38" s="9">
        <v>13.185</v>
      </c>
      <c r="BM38" s="9">
        <v>6.1680000000000001</v>
      </c>
      <c r="BN38" s="9">
        <v>52.363</v>
      </c>
      <c r="BO38" s="9">
        <v>25.481000000000002</v>
      </c>
      <c r="BP38" s="9">
        <v>26.882000000000001</v>
      </c>
      <c r="BQ38" s="9">
        <v>456.15199999999999</v>
      </c>
      <c r="BR38" s="9">
        <v>242.75</v>
      </c>
      <c r="BS38" s="9">
        <v>213.40199999999999</v>
      </c>
      <c r="BT38" s="9">
        <v>163.15</v>
      </c>
      <c r="BU38" s="9">
        <v>128.99700000000001</v>
      </c>
      <c r="BV38" s="9">
        <v>34.152999999999999</v>
      </c>
      <c r="BW38" s="9">
        <v>293.00099999999998</v>
      </c>
      <c r="BX38" s="9">
        <v>113.753</v>
      </c>
      <c r="BY38" s="9">
        <v>179.24799999999999</v>
      </c>
      <c r="BZ38" s="9">
        <v>190.37</v>
      </c>
      <c r="CA38" s="9">
        <v>147.994</v>
      </c>
      <c r="CB38" s="9">
        <v>42.375999999999998</v>
      </c>
      <c r="CC38" s="9">
        <v>317.61</v>
      </c>
      <c r="CD38" s="9">
        <v>123.73</v>
      </c>
      <c r="CE38" s="9">
        <v>193.88</v>
      </c>
      <c r="CF38" s="9">
        <v>305.476</v>
      </c>
      <c r="CG38" s="9">
        <v>123.018</v>
      </c>
      <c r="CH38" s="9">
        <v>182.458</v>
      </c>
      <c r="CI38" s="9">
        <v>2338.2939999999999</v>
      </c>
      <c r="CJ38" s="9">
        <v>1233.434</v>
      </c>
      <c r="CK38" s="9">
        <v>1104.8599999999999</v>
      </c>
      <c r="CL38" s="9">
        <v>1614.019</v>
      </c>
      <c r="CM38" s="9">
        <v>1012.94</v>
      </c>
      <c r="CN38" s="9">
        <v>601.07899999999995</v>
      </c>
      <c r="CO38" s="9">
        <v>724.27499999999998</v>
      </c>
      <c r="CP38" s="9">
        <v>220.494</v>
      </c>
      <c r="CQ38" s="9">
        <v>503.78199999999998</v>
      </c>
      <c r="CR38" s="9">
        <v>323.54399999999998</v>
      </c>
      <c r="CS38" s="9">
        <v>177.47399999999999</v>
      </c>
      <c r="CT38" s="9">
        <v>146.06899999999999</v>
      </c>
      <c r="CU38" s="9">
        <v>68.820999999999998</v>
      </c>
      <c r="CV38" s="9">
        <v>40.012</v>
      </c>
      <c r="CW38" s="9">
        <v>28.808</v>
      </c>
      <c r="CX38" s="9">
        <v>25.305</v>
      </c>
      <c r="CY38" s="9">
        <v>21.524000000000001</v>
      </c>
      <c r="CZ38" s="9">
        <v>3.7810000000000001</v>
      </c>
      <c r="DA38" s="9">
        <v>14.456</v>
      </c>
      <c r="DB38" s="9">
        <v>12.991</v>
      </c>
      <c r="DC38" s="9">
        <v>1.4650000000000001</v>
      </c>
      <c r="DD38" s="9">
        <v>10.848000000000001</v>
      </c>
      <c r="DE38" s="9">
        <v>8.5329999999999995</v>
      </c>
      <c r="DF38" s="9">
        <v>2.3149999999999999</v>
      </c>
      <c r="DG38" s="9">
        <v>43.515999999999998</v>
      </c>
      <c r="DH38" s="9">
        <v>18.488</v>
      </c>
      <c r="DI38" s="9">
        <v>25.027999999999999</v>
      </c>
      <c r="DJ38" s="9">
        <v>290.42500000000001</v>
      </c>
      <c r="DK38" s="9">
        <v>159.42699999999999</v>
      </c>
      <c r="DL38" s="9">
        <v>130.99799999999999</v>
      </c>
      <c r="DM38" s="9">
        <v>106.58499999999999</v>
      </c>
      <c r="DN38" s="9">
        <v>84.864999999999995</v>
      </c>
      <c r="DO38" s="9">
        <v>21.72</v>
      </c>
      <c r="DP38" s="9">
        <v>183.839</v>
      </c>
      <c r="DQ38" s="9">
        <v>74.561999999999998</v>
      </c>
      <c r="DR38" s="9">
        <v>109.27800000000001</v>
      </c>
      <c r="DS38" s="9">
        <v>124.82299999999999</v>
      </c>
      <c r="DT38" s="9">
        <v>99.731999999999999</v>
      </c>
      <c r="DU38" s="9">
        <v>25.091000000000001</v>
      </c>
      <c r="DV38" s="9">
        <v>198.72</v>
      </c>
      <c r="DW38" s="9">
        <v>77.742000000000004</v>
      </c>
      <c r="DX38" s="9">
        <v>120.979</v>
      </c>
      <c r="DY38" s="9">
        <v>198.29599999999999</v>
      </c>
      <c r="DZ38" s="9">
        <v>87.552999999999997</v>
      </c>
      <c r="EA38" s="9">
        <v>110.74299999999999</v>
      </c>
      <c r="EB38" s="9">
        <v>811.04499999999996</v>
      </c>
      <c r="EC38" s="9">
        <v>423.548</v>
      </c>
      <c r="ED38" s="9">
        <v>387.49700000000001</v>
      </c>
      <c r="EE38" s="9">
        <v>515.83699999999999</v>
      </c>
      <c r="EF38" s="9">
        <v>330.40800000000002</v>
      </c>
      <c r="EG38" s="9">
        <v>185.429</v>
      </c>
      <c r="EH38" s="9">
        <v>295.20800000000003</v>
      </c>
      <c r="EI38" s="9">
        <v>93.138999999999996</v>
      </c>
      <c r="EJ38" s="9">
        <v>202.06899999999999</v>
      </c>
      <c r="EK38" s="9">
        <v>128.01599999999999</v>
      </c>
      <c r="EL38" s="9">
        <v>69.552999999999997</v>
      </c>
      <c r="EM38" s="9">
        <v>58.463000000000001</v>
      </c>
      <c r="EN38" s="9">
        <v>23.515000000000001</v>
      </c>
      <c r="EO38" s="9">
        <v>13.615</v>
      </c>
      <c r="EP38" s="9">
        <v>9.9</v>
      </c>
      <c r="EQ38" s="9">
        <v>6.6479999999999997</v>
      </c>
      <c r="ER38" s="9">
        <v>4.54</v>
      </c>
      <c r="ES38" s="9">
        <v>2.1080000000000001</v>
      </c>
      <c r="ET38" s="9">
        <v>4.01</v>
      </c>
      <c r="EU38" s="9">
        <v>2.8460000000000001</v>
      </c>
      <c r="EV38" s="9">
        <v>1.1639999999999999</v>
      </c>
      <c r="EW38" s="9">
        <v>2.6379999999999999</v>
      </c>
      <c r="EX38" s="9">
        <v>1.694</v>
      </c>
      <c r="EY38" s="9">
        <v>0.94399999999999995</v>
      </c>
      <c r="EZ38" s="9">
        <v>16.867000000000001</v>
      </c>
      <c r="FA38" s="9">
        <v>9.0749999999999993</v>
      </c>
      <c r="FB38" s="9">
        <v>7.7919999999999998</v>
      </c>
      <c r="FC38" s="9">
        <v>116.77</v>
      </c>
      <c r="FD38" s="9">
        <v>62.631999999999998</v>
      </c>
      <c r="FE38" s="9">
        <v>54.137</v>
      </c>
      <c r="FF38" s="9">
        <v>37.348999999999997</v>
      </c>
      <c r="FG38" s="9">
        <v>28.24</v>
      </c>
      <c r="FH38" s="9">
        <v>9.11</v>
      </c>
      <c r="FI38" s="9">
        <v>79.421000000000006</v>
      </c>
      <c r="FJ38" s="9">
        <v>34.393000000000001</v>
      </c>
      <c r="FK38" s="9">
        <v>45.027999999999999</v>
      </c>
      <c r="FL38" s="9">
        <v>41.79</v>
      </c>
      <c r="FM38" s="9">
        <v>31.754999999999999</v>
      </c>
      <c r="FN38" s="9">
        <v>10.035</v>
      </c>
      <c r="FO38" s="9">
        <v>86.225999999999999</v>
      </c>
      <c r="FP38" s="9">
        <v>37.798999999999999</v>
      </c>
      <c r="FQ38" s="9">
        <v>48.427</v>
      </c>
      <c r="FR38" s="9">
        <v>83.43</v>
      </c>
      <c r="FS38" s="9">
        <v>37.238999999999997</v>
      </c>
      <c r="FT38" s="9">
        <v>46.192</v>
      </c>
      <c r="FU38" s="9">
        <v>1287.0940000000001</v>
      </c>
      <c r="FV38" s="9">
        <v>696.49599999999998</v>
      </c>
      <c r="FW38" s="9">
        <v>590.59799999999996</v>
      </c>
      <c r="FX38" s="9">
        <v>863.82</v>
      </c>
      <c r="FY38" s="9">
        <v>569.649</v>
      </c>
      <c r="FZ38" s="9">
        <v>294.17099999999999</v>
      </c>
      <c r="GA38" s="9">
        <v>423.274</v>
      </c>
      <c r="GB38" s="9">
        <v>126.84699999999999</v>
      </c>
      <c r="GC38" s="9">
        <v>296.42599999999999</v>
      </c>
      <c r="GD38" s="9">
        <v>203.874</v>
      </c>
      <c r="GE38" s="9">
        <v>111.61799999999999</v>
      </c>
      <c r="GF38" s="9">
        <v>92.256</v>
      </c>
      <c r="GG38" s="9">
        <v>43.360999999999997</v>
      </c>
      <c r="GH38" s="9">
        <v>23.882999999999999</v>
      </c>
      <c r="GI38" s="9">
        <v>19.478000000000002</v>
      </c>
      <c r="GJ38" s="9">
        <v>18.099</v>
      </c>
      <c r="GK38" s="9">
        <v>15.372999999999999</v>
      </c>
      <c r="GL38" s="9">
        <v>2.726</v>
      </c>
      <c r="GM38" s="9">
        <v>9.9350000000000005</v>
      </c>
      <c r="GN38" s="9">
        <v>7.6840000000000002</v>
      </c>
      <c r="GO38" s="9">
        <v>2.2519999999999998</v>
      </c>
      <c r="GP38" s="9">
        <v>8.1639999999999997</v>
      </c>
      <c r="GQ38" s="9">
        <v>7.6890000000000001</v>
      </c>
      <c r="GR38" s="9">
        <v>0.47499999999999998</v>
      </c>
      <c r="GS38" s="9">
        <v>25.262</v>
      </c>
      <c r="GT38" s="9">
        <v>8.51</v>
      </c>
      <c r="GU38" s="9">
        <v>16.751999999999999</v>
      </c>
      <c r="GV38" s="9">
        <v>179.07</v>
      </c>
      <c r="GW38" s="9">
        <v>96.74</v>
      </c>
      <c r="GX38" s="9">
        <v>82.33</v>
      </c>
      <c r="GY38" s="9">
        <v>74.052000000000007</v>
      </c>
      <c r="GZ38" s="9">
        <v>57.15</v>
      </c>
      <c r="HA38" s="9">
        <v>16.902000000000001</v>
      </c>
      <c r="HB38" s="9">
        <v>105.018</v>
      </c>
      <c r="HC38" s="9">
        <v>39.590000000000003</v>
      </c>
      <c r="HD38" s="9">
        <v>65.427999999999997</v>
      </c>
      <c r="HE38" s="9">
        <v>85.867000000000004</v>
      </c>
      <c r="HF38" s="9">
        <v>67.561000000000007</v>
      </c>
      <c r="HG38" s="9">
        <v>18.306000000000001</v>
      </c>
      <c r="HH38" s="9">
        <v>118.00700000000001</v>
      </c>
      <c r="HI38" s="9">
        <v>44.057000000000002</v>
      </c>
      <c r="HJ38" s="9">
        <v>73.95</v>
      </c>
      <c r="HK38" s="9">
        <v>114.953</v>
      </c>
      <c r="HL38" s="9">
        <v>47.274000000000001</v>
      </c>
      <c r="HM38" s="9">
        <v>67.680000000000007</v>
      </c>
      <c r="HN38" s="9">
        <v>236.93</v>
      </c>
      <c r="HO38" s="9">
        <v>125.43</v>
      </c>
      <c r="HP38" s="9">
        <v>111.5</v>
      </c>
      <c r="HQ38" s="9">
        <v>149.47399999999999</v>
      </c>
      <c r="HR38" s="9">
        <v>100.083</v>
      </c>
      <c r="HS38" s="9">
        <v>49.390999999999998</v>
      </c>
      <c r="HT38" s="9">
        <v>87.454999999999998</v>
      </c>
      <c r="HU38" s="9">
        <v>25.346</v>
      </c>
      <c r="HV38" s="9">
        <v>62.109000000000002</v>
      </c>
      <c r="HW38" s="9">
        <v>37.444000000000003</v>
      </c>
      <c r="HX38" s="9">
        <v>18.52</v>
      </c>
      <c r="HY38" s="9">
        <v>18.923999999999999</v>
      </c>
      <c r="HZ38" s="9">
        <v>7.2169999999999996</v>
      </c>
      <c r="IA38" s="9">
        <v>4.2930000000000001</v>
      </c>
      <c r="IB38" s="9">
        <v>2.9239999999999999</v>
      </c>
      <c r="IC38" s="9">
        <v>3.0830000000000002</v>
      </c>
      <c r="ID38" s="9">
        <v>2.282</v>
      </c>
      <c r="IE38" s="9">
        <v>0.8</v>
      </c>
      <c r="IF38" s="9">
        <v>1.234</v>
      </c>
      <c r="IG38" s="9">
        <v>0.73799999999999999</v>
      </c>
      <c r="IH38" s="9">
        <v>0.495</v>
      </c>
      <c r="II38" s="9">
        <v>1.849</v>
      </c>
      <c r="IJ38" s="9">
        <v>1.544</v>
      </c>
      <c r="IK38" s="9">
        <v>0.30499999999999999</v>
      </c>
      <c r="IL38" s="9">
        <v>4.1349999999999998</v>
      </c>
      <c r="IM38" s="9">
        <v>2.0110000000000001</v>
      </c>
      <c r="IN38" s="9">
        <v>2.1240000000000001</v>
      </c>
      <c r="IO38" s="9">
        <v>33.716000000000001</v>
      </c>
      <c r="IP38" s="9">
        <v>16.431000000000001</v>
      </c>
      <c r="IQ38" s="9">
        <v>17.285</v>
      </c>
    </row>
    <row r="39" spans="1:251">
      <c r="A39" s="10">
        <v>42675</v>
      </c>
      <c r="B39" s="9">
        <v>973.46199999999999</v>
      </c>
      <c r="C39" s="9">
        <v>1183.508</v>
      </c>
      <c r="D39" s="9">
        <v>387.97300000000001</v>
      </c>
      <c r="E39" s="9">
        <v>795.53599999999994</v>
      </c>
      <c r="F39" s="9">
        <v>543.08900000000006</v>
      </c>
      <c r="G39" s="9">
        <v>302.45299999999997</v>
      </c>
      <c r="H39" s="9">
        <v>240.636</v>
      </c>
      <c r="I39" s="9">
        <v>80.438000000000002</v>
      </c>
      <c r="J39" s="9">
        <v>47.652999999999999</v>
      </c>
      <c r="K39" s="9">
        <v>32.783999999999999</v>
      </c>
      <c r="L39" s="9">
        <v>30.481000000000002</v>
      </c>
      <c r="M39" s="9">
        <v>22.651</v>
      </c>
      <c r="N39" s="9">
        <v>7.8289999999999997</v>
      </c>
      <c r="O39" s="9">
        <v>18.396000000000001</v>
      </c>
      <c r="P39" s="9">
        <v>12.420999999999999</v>
      </c>
      <c r="Q39" s="9">
        <v>5.9749999999999996</v>
      </c>
      <c r="R39" s="9">
        <v>12.085000000000001</v>
      </c>
      <c r="S39" s="9">
        <v>10.231</v>
      </c>
      <c r="T39" s="9">
        <v>1.855</v>
      </c>
      <c r="U39" s="9">
        <v>49.957000000000001</v>
      </c>
      <c r="V39" s="9">
        <v>25.001999999999999</v>
      </c>
      <c r="W39" s="9">
        <v>24.954999999999998</v>
      </c>
      <c r="X39" s="9">
        <v>500.60899999999998</v>
      </c>
      <c r="Y39" s="9">
        <v>276.11700000000002</v>
      </c>
      <c r="Z39" s="9">
        <v>224.49199999999999</v>
      </c>
      <c r="AA39" s="9">
        <v>194.01900000000001</v>
      </c>
      <c r="AB39" s="9">
        <v>144.578</v>
      </c>
      <c r="AC39" s="9">
        <v>49.441000000000003</v>
      </c>
      <c r="AD39" s="9">
        <v>306.58999999999997</v>
      </c>
      <c r="AE39" s="9">
        <v>131.54</v>
      </c>
      <c r="AF39" s="9">
        <v>175.05</v>
      </c>
      <c r="AG39" s="9">
        <v>218.12100000000001</v>
      </c>
      <c r="AH39" s="9">
        <v>162.83099999999999</v>
      </c>
      <c r="AI39" s="9">
        <v>55.29</v>
      </c>
      <c r="AJ39" s="9">
        <v>324.96800000000002</v>
      </c>
      <c r="AK39" s="9">
        <v>139.62200000000001</v>
      </c>
      <c r="AL39" s="9">
        <v>185.346</v>
      </c>
      <c r="AM39" s="9">
        <v>324.98500000000001</v>
      </c>
      <c r="AN39" s="9">
        <v>143.96</v>
      </c>
      <c r="AO39" s="9">
        <v>181.02500000000001</v>
      </c>
      <c r="AP39" s="9">
        <v>3137.76</v>
      </c>
      <c r="AQ39" s="9">
        <v>1685.2860000000001</v>
      </c>
      <c r="AR39" s="9">
        <v>1452.4739999999999</v>
      </c>
      <c r="AS39" s="9">
        <v>2110.0329999999999</v>
      </c>
      <c r="AT39" s="9">
        <v>1367.5170000000001</v>
      </c>
      <c r="AU39" s="9">
        <v>742.51599999999996</v>
      </c>
      <c r="AV39" s="9">
        <v>1027.7270000000001</v>
      </c>
      <c r="AW39" s="9">
        <v>317.76900000000001</v>
      </c>
      <c r="AX39" s="9">
        <v>709.95799999999997</v>
      </c>
      <c r="AY39" s="9">
        <v>491.04700000000003</v>
      </c>
      <c r="AZ39" s="9">
        <v>252.185</v>
      </c>
      <c r="BA39" s="9">
        <v>238.86199999999999</v>
      </c>
      <c r="BB39" s="9">
        <v>72.759</v>
      </c>
      <c r="BC39" s="9">
        <v>42.805999999999997</v>
      </c>
      <c r="BD39" s="9">
        <v>29.952999999999999</v>
      </c>
      <c r="BE39" s="9">
        <v>28.841000000000001</v>
      </c>
      <c r="BF39" s="9">
        <v>19.640999999999998</v>
      </c>
      <c r="BG39" s="9">
        <v>9.1999999999999993</v>
      </c>
      <c r="BH39" s="9">
        <v>16.667000000000002</v>
      </c>
      <c r="BI39" s="9">
        <v>9.8390000000000004</v>
      </c>
      <c r="BJ39" s="9">
        <v>6.8280000000000003</v>
      </c>
      <c r="BK39" s="9">
        <v>12.173999999999999</v>
      </c>
      <c r="BL39" s="9">
        <v>9.8019999999999996</v>
      </c>
      <c r="BM39" s="9">
        <v>2.371</v>
      </c>
      <c r="BN39" s="9">
        <v>43.917999999999999</v>
      </c>
      <c r="BO39" s="9">
        <v>23.164999999999999</v>
      </c>
      <c r="BP39" s="9">
        <v>20.753</v>
      </c>
      <c r="BQ39" s="9">
        <v>447.90100000000001</v>
      </c>
      <c r="BR39" s="9">
        <v>227.185</v>
      </c>
      <c r="BS39" s="9">
        <v>220.71600000000001</v>
      </c>
      <c r="BT39" s="9">
        <v>158.85599999999999</v>
      </c>
      <c r="BU39" s="9">
        <v>118.95699999999999</v>
      </c>
      <c r="BV39" s="9">
        <v>39.899000000000001</v>
      </c>
      <c r="BW39" s="9">
        <v>289.04500000000002</v>
      </c>
      <c r="BX39" s="9">
        <v>108.22799999999999</v>
      </c>
      <c r="BY39" s="9">
        <v>180.81700000000001</v>
      </c>
      <c r="BZ39" s="9">
        <v>181.56299999999999</v>
      </c>
      <c r="CA39" s="9">
        <v>133.90299999999999</v>
      </c>
      <c r="CB39" s="9">
        <v>47.66</v>
      </c>
      <c r="CC39" s="9">
        <v>309.483</v>
      </c>
      <c r="CD39" s="9">
        <v>118.282</v>
      </c>
      <c r="CE39" s="9">
        <v>191.20099999999999</v>
      </c>
      <c r="CF39" s="9">
        <v>305.71300000000002</v>
      </c>
      <c r="CG39" s="9">
        <v>118.06699999999999</v>
      </c>
      <c r="CH39" s="9">
        <v>187.64599999999999</v>
      </c>
      <c r="CI39" s="9">
        <v>2377.4140000000002</v>
      </c>
      <c r="CJ39" s="9">
        <v>1251.7270000000001</v>
      </c>
      <c r="CK39" s="9">
        <v>1125.6869999999999</v>
      </c>
      <c r="CL39" s="9">
        <v>1652.559</v>
      </c>
      <c r="CM39" s="9">
        <v>1034.431</v>
      </c>
      <c r="CN39" s="9">
        <v>618.12800000000004</v>
      </c>
      <c r="CO39" s="9">
        <v>724.85500000000002</v>
      </c>
      <c r="CP39" s="9">
        <v>217.29499999999999</v>
      </c>
      <c r="CQ39" s="9">
        <v>507.55900000000003</v>
      </c>
      <c r="CR39" s="9">
        <v>336.827</v>
      </c>
      <c r="CS39" s="9">
        <v>181.99600000000001</v>
      </c>
      <c r="CT39" s="9">
        <v>154.83099999999999</v>
      </c>
      <c r="CU39" s="9">
        <v>73.403000000000006</v>
      </c>
      <c r="CV39" s="9">
        <v>45.097999999999999</v>
      </c>
      <c r="CW39" s="9">
        <v>28.306000000000001</v>
      </c>
      <c r="CX39" s="9">
        <v>33.786999999999999</v>
      </c>
      <c r="CY39" s="9">
        <v>28.550999999999998</v>
      </c>
      <c r="CZ39" s="9">
        <v>5.2350000000000003</v>
      </c>
      <c r="DA39" s="9">
        <v>19.651</v>
      </c>
      <c r="DB39" s="9">
        <v>16.963000000000001</v>
      </c>
      <c r="DC39" s="9">
        <v>2.6880000000000002</v>
      </c>
      <c r="DD39" s="9">
        <v>14.135999999999999</v>
      </c>
      <c r="DE39" s="9">
        <v>11.589</v>
      </c>
      <c r="DF39" s="9">
        <v>2.5470000000000002</v>
      </c>
      <c r="DG39" s="9">
        <v>39.616999999999997</v>
      </c>
      <c r="DH39" s="9">
        <v>16.545999999999999</v>
      </c>
      <c r="DI39" s="9">
        <v>23.071000000000002</v>
      </c>
      <c r="DJ39" s="9">
        <v>290.77800000000002</v>
      </c>
      <c r="DK39" s="9">
        <v>151.83199999999999</v>
      </c>
      <c r="DL39" s="9">
        <v>138.947</v>
      </c>
      <c r="DM39" s="9">
        <v>108.57</v>
      </c>
      <c r="DN39" s="9">
        <v>79.129000000000005</v>
      </c>
      <c r="DO39" s="9">
        <v>29.440999999999999</v>
      </c>
      <c r="DP39" s="9">
        <v>182.208</v>
      </c>
      <c r="DQ39" s="9">
        <v>72.701999999999998</v>
      </c>
      <c r="DR39" s="9">
        <v>109.505</v>
      </c>
      <c r="DS39" s="9">
        <v>134.88399999999999</v>
      </c>
      <c r="DT39" s="9">
        <v>102.142</v>
      </c>
      <c r="DU39" s="9">
        <v>32.741999999999997</v>
      </c>
      <c r="DV39" s="9">
        <v>201.94300000000001</v>
      </c>
      <c r="DW39" s="9">
        <v>79.853999999999999</v>
      </c>
      <c r="DX39" s="9">
        <v>122.089</v>
      </c>
      <c r="DY39" s="9">
        <v>201.85900000000001</v>
      </c>
      <c r="DZ39" s="9">
        <v>89.665000000000006</v>
      </c>
      <c r="EA39" s="9">
        <v>112.194</v>
      </c>
      <c r="EB39" s="9">
        <v>816.346</v>
      </c>
      <c r="EC39" s="9">
        <v>424.37200000000001</v>
      </c>
      <c r="ED39" s="9">
        <v>391.97500000000002</v>
      </c>
      <c r="EE39" s="9">
        <v>530.28399999999999</v>
      </c>
      <c r="EF39" s="9">
        <v>338.89699999999999</v>
      </c>
      <c r="EG39" s="9">
        <v>191.38800000000001</v>
      </c>
      <c r="EH39" s="9">
        <v>286.06200000000001</v>
      </c>
      <c r="EI39" s="9">
        <v>85.474999999999994</v>
      </c>
      <c r="EJ39" s="9">
        <v>200.58699999999999</v>
      </c>
      <c r="EK39" s="9">
        <v>128.20599999999999</v>
      </c>
      <c r="EL39" s="9">
        <v>65.596999999999994</v>
      </c>
      <c r="EM39" s="9">
        <v>62.607999999999997</v>
      </c>
      <c r="EN39" s="9">
        <v>25.465</v>
      </c>
      <c r="EO39" s="9">
        <v>16.32</v>
      </c>
      <c r="EP39" s="9">
        <v>9.1449999999999996</v>
      </c>
      <c r="EQ39" s="9">
        <v>9.0510000000000002</v>
      </c>
      <c r="ER39" s="9">
        <v>7.8280000000000003</v>
      </c>
      <c r="ES39" s="9">
        <v>1.2230000000000001</v>
      </c>
      <c r="ET39" s="9">
        <v>5.2039999999999997</v>
      </c>
      <c r="EU39" s="9">
        <v>4.7069999999999999</v>
      </c>
      <c r="EV39" s="9">
        <v>0.498</v>
      </c>
      <c r="EW39" s="9">
        <v>3.847</v>
      </c>
      <c r="EX39" s="9">
        <v>3.121</v>
      </c>
      <c r="EY39" s="9">
        <v>0.72599999999999998</v>
      </c>
      <c r="EZ39" s="9">
        <v>16.414000000000001</v>
      </c>
      <c r="FA39" s="9">
        <v>8.4920000000000009</v>
      </c>
      <c r="FB39" s="9">
        <v>7.9219999999999997</v>
      </c>
      <c r="FC39" s="9">
        <v>114.09399999999999</v>
      </c>
      <c r="FD39" s="9">
        <v>57.122</v>
      </c>
      <c r="FE39" s="9">
        <v>56.972000000000001</v>
      </c>
      <c r="FF39" s="9">
        <v>35.58</v>
      </c>
      <c r="FG39" s="9">
        <v>27.712</v>
      </c>
      <c r="FH39" s="9">
        <v>7.867</v>
      </c>
      <c r="FI39" s="9">
        <v>78.515000000000001</v>
      </c>
      <c r="FJ39" s="9">
        <v>29.41</v>
      </c>
      <c r="FK39" s="9">
        <v>49.104999999999997</v>
      </c>
      <c r="FL39" s="9">
        <v>41.62</v>
      </c>
      <c r="FM39" s="9">
        <v>32.78</v>
      </c>
      <c r="FN39" s="9">
        <v>8.84</v>
      </c>
      <c r="FO39" s="9">
        <v>86.585999999999999</v>
      </c>
      <c r="FP39" s="9">
        <v>32.817</v>
      </c>
      <c r="FQ39" s="9">
        <v>53.768000000000001</v>
      </c>
      <c r="FR39" s="9">
        <v>83.718999999999994</v>
      </c>
      <c r="FS39" s="9">
        <v>34.116999999999997</v>
      </c>
      <c r="FT39" s="9">
        <v>49.603000000000002</v>
      </c>
      <c r="FU39" s="9">
        <v>1296.046</v>
      </c>
      <c r="FV39" s="9">
        <v>700.66600000000005</v>
      </c>
      <c r="FW39" s="9">
        <v>595.38</v>
      </c>
      <c r="FX39" s="9">
        <v>878.19100000000003</v>
      </c>
      <c r="FY39" s="9">
        <v>577.69000000000005</v>
      </c>
      <c r="FZ39" s="9">
        <v>300.50099999999998</v>
      </c>
      <c r="GA39" s="9">
        <v>417.85500000000002</v>
      </c>
      <c r="GB39" s="9">
        <v>122.976</v>
      </c>
      <c r="GC39" s="9">
        <v>294.87900000000002</v>
      </c>
      <c r="GD39" s="9">
        <v>212.52799999999999</v>
      </c>
      <c r="GE39" s="9">
        <v>112.631</v>
      </c>
      <c r="GF39" s="9">
        <v>99.897999999999996</v>
      </c>
      <c r="GG39" s="9">
        <v>43.280999999999999</v>
      </c>
      <c r="GH39" s="9">
        <v>24.251999999999999</v>
      </c>
      <c r="GI39" s="9">
        <v>19.027999999999999</v>
      </c>
      <c r="GJ39" s="9">
        <v>19.068999999999999</v>
      </c>
      <c r="GK39" s="9">
        <v>15.048999999999999</v>
      </c>
      <c r="GL39" s="9">
        <v>4.0199999999999996</v>
      </c>
      <c r="GM39" s="9">
        <v>9.5410000000000004</v>
      </c>
      <c r="GN39" s="9">
        <v>7.09</v>
      </c>
      <c r="GO39" s="9">
        <v>2.4500000000000002</v>
      </c>
      <c r="GP39" s="9">
        <v>9.5280000000000005</v>
      </c>
      <c r="GQ39" s="9">
        <v>7.9589999999999996</v>
      </c>
      <c r="GR39" s="9">
        <v>1.569</v>
      </c>
      <c r="GS39" s="9">
        <v>24.212</v>
      </c>
      <c r="GT39" s="9">
        <v>9.2029999999999994</v>
      </c>
      <c r="GU39" s="9">
        <v>15.009</v>
      </c>
      <c r="GV39" s="9">
        <v>188.69499999999999</v>
      </c>
      <c r="GW39" s="9">
        <v>97.518000000000001</v>
      </c>
      <c r="GX39" s="9">
        <v>91.177000000000007</v>
      </c>
      <c r="GY39" s="9">
        <v>74.992999999999995</v>
      </c>
      <c r="GZ39" s="9">
        <v>55.853000000000002</v>
      </c>
      <c r="HA39" s="9">
        <v>19.140999999999998</v>
      </c>
      <c r="HB39" s="9">
        <v>113.70099999999999</v>
      </c>
      <c r="HC39" s="9">
        <v>41.664999999999999</v>
      </c>
      <c r="HD39" s="9">
        <v>72.037000000000006</v>
      </c>
      <c r="HE39" s="9">
        <v>88.521000000000001</v>
      </c>
      <c r="HF39" s="9">
        <v>66.718000000000004</v>
      </c>
      <c r="HG39" s="9">
        <v>21.803000000000001</v>
      </c>
      <c r="HH39" s="9">
        <v>124.00700000000001</v>
      </c>
      <c r="HI39" s="9">
        <v>45.912999999999997</v>
      </c>
      <c r="HJ39" s="9">
        <v>78.094999999999999</v>
      </c>
      <c r="HK39" s="9">
        <v>123.242</v>
      </c>
      <c r="HL39" s="9">
        <v>48.755000000000003</v>
      </c>
      <c r="HM39" s="9">
        <v>74.486999999999995</v>
      </c>
      <c r="HN39" s="9">
        <v>240.30500000000001</v>
      </c>
      <c r="HO39" s="9">
        <v>127.946</v>
      </c>
      <c r="HP39" s="9">
        <v>112.35899999999999</v>
      </c>
      <c r="HQ39" s="9">
        <v>149.75800000000001</v>
      </c>
      <c r="HR39" s="9">
        <v>100.21299999999999</v>
      </c>
      <c r="HS39" s="9">
        <v>49.545000000000002</v>
      </c>
      <c r="HT39" s="9">
        <v>90.546999999999997</v>
      </c>
      <c r="HU39" s="9">
        <v>27.733000000000001</v>
      </c>
      <c r="HV39" s="9">
        <v>62.814</v>
      </c>
      <c r="HW39" s="9">
        <v>40.055</v>
      </c>
      <c r="HX39" s="9">
        <v>20.239999999999998</v>
      </c>
      <c r="HY39" s="9">
        <v>19.815999999999999</v>
      </c>
      <c r="HZ39" s="9">
        <v>7.1070000000000002</v>
      </c>
      <c r="IA39" s="9">
        <v>3.3250000000000002</v>
      </c>
      <c r="IB39" s="9">
        <v>3.7810000000000001</v>
      </c>
      <c r="IC39" s="9">
        <v>2.9870000000000001</v>
      </c>
      <c r="ID39" s="9">
        <v>1.8580000000000001</v>
      </c>
      <c r="IE39" s="9">
        <v>1.129</v>
      </c>
      <c r="IF39" s="9">
        <v>1.633</v>
      </c>
      <c r="IG39" s="9">
        <v>0.86</v>
      </c>
      <c r="IH39" s="9">
        <v>0.77300000000000002</v>
      </c>
      <c r="II39" s="9">
        <v>1.3540000000000001</v>
      </c>
      <c r="IJ39" s="9">
        <v>0.998</v>
      </c>
      <c r="IK39" s="9">
        <v>0.35599999999999998</v>
      </c>
      <c r="IL39" s="9">
        <v>4.12</v>
      </c>
      <c r="IM39" s="9">
        <v>1.4670000000000001</v>
      </c>
      <c r="IN39" s="9">
        <v>2.653</v>
      </c>
      <c r="IO39" s="9">
        <v>36.494</v>
      </c>
      <c r="IP39" s="9">
        <v>18.202000000000002</v>
      </c>
      <c r="IQ39" s="9">
        <v>18.291</v>
      </c>
    </row>
    <row r="40" spans="1:251">
      <c r="A40" s="10">
        <v>42705</v>
      </c>
      <c r="B40" s="9">
        <v>989.76800000000003</v>
      </c>
      <c r="C40" s="9">
        <v>1177.356</v>
      </c>
      <c r="D40" s="9">
        <v>378.42500000000001</v>
      </c>
      <c r="E40" s="9">
        <v>798.93</v>
      </c>
      <c r="F40" s="9">
        <v>556.61500000000001</v>
      </c>
      <c r="G40" s="9">
        <v>301.24099999999999</v>
      </c>
      <c r="H40" s="9">
        <v>255.374</v>
      </c>
      <c r="I40" s="9">
        <v>97.549000000000007</v>
      </c>
      <c r="J40" s="9">
        <v>52.82</v>
      </c>
      <c r="K40" s="9">
        <v>44.728999999999999</v>
      </c>
      <c r="L40" s="9">
        <v>34.155999999999999</v>
      </c>
      <c r="M40" s="9">
        <v>25.542999999999999</v>
      </c>
      <c r="N40" s="9">
        <v>8.6129999999999995</v>
      </c>
      <c r="O40" s="9">
        <v>16.71</v>
      </c>
      <c r="P40" s="9">
        <v>12.724</v>
      </c>
      <c r="Q40" s="9">
        <v>3.9860000000000002</v>
      </c>
      <c r="R40" s="9">
        <v>17.446000000000002</v>
      </c>
      <c r="S40" s="9">
        <v>12.819000000000001</v>
      </c>
      <c r="T40" s="9">
        <v>4.6269999999999998</v>
      </c>
      <c r="U40" s="9">
        <v>63.392000000000003</v>
      </c>
      <c r="V40" s="9">
        <v>27.277000000000001</v>
      </c>
      <c r="W40" s="9">
        <v>36.115000000000002</v>
      </c>
      <c r="X40" s="9">
        <v>503.25900000000001</v>
      </c>
      <c r="Y40" s="9">
        <v>273.02600000000001</v>
      </c>
      <c r="Z40" s="9">
        <v>230.23400000000001</v>
      </c>
      <c r="AA40" s="9">
        <v>188.721</v>
      </c>
      <c r="AB40" s="9">
        <v>139.83199999999999</v>
      </c>
      <c r="AC40" s="9">
        <v>48.887999999999998</v>
      </c>
      <c r="AD40" s="9">
        <v>314.53899999999999</v>
      </c>
      <c r="AE40" s="9">
        <v>133.19300000000001</v>
      </c>
      <c r="AF40" s="9">
        <v>181.345</v>
      </c>
      <c r="AG40" s="9">
        <v>215.268</v>
      </c>
      <c r="AH40" s="9">
        <v>159.84700000000001</v>
      </c>
      <c r="AI40" s="9">
        <v>55.420999999999999</v>
      </c>
      <c r="AJ40" s="9">
        <v>341.346</v>
      </c>
      <c r="AK40" s="9">
        <v>141.39400000000001</v>
      </c>
      <c r="AL40" s="9">
        <v>199.953</v>
      </c>
      <c r="AM40" s="9">
        <v>331.24900000000002</v>
      </c>
      <c r="AN40" s="9">
        <v>145.917</v>
      </c>
      <c r="AO40" s="9">
        <v>185.33099999999999</v>
      </c>
      <c r="AP40" s="9">
        <v>3179.3290000000002</v>
      </c>
      <c r="AQ40" s="9">
        <v>1710.116</v>
      </c>
      <c r="AR40" s="9">
        <v>1469.213</v>
      </c>
      <c r="AS40" s="9">
        <v>2156.2689999999998</v>
      </c>
      <c r="AT40" s="9">
        <v>1391.5060000000001</v>
      </c>
      <c r="AU40" s="9">
        <v>764.76300000000003</v>
      </c>
      <c r="AV40" s="9">
        <v>1023.06</v>
      </c>
      <c r="AW40" s="9">
        <v>318.61</v>
      </c>
      <c r="AX40" s="9">
        <v>704.45</v>
      </c>
      <c r="AY40" s="9">
        <v>540.81700000000001</v>
      </c>
      <c r="AZ40" s="9">
        <v>280.28800000000001</v>
      </c>
      <c r="BA40" s="9">
        <v>260.529</v>
      </c>
      <c r="BB40" s="9">
        <v>84.796000000000006</v>
      </c>
      <c r="BC40" s="9">
        <v>49.695999999999998</v>
      </c>
      <c r="BD40" s="9">
        <v>35.1</v>
      </c>
      <c r="BE40" s="9">
        <v>31.995999999999999</v>
      </c>
      <c r="BF40" s="9">
        <v>27.02</v>
      </c>
      <c r="BG40" s="9">
        <v>4.976</v>
      </c>
      <c r="BH40" s="9">
        <v>16.552</v>
      </c>
      <c r="BI40" s="9">
        <v>14.531000000000001</v>
      </c>
      <c r="BJ40" s="9">
        <v>2.0209999999999999</v>
      </c>
      <c r="BK40" s="9">
        <v>15.444000000000001</v>
      </c>
      <c r="BL40" s="9">
        <v>12.489000000000001</v>
      </c>
      <c r="BM40" s="9">
        <v>2.9550000000000001</v>
      </c>
      <c r="BN40" s="9">
        <v>52.8</v>
      </c>
      <c r="BO40" s="9">
        <v>22.675999999999998</v>
      </c>
      <c r="BP40" s="9">
        <v>30.123999999999999</v>
      </c>
      <c r="BQ40" s="9">
        <v>493.35700000000003</v>
      </c>
      <c r="BR40" s="9">
        <v>251.876</v>
      </c>
      <c r="BS40" s="9">
        <v>241.482</v>
      </c>
      <c r="BT40" s="9">
        <v>170.29300000000001</v>
      </c>
      <c r="BU40" s="9">
        <v>125.358</v>
      </c>
      <c r="BV40" s="9">
        <v>44.935000000000002</v>
      </c>
      <c r="BW40" s="9">
        <v>323.06400000000002</v>
      </c>
      <c r="BX40" s="9">
        <v>126.518</v>
      </c>
      <c r="BY40" s="9">
        <v>196.54599999999999</v>
      </c>
      <c r="BZ40" s="9">
        <v>195.69800000000001</v>
      </c>
      <c r="CA40" s="9">
        <v>146.864</v>
      </c>
      <c r="CB40" s="9">
        <v>48.834000000000003</v>
      </c>
      <c r="CC40" s="9">
        <v>345.11900000000003</v>
      </c>
      <c r="CD40" s="9">
        <v>133.42400000000001</v>
      </c>
      <c r="CE40" s="9">
        <v>211.69499999999999</v>
      </c>
      <c r="CF40" s="9">
        <v>339.61599999999999</v>
      </c>
      <c r="CG40" s="9">
        <v>141.04900000000001</v>
      </c>
      <c r="CH40" s="9">
        <v>198.56700000000001</v>
      </c>
      <c r="CI40" s="9">
        <v>2381.7660000000001</v>
      </c>
      <c r="CJ40" s="9">
        <v>1259.3579999999999</v>
      </c>
      <c r="CK40" s="9">
        <v>1122.4079999999999</v>
      </c>
      <c r="CL40" s="9">
        <v>1658.3510000000001</v>
      </c>
      <c r="CM40" s="9">
        <v>1047.1949999999999</v>
      </c>
      <c r="CN40" s="9">
        <v>611.15599999999995</v>
      </c>
      <c r="CO40" s="9">
        <v>723.41499999999996</v>
      </c>
      <c r="CP40" s="9">
        <v>212.16300000000001</v>
      </c>
      <c r="CQ40" s="9">
        <v>511.25200000000001</v>
      </c>
      <c r="CR40" s="9">
        <v>339.12799999999999</v>
      </c>
      <c r="CS40" s="9">
        <v>176.79499999999999</v>
      </c>
      <c r="CT40" s="9">
        <v>162.333</v>
      </c>
      <c r="CU40" s="9">
        <v>59.198999999999998</v>
      </c>
      <c r="CV40" s="9">
        <v>31.353999999999999</v>
      </c>
      <c r="CW40" s="9">
        <v>27.844999999999999</v>
      </c>
      <c r="CX40" s="9">
        <v>21.271999999999998</v>
      </c>
      <c r="CY40" s="9">
        <v>17.111999999999998</v>
      </c>
      <c r="CZ40" s="9">
        <v>4.16</v>
      </c>
      <c r="DA40" s="9">
        <v>15.548999999999999</v>
      </c>
      <c r="DB40" s="9">
        <v>12.315</v>
      </c>
      <c r="DC40" s="9">
        <v>3.2330000000000001</v>
      </c>
      <c r="DD40" s="9">
        <v>5.7240000000000002</v>
      </c>
      <c r="DE40" s="9">
        <v>4.7969999999999997</v>
      </c>
      <c r="DF40" s="9">
        <v>0.92700000000000005</v>
      </c>
      <c r="DG40" s="9">
        <v>37.927</v>
      </c>
      <c r="DH40" s="9">
        <v>14.242000000000001</v>
      </c>
      <c r="DI40" s="9">
        <v>23.684000000000001</v>
      </c>
      <c r="DJ40" s="9">
        <v>306.05200000000002</v>
      </c>
      <c r="DK40" s="9">
        <v>158.68899999999999</v>
      </c>
      <c r="DL40" s="9">
        <v>147.363</v>
      </c>
      <c r="DM40" s="9">
        <v>105.236</v>
      </c>
      <c r="DN40" s="9">
        <v>81.403000000000006</v>
      </c>
      <c r="DO40" s="9">
        <v>23.832999999999998</v>
      </c>
      <c r="DP40" s="9">
        <v>200.816</v>
      </c>
      <c r="DQ40" s="9">
        <v>77.286000000000001</v>
      </c>
      <c r="DR40" s="9">
        <v>123.53</v>
      </c>
      <c r="DS40" s="9">
        <v>121.634</v>
      </c>
      <c r="DT40" s="9">
        <v>94.483999999999995</v>
      </c>
      <c r="DU40" s="9">
        <v>27.149000000000001</v>
      </c>
      <c r="DV40" s="9">
        <v>217.494</v>
      </c>
      <c r="DW40" s="9">
        <v>82.311000000000007</v>
      </c>
      <c r="DX40" s="9">
        <v>135.18299999999999</v>
      </c>
      <c r="DY40" s="9">
        <v>216.36500000000001</v>
      </c>
      <c r="DZ40" s="9">
        <v>89.600999999999999</v>
      </c>
      <c r="EA40" s="9">
        <v>126.76300000000001</v>
      </c>
      <c r="EB40" s="9">
        <v>822.17200000000003</v>
      </c>
      <c r="EC40" s="9">
        <v>428.09399999999999</v>
      </c>
      <c r="ED40" s="9">
        <v>394.07900000000001</v>
      </c>
      <c r="EE40" s="9">
        <v>535.38400000000001</v>
      </c>
      <c r="EF40" s="9">
        <v>343.08100000000002</v>
      </c>
      <c r="EG40" s="9">
        <v>192.303</v>
      </c>
      <c r="EH40" s="9">
        <v>286.78800000000001</v>
      </c>
      <c r="EI40" s="9">
        <v>85.012</v>
      </c>
      <c r="EJ40" s="9">
        <v>201.77600000000001</v>
      </c>
      <c r="EK40" s="9">
        <v>121.67400000000001</v>
      </c>
      <c r="EL40" s="9">
        <v>57.344999999999999</v>
      </c>
      <c r="EM40" s="9">
        <v>64.328999999999994</v>
      </c>
      <c r="EN40" s="9">
        <v>19.827000000000002</v>
      </c>
      <c r="EO40" s="9">
        <v>11.105</v>
      </c>
      <c r="EP40" s="9">
        <v>8.7210000000000001</v>
      </c>
      <c r="EQ40" s="9">
        <v>9.0530000000000008</v>
      </c>
      <c r="ER40" s="9">
        <v>6.2220000000000004</v>
      </c>
      <c r="ES40" s="9">
        <v>2.8319999999999999</v>
      </c>
      <c r="ET40" s="9">
        <v>5.1210000000000004</v>
      </c>
      <c r="EU40" s="9">
        <v>4.0620000000000003</v>
      </c>
      <c r="EV40" s="9">
        <v>1.0589999999999999</v>
      </c>
      <c r="EW40" s="9">
        <v>3.9329999999999998</v>
      </c>
      <c r="EX40" s="9">
        <v>2.16</v>
      </c>
      <c r="EY40" s="9">
        <v>1.7729999999999999</v>
      </c>
      <c r="EZ40" s="9">
        <v>10.773</v>
      </c>
      <c r="FA40" s="9">
        <v>4.8840000000000003</v>
      </c>
      <c r="FB40" s="9">
        <v>5.89</v>
      </c>
      <c r="FC40" s="9">
        <v>111.369</v>
      </c>
      <c r="FD40" s="9">
        <v>51.595999999999997</v>
      </c>
      <c r="FE40" s="9">
        <v>59.774000000000001</v>
      </c>
      <c r="FF40" s="9">
        <v>29.635999999999999</v>
      </c>
      <c r="FG40" s="9">
        <v>20.263999999999999</v>
      </c>
      <c r="FH40" s="9">
        <v>9.3719999999999999</v>
      </c>
      <c r="FI40" s="9">
        <v>81.733000000000004</v>
      </c>
      <c r="FJ40" s="9">
        <v>31.332000000000001</v>
      </c>
      <c r="FK40" s="9">
        <v>50.401000000000003</v>
      </c>
      <c r="FL40" s="9">
        <v>36.06</v>
      </c>
      <c r="FM40" s="9">
        <v>24.32</v>
      </c>
      <c r="FN40" s="9">
        <v>11.741</v>
      </c>
      <c r="FO40" s="9">
        <v>85.614000000000004</v>
      </c>
      <c r="FP40" s="9">
        <v>33.024999999999999</v>
      </c>
      <c r="FQ40" s="9">
        <v>52.588999999999999</v>
      </c>
      <c r="FR40" s="9">
        <v>86.853999999999999</v>
      </c>
      <c r="FS40" s="9">
        <v>35.393999999999998</v>
      </c>
      <c r="FT40" s="9">
        <v>51.46</v>
      </c>
      <c r="FU40" s="9">
        <v>1305.183</v>
      </c>
      <c r="FV40" s="9">
        <v>708.05499999999995</v>
      </c>
      <c r="FW40" s="9">
        <v>597.12800000000004</v>
      </c>
      <c r="FX40" s="9">
        <v>891.904</v>
      </c>
      <c r="FY40" s="9">
        <v>582.48400000000004</v>
      </c>
      <c r="FZ40" s="9">
        <v>309.41899999999998</v>
      </c>
      <c r="GA40" s="9">
        <v>413.28</v>
      </c>
      <c r="GB40" s="9">
        <v>125.571</v>
      </c>
      <c r="GC40" s="9">
        <v>287.709</v>
      </c>
      <c r="GD40" s="9">
        <v>243.59100000000001</v>
      </c>
      <c r="GE40" s="9">
        <v>132.41200000000001</v>
      </c>
      <c r="GF40" s="9">
        <v>111.179</v>
      </c>
      <c r="GG40" s="9">
        <v>42.040999999999997</v>
      </c>
      <c r="GH40" s="9">
        <v>21.806999999999999</v>
      </c>
      <c r="GI40" s="9">
        <v>20.234000000000002</v>
      </c>
      <c r="GJ40" s="9">
        <v>18.105</v>
      </c>
      <c r="GK40" s="9">
        <v>12.964</v>
      </c>
      <c r="GL40" s="9">
        <v>5.141</v>
      </c>
      <c r="GM40" s="9">
        <v>11.305999999999999</v>
      </c>
      <c r="GN40" s="9">
        <v>7.2670000000000003</v>
      </c>
      <c r="GO40" s="9">
        <v>4.0389999999999997</v>
      </c>
      <c r="GP40" s="9">
        <v>6.7990000000000004</v>
      </c>
      <c r="GQ40" s="9">
        <v>5.6970000000000001</v>
      </c>
      <c r="GR40" s="9">
        <v>1.1020000000000001</v>
      </c>
      <c r="GS40" s="9">
        <v>23.936</v>
      </c>
      <c r="GT40" s="9">
        <v>8.8439999999999994</v>
      </c>
      <c r="GU40" s="9">
        <v>15.092000000000001</v>
      </c>
      <c r="GV40" s="9">
        <v>222.56899999999999</v>
      </c>
      <c r="GW40" s="9">
        <v>120.56100000000001</v>
      </c>
      <c r="GX40" s="9">
        <v>102.008</v>
      </c>
      <c r="GY40" s="9">
        <v>95.893000000000001</v>
      </c>
      <c r="GZ40" s="9">
        <v>71.302000000000007</v>
      </c>
      <c r="HA40" s="9">
        <v>24.591000000000001</v>
      </c>
      <c r="HB40" s="9">
        <v>126.676</v>
      </c>
      <c r="HC40" s="9">
        <v>49.259</v>
      </c>
      <c r="HD40" s="9">
        <v>77.417000000000002</v>
      </c>
      <c r="HE40" s="9">
        <v>106.774</v>
      </c>
      <c r="HF40" s="9">
        <v>78.733999999999995</v>
      </c>
      <c r="HG40" s="9">
        <v>28.04</v>
      </c>
      <c r="HH40" s="9">
        <v>136.81700000000001</v>
      </c>
      <c r="HI40" s="9">
        <v>53.677999999999997</v>
      </c>
      <c r="HJ40" s="9">
        <v>83.138999999999996</v>
      </c>
      <c r="HK40" s="9">
        <v>137.982</v>
      </c>
      <c r="HL40" s="9">
        <v>56.526000000000003</v>
      </c>
      <c r="HM40" s="9">
        <v>81.456000000000003</v>
      </c>
      <c r="HN40" s="9">
        <v>242.73699999999999</v>
      </c>
      <c r="HO40" s="9">
        <v>129.13300000000001</v>
      </c>
      <c r="HP40" s="9">
        <v>113.604</v>
      </c>
      <c r="HQ40" s="9">
        <v>155.24100000000001</v>
      </c>
      <c r="HR40" s="9">
        <v>103.217</v>
      </c>
      <c r="HS40" s="9">
        <v>52.024000000000001</v>
      </c>
      <c r="HT40" s="9">
        <v>87.495999999999995</v>
      </c>
      <c r="HU40" s="9">
        <v>25.916</v>
      </c>
      <c r="HV40" s="9">
        <v>61.58</v>
      </c>
      <c r="HW40" s="9">
        <v>38.701000000000001</v>
      </c>
      <c r="HX40" s="9">
        <v>18.207999999999998</v>
      </c>
      <c r="HY40" s="9">
        <v>20.492999999999999</v>
      </c>
      <c r="HZ40" s="9">
        <v>6.5739999999999998</v>
      </c>
      <c r="IA40" s="9">
        <v>3.1909999999999998</v>
      </c>
      <c r="IB40" s="9">
        <v>3.383</v>
      </c>
      <c r="IC40" s="9">
        <v>2.0579999999999998</v>
      </c>
      <c r="ID40" s="9">
        <v>1.077</v>
      </c>
      <c r="IE40" s="9">
        <v>0.98</v>
      </c>
      <c r="IF40" s="9">
        <v>0.97</v>
      </c>
      <c r="IG40" s="9">
        <v>0.47299999999999998</v>
      </c>
      <c r="IH40" s="9">
        <v>0.497</v>
      </c>
      <c r="II40" s="9">
        <v>1.0880000000000001</v>
      </c>
      <c r="IJ40" s="9">
        <v>0.60399999999999998</v>
      </c>
      <c r="IK40" s="9">
        <v>0.48399999999999999</v>
      </c>
      <c r="IL40" s="9">
        <v>4.5170000000000003</v>
      </c>
      <c r="IM40" s="9">
        <v>2.1139999999999999</v>
      </c>
      <c r="IN40" s="9">
        <v>2.403</v>
      </c>
      <c r="IO40" s="9">
        <v>34.619999999999997</v>
      </c>
      <c r="IP40" s="9">
        <v>16.361000000000001</v>
      </c>
      <c r="IQ40" s="9">
        <v>18.260000000000002</v>
      </c>
    </row>
    <row r="41" spans="1:251">
      <c r="A41" s="10">
        <v>42736</v>
      </c>
      <c r="B41" s="9">
        <v>951.17700000000002</v>
      </c>
      <c r="C41" s="9">
        <v>1136.271</v>
      </c>
      <c r="D41" s="9">
        <v>355.6</v>
      </c>
      <c r="E41" s="9">
        <v>780.67100000000005</v>
      </c>
      <c r="F41" s="9">
        <v>523.15899999999999</v>
      </c>
      <c r="G41" s="9">
        <v>274.04300000000001</v>
      </c>
      <c r="H41" s="9">
        <v>249.11600000000001</v>
      </c>
      <c r="I41" s="9">
        <v>97.373000000000005</v>
      </c>
      <c r="J41" s="9">
        <v>54.139000000000003</v>
      </c>
      <c r="K41" s="9">
        <v>43.234000000000002</v>
      </c>
      <c r="L41" s="9">
        <v>40.527000000000001</v>
      </c>
      <c r="M41" s="9">
        <v>26.440999999999999</v>
      </c>
      <c r="N41" s="9">
        <v>14.085000000000001</v>
      </c>
      <c r="O41" s="9">
        <v>21.95</v>
      </c>
      <c r="P41" s="9">
        <v>13.297000000000001</v>
      </c>
      <c r="Q41" s="9">
        <v>8.6539999999999999</v>
      </c>
      <c r="R41" s="9">
        <v>18.576000000000001</v>
      </c>
      <c r="S41" s="9">
        <v>13.145</v>
      </c>
      <c r="T41" s="9">
        <v>5.4320000000000004</v>
      </c>
      <c r="U41" s="9">
        <v>56.845999999999997</v>
      </c>
      <c r="V41" s="9">
        <v>27.698</v>
      </c>
      <c r="W41" s="9">
        <v>29.148</v>
      </c>
      <c r="X41" s="9">
        <v>468.91800000000001</v>
      </c>
      <c r="Y41" s="9">
        <v>242.53700000000001</v>
      </c>
      <c r="Z41" s="9">
        <v>226.381</v>
      </c>
      <c r="AA41" s="9">
        <v>163.50299999999999</v>
      </c>
      <c r="AB41" s="9">
        <v>113.35899999999999</v>
      </c>
      <c r="AC41" s="9">
        <v>50.143999999999998</v>
      </c>
      <c r="AD41" s="9">
        <v>305.41399999999999</v>
      </c>
      <c r="AE41" s="9">
        <v>129.178</v>
      </c>
      <c r="AF41" s="9">
        <v>176.23699999999999</v>
      </c>
      <c r="AG41" s="9">
        <v>196.18</v>
      </c>
      <c r="AH41" s="9">
        <v>136.11000000000001</v>
      </c>
      <c r="AI41" s="9">
        <v>60.07</v>
      </c>
      <c r="AJ41" s="9">
        <v>326.97899999999998</v>
      </c>
      <c r="AK41" s="9">
        <v>137.93299999999999</v>
      </c>
      <c r="AL41" s="9">
        <v>189.04499999999999</v>
      </c>
      <c r="AM41" s="9">
        <v>327.36500000000001</v>
      </c>
      <c r="AN41" s="9">
        <v>142.47399999999999</v>
      </c>
      <c r="AO41" s="9">
        <v>184.89</v>
      </c>
      <c r="AP41" s="9">
        <v>3101.2370000000001</v>
      </c>
      <c r="AQ41" s="9">
        <v>1667.278</v>
      </c>
      <c r="AR41" s="9">
        <v>1433.9580000000001</v>
      </c>
      <c r="AS41" s="9">
        <v>2088.5070000000001</v>
      </c>
      <c r="AT41" s="9">
        <v>1358.6379999999999</v>
      </c>
      <c r="AU41" s="9">
        <v>729.86900000000003</v>
      </c>
      <c r="AV41" s="9">
        <v>1012.729</v>
      </c>
      <c r="AW41" s="9">
        <v>308.64</v>
      </c>
      <c r="AX41" s="9">
        <v>704.08900000000006</v>
      </c>
      <c r="AY41" s="9">
        <v>523.96100000000001</v>
      </c>
      <c r="AZ41" s="9">
        <v>269.02100000000002</v>
      </c>
      <c r="BA41" s="9">
        <v>254.94</v>
      </c>
      <c r="BB41" s="9">
        <v>103.714</v>
      </c>
      <c r="BC41" s="9">
        <v>55.408999999999999</v>
      </c>
      <c r="BD41" s="9">
        <v>48.305</v>
      </c>
      <c r="BE41" s="9">
        <v>46.963999999999999</v>
      </c>
      <c r="BF41" s="9">
        <v>34.058</v>
      </c>
      <c r="BG41" s="9">
        <v>12.906000000000001</v>
      </c>
      <c r="BH41" s="9">
        <v>25.245000000000001</v>
      </c>
      <c r="BI41" s="9">
        <v>17.029</v>
      </c>
      <c r="BJ41" s="9">
        <v>8.2159999999999993</v>
      </c>
      <c r="BK41" s="9">
        <v>21.719000000000001</v>
      </c>
      <c r="BL41" s="9">
        <v>17.029</v>
      </c>
      <c r="BM41" s="9">
        <v>4.6900000000000004</v>
      </c>
      <c r="BN41" s="9">
        <v>56.75</v>
      </c>
      <c r="BO41" s="9">
        <v>21.35</v>
      </c>
      <c r="BP41" s="9">
        <v>35.4</v>
      </c>
      <c r="BQ41" s="9">
        <v>460.84399999999999</v>
      </c>
      <c r="BR41" s="9">
        <v>230.316</v>
      </c>
      <c r="BS41" s="9">
        <v>230.52799999999999</v>
      </c>
      <c r="BT41" s="9">
        <v>172.22399999999999</v>
      </c>
      <c r="BU41" s="9">
        <v>127.17</v>
      </c>
      <c r="BV41" s="9">
        <v>45.054000000000002</v>
      </c>
      <c r="BW41" s="9">
        <v>288.62</v>
      </c>
      <c r="BX41" s="9">
        <v>103.146</v>
      </c>
      <c r="BY41" s="9">
        <v>185.47399999999999</v>
      </c>
      <c r="BZ41" s="9">
        <v>208.33199999999999</v>
      </c>
      <c r="CA41" s="9">
        <v>154.054</v>
      </c>
      <c r="CB41" s="9">
        <v>54.277999999999999</v>
      </c>
      <c r="CC41" s="9">
        <v>315.62900000000002</v>
      </c>
      <c r="CD41" s="9">
        <v>114.967</v>
      </c>
      <c r="CE41" s="9">
        <v>200.66200000000001</v>
      </c>
      <c r="CF41" s="9">
        <v>313.86500000000001</v>
      </c>
      <c r="CG41" s="9">
        <v>120.175</v>
      </c>
      <c r="CH41" s="9">
        <v>193.68899999999999</v>
      </c>
      <c r="CI41" s="9">
        <v>2336.6840000000002</v>
      </c>
      <c r="CJ41" s="9">
        <v>1238.855</v>
      </c>
      <c r="CK41" s="9">
        <v>1097.829</v>
      </c>
      <c r="CL41" s="9">
        <v>1591.547</v>
      </c>
      <c r="CM41" s="9">
        <v>1009.404</v>
      </c>
      <c r="CN41" s="9">
        <v>582.14300000000003</v>
      </c>
      <c r="CO41" s="9">
        <v>745.13699999999994</v>
      </c>
      <c r="CP41" s="9">
        <v>229.45099999999999</v>
      </c>
      <c r="CQ41" s="9">
        <v>515.68600000000004</v>
      </c>
      <c r="CR41" s="9">
        <v>342.20499999999998</v>
      </c>
      <c r="CS41" s="9">
        <v>176.42699999999999</v>
      </c>
      <c r="CT41" s="9">
        <v>165.77799999999999</v>
      </c>
      <c r="CU41" s="9">
        <v>69.016000000000005</v>
      </c>
      <c r="CV41" s="9">
        <v>43.795000000000002</v>
      </c>
      <c r="CW41" s="9">
        <v>25.221</v>
      </c>
      <c r="CX41" s="9">
        <v>29.760999999999999</v>
      </c>
      <c r="CY41" s="9">
        <v>23.585999999999999</v>
      </c>
      <c r="CZ41" s="9">
        <v>6.1749999999999998</v>
      </c>
      <c r="DA41" s="9">
        <v>17.567</v>
      </c>
      <c r="DB41" s="9">
        <v>12.818</v>
      </c>
      <c r="DC41" s="9">
        <v>4.7489999999999997</v>
      </c>
      <c r="DD41" s="9">
        <v>12.195</v>
      </c>
      <c r="DE41" s="9">
        <v>10.769</v>
      </c>
      <c r="DF41" s="9">
        <v>1.4259999999999999</v>
      </c>
      <c r="DG41" s="9">
        <v>39.255000000000003</v>
      </c>
      <c r="DH41" s="9">
        <v>20.209</v>
      </c>
      <c r="DI41" s="9">
        <v>19.045999999999999</v>
      </c>
      <c r="DJ41" s="9">
        <v>302.274</v>
      </c>
      <c r="DK41" s="9">
        <v>150.04</v>
      </c>
      <c r="DL41" s="9">
        <v>152.23400000000001</v>
      </c>
      <c r="DM41" s="9">
        <v>93.914000000000001</v>
      </c>
      <c r="DN41" s="9">
        <v>64.486999999999995</v>
      </c>
      <c r="DO41" s="9">
        <v>29.425999999999998</v>
      </c>
      <c r="DP41" s="9">
        <v>208.36</v>
      </c>
      <c r="DQ41" s="9">
        <v>85.552000000000007</v>
      </c>
      <c r="DR41" s="9">
        <v>122.80800000000001</v>
      </c>
      <c r="DS41" s="9">
        <v>117.45399999999999</v>
      </c>
      <c r="DT41" s="9">
        <v>83.483999999999995</v>
      </c>
      <c r="DU41" s="9">
        <v>33.97</v>
      </c>
      <c r="DV41" s="9">
        <v>224.75</v>
      </c>
      <c r="DW41" s="9">
        <v>92.942999999999998</v>
      </c>
      <c r="DX41" s="9">
        <v>131.80699999999999</v>
      </c>
      <c r="DY41" s="9">
        <v>225.92699999999999</v>
      </c>
      <c r="DZ41" s="9">
        <v>98.37</v>
      </c>
      <c r="EA41" s="9">
        <v>127.557</v>
      </c>
      <c r="EB41" s="9">
        <v>809.46799999999996</v>
      </c>
      <c r="EC41" s="9">
        <v>422.99799999999999</v>
      </c>
      <c r="ED41" s="9">
        <v>386.47</v>
      </c>
      <c r="EE41" s="9">
        <v>526.59</v>
      </c>
      <c r="EF41" s="9">
        <v>335.423</v>
      </c>
      <c r="EG41" s="9">
        <v>191.167</v>
      </c>
      <c r="EH41" s="9">
        <v>282.87900000000002</v>
      </c>
      <c r="EI41" s="9">
        <v>87.575000000000003</v>
      </c>
      <c r="EJ41" s="9">
        <v>195.304</v>
      </c>
      <c r="EK41" s="9">
        <v>134.62799999999999</v>
      </c>
      <c r="EL41" s="9">
        <v>66.671999999999997</v>
      </c>
      <c r="EM41" s="9">
        <v>67.956000000000003</v>
      </c>
      <c r="EN41" s="9">
        <v>23.481000000000002</v>
      </c>
      <c r="EO41" s="9">
        <v>12.656000000000001</v>
      </c>
      <c r="EP41" s="9">
        <v>10.824999999999999</v>
      </c>
      <c r="EQ41" s="9">
        <v>8.5069999999999997</v>
      </c>
      <c r="ER41" s="9">
        <v>5.8819999999999997</v>
      </c>
      <c r="ES41" s="9">
        <v>2.625</v>
      </c>
      <c r="ET41" s="9">
        <v>5.4820000000000002</v>
      </c>
      <c r="EU41" s="9">
        <v>3.9020000000000001</v>
      </c>
      <c r="EV41" s="9">
        <v>1.58</v>
      </c>
      <c r="EW41" s="9">
        <v>3.024</v>
      </c>
      <c r="EX41" s="9">
        <v>1.98</v>
      </c>
      <c r="EY41" s="9">
        <v>1.0449999999999999</v>
      </c>
      <c r="EZ41" s="9">
        <v>14.974</v>
      </c>
      <c r="FA41" s="9">
        <v>6.774</v>
      </c>
      <c r="FB41" s="9">
        <v>8.1999999999999993</v>
      </c>
      <c r="FC41" s="9">
        <v>121.57599999999999</v>
      </c>
      <c r="FD41" s="9">
        <v>59.174999999999997</v>
      </c>
      <c r="FE41" s="9">
        <v>62.4</v>
      </c>
      <c r="FF41" s="9">
        <v>36.454000000000001</v>
      </c>
      <c r="FG41" s="9">
        <v>26.838999999999999</v>
      </c>
      <c r="FH41" s="9">
        <v>9.6150000000000002</v>
      </c>
      <c r="FI41" s="9">
        <v>85.122</v>
      </c>
      <c r="FJ41" s="9">
        <v>32.335999999999999</v>
      </c>
      <c r="FK41" s="9">
        <v>52.784999999999997</v>
      </c>
      <c r="FL41" s="9">
        <v>43.087000000000003</v>
      </c>
      <c r="FM41" s="9">
        <v>31.079000000000001</v>
      </c>
      <c r="FN41" s="9">
        <v>12.007999999999999</v>
      </c>
      <c r="FO41" s="9">
        <v>91.540999999999997</v>
      </c>
      <c r="FP41" s="9">
        <v>35.593000000000004</v>
      </c>
      <c r="FQ41" s="9">
        <v>55.948</v>
      </c>
      <c r="FR41" s="9">
        <v>90.603999999999999</v>
      </c>
      <c r="FS41" s="9">
        <v>36.238</v>
      </c>
      <c r="FT41" s="9">
        <v>54.365000000000002</v>
      </c>
      <c r="FU41" s="9">
        <v>1294.866</v>
      </c>
      <c r="FV41" s="9">
        <v>701.40599999999995</v>
      </c>
      <c r="FW41" s="9">
        <v>593.46</v>
      </c>
      <c r="FX41" s="9">
        <v>876.64300000000003</v>
      </c>
      <c r="FY41" s="9">
        <v>577.74699999999996</v>
      </c>
      <c r="FZ41" s="9">
        <v>298.89600000000002</v>
      </c>
      <c r="GA41" s="9">
        <v>418.22300000000001</v>
      </c>
      <c r="GB41" s="9">
        <v>123.65900000000001</v>
      </c>
      <c r="GC41" s="9">
        <v>294.56400000000002</v>
      </c>
      <c r="GD41" s="9">
        <v>229.584</v>
      </c>
      <c r="GE41" s="9">
        <v>126.069</v>
      </c>
      <c r="GF41" s="9">
        <v>103.515</v>
      </c>
      <c r="GG41" s="9">
        <v>41.07</v>
      </c>
      <c r="GH41" s="9">
        <v>25.321000000000002</v>
      </c>
      <c r="GI41" s="9">
        <v>15.749000000000001</v>
      </c>
      <c r="GJ41" s="9">
        <v>16.856999999999999</v>
      </c>
      <c r="GK41" s="9">
        <v>14.413</v>
      </c>
      <c r="GL41" s="9">
        <v>2.444</v>
      </c>
      <c r="GM41" s="9">
        <v>11.02</v>
      </c>
      <c r="GN41" s="9">
        <v>8.7880000000000003</v>
      </c>
      <c r="GO41" s="9">
        <v>2.2320000000000002</v>
      </c>
      <c r="GP41" s="9">
        <v>5.8369999999999997</v>
      </c>
      <c r="GQ41" s="9">
        <v>5.625</v>
      </c>
      <c r="GR41" s="9">
        <v>0.21199999999999999</v>
      </c>
      <c r="GS41" s="9">
        <v>24.213000000000001</v>
      </c>
      <c r="GT41" s="9">
        <v>10.907999999999999</v>
      </c>
      <c r="GU41" s="9">
        <v>13.305</v>
      </c>
      <c r="GV41" s="9">
        <v>211.70500000000001</v>
      </c>
      <c r="GW41" s="9">
        <v>112.86499999999999</v>
      </c>
      <c r="GX41" s="9">
        <v>98.84</v>
      </c>
      <c r="GY41" s="9">
        <v>81.123000000000005</v>
      </c>
      <c r="GZ41" s="9">
        <v>63.901000000000003</v>
      </c>
      <c r="HA41" s="9">
        <v>17.222000000000001</v>
      </c>
      <c r="HB41" s="9">
        <v>130.58199999999999</v>
      </c>
      <c r="HC41" s="9">
        <v>48.963999999999999</v>
      </c>
      <c r="HD41" s="9">
        <v>81.617999999999995</v>
      </c>
      <c r="HE41" s="9">
        <v>91.861000000000004</v>
      </c>
      <c r="HF41" s="9">
        <v>73.108000000000004</v>
      </c>
      <c r="HG41" s="9">
        <v>18.753</v>
      </c>
      <c r="HH41" s="9">
        <v>137.72300000000001</v>
      </c>
      <c r="HI41" s="9">
        <v>52.960999999999999</v>
      </c>
      <c r="HJ41" s="9">
        <v>84.762</v>
      </c>
      <c r="HK41" s="9">
        <v>141.602</v>
      </c>
      <c r="HL41" s="9">
        <v>57.752000000000002</v>
      </c>
      <c r="HM41" s="9">
        <v>83.85</v>
      </c>
      <c r="HN41" s="9">
        <v>239.99199999999999</v>
      </c>
      <c r="HO41" s="9">
        <v>128.61099999999999</v>
      </c>
      <c r="HP41" s="9">
        <v>111.381</v>
      </c>
      <c r="HQ41" s="9">
        <v>152.21799999999999</v>
      </c>
      <c r="HR41" s="9">
        <v>103.229</v>
      </c>
      <c r="HS41" s="9">
        <v>48.988999999999997</v>
      </c>
      <c r="HT41" s="9">
        <v>87.774000000000001</v>
      </c>
      <c r="HU41" s="9">
        <v>25.382000000000001</v>
      </c>
      <c r="HV41" s="9">
        <v>62.392000000000003</v>
      </c>
      <c r="HW41" s="9">
        <v>36.567999999999998</v>
      </c>
      <c r="HX41" s="9">
        <v>19.172000000000001</v>
      </c>
      <c r="HY41" s="9">
        <v>17.395</v>
      </c>
      <c r="HZ41" s="9">
        <v>5.9059999999999997</v>
      </c>
      <c r="IA41" s="9">
        <v>3.0870000000000002</v>
      </c>
      <c r="IB41" s="9">
        <v>2.819</v>
      </c>
      <c r="IC41" s="9">
        <v>1.94</v>
      </c>
      <c r="ID41" s="9">
        <v>1.361</v>
      </c>
      <c r="IE41" s="9">
        <v>0.57799999999999996</v>
      </c>
      <c r="IF41" s="9">
        <v>1.1519999999999999</v>
      </c>
      <c r="IG41" s="9">
        <v>0.93200000000000005</v>
      </c>
      <c r="IH41" s="9">
        <v>0.221</v>
      </c>
      <c r="II41" s="9">
        <v>0.78700000000000003</v>
      </c>
      <c r="IJ41" s="9">
        <v>0.43</v>
      </c>
      <c r="IK41" s="9">
        <v>0.35699999999999998</v>
      </c>
      <c r="IL41" s="9">
        <v>3.9660000000000002</v>
      </c>
      <c r="IM41" s="9">
        <v>1.726</v>
      </c>
      <c r="IN41" s="9">
        <v>2.2410000000000001</v>
      </c>
      <c r="IO41" s="9">
        <v>33.415999999999997</v>
      </c>
      <c r="IP41" s="9">
        <v>17.434000000000001</v>
      </c>
      <c r="IQ41" s="9">
        <v>15.981999999999999</v>
      </c>
    </row>
    <row r="42" spans="1:251">
      <c r="A42" s="10">
        <v>42767</v>
      </c>
      <c r="B42" s="9">
        <v>974.37900000000002</v>
      </c>
      <c r="C42" s="9">
        <v>1136.9359999999999</v>
      </c>
      <c r="D42" s="9">
        <v>357.96499999999997</v>
      </c>
      <c r="E42" s="9">
        <v>778.971</v>
      </c>
      <c r="F42" s="9">
        <v>522.06600000000003</v>
      </c>
      <c r="G42" s="9">
        <v>269.14100000000002</v>
      </c>
      <c r="H42" s="9">
        <v>252.92500000000001</v>
      </c>
      <c r="I42" s="9">
        <v>102.178</v>
      </c>
      <c r="J42" s="9">
        <v>52.478999999999999</v>
      </c>
      <c r="K42" s="9">
        <v>49.698999999999998</v>
      </c>
      <c r="L42" s="9">
        <v>39.383000000000003</v>
      </c>
      <c r="M42" s="9">
        <v>26.251000000000001</v>
      </c>
      <c r="N42" s="9">
        <v>13.132</v>
      </c>
      <c r="O42" s="9">
        <v>19.79</v>
      </c>
      <c r="P42" s="9">
        <v>11.595000000000001</v>
      </c>
      <c r="Q42" s="9">
        <v>8.1950000000000003</v>
      </c>
      <c r="R42" s="9">
        <v>19.593</v>
      </c>
      <c r="S42" s="9">
        <v>14.656000000000001</v>
      </c>
      <c r="T42" s="9">
        <v>4.9379999999999997</v>
      </c>
      <c r="U42" s="9">
        <v>62.795000000000002</v>
      </c>
      <c r="V42" s="9">
        <v>26.228000000000002</v>
      </c>
      <c r="W42" s="9">
        <v>36.566000000000003</v>
      </c>
      <c r="X42" s="9">
        <v>467.79899999999998</v>
      </c>
      <c r="Y42" s="9">
        <v>240.172</v>
      </c>
      <c r="Z42" s="9">
        <v>227.62700000000001</v>
      </c>
      <c r="AA42" s="9">
        <v>178.43799999999999</v>
      </c>
      <c r="AB42" s="9">
        <v>132.411</v>
      </c>
      <c r="AC42" s="9">
        <v>46.027000000000001</v>
      </c>
      <c r="AD42" s="9">
        <v>289.36099999999999</v>
      </c>
      <c r="AE42" s="9">
        <v>107.761</v>
      </c>
      <c r="AF42" s="9">
        <v>181.6</v>
      </c>
      <c r="AG42" s="9">
        <v>206.01499999999999</v>
      </c>
      <c r="AH42" s="9">
        <v>151.18</v>
      </c>
      <c r="AI42" s="9">
        <v>54.835000000000001</v>
      </c>
      <c r="AJ42" s="9">
        <v>316.05099999999999</v>
      </c>
      <c r="AK42" s="9">
        <v>117.961</v>
      </c>
      <c r="AL42" s="9">
        <v>198.09</v>
      </c>
      <c r="AM42" s="9">
        <v>309.15100000000001</v>
      </c>
      <c r="AN42" s="9">
        <v>119.35599999999999</v>
      </c>
      <c r="AO42" s="9">
        <v>189.79499999999999</v>
      </c>
      <c r="AP42" s="9">
        <v>3182.8380000000002</v>
      </c>
      <c r="AQ42" s="9">
        <v>1708.94</v>
      </c>
      <c r="AR42" s="9">
        <v>1473.8969999999999</v>
      </c>
      <c r="AS42" s="9">
        <v>2141.8809999999999</v>
      </c>
      <c r="AT42" s="9">
        <v>1385.7149999999999</v>
      </c>
      <c r="AU42" s="9">
        <v>756.16600000000005</v>
      </c>
      <c r="AV42" s="9">
        <v>1040.9559999999999</v>
      </c>
      <c r="AW42" s="9">
        <v>323.226</v>
      </c>
      <c r="AX42" s="9">
        <v>717.73099999999999</v>
      </c>
      <c r="AY42" s="9">
        <v>501.70499999999998</v>
      </c>
      <c r="AZ42" s="9">
        <v>265.62200000000001</v>
      </c>
      <c r="BA42" s="9">
        <v>236.08199999999999</v>
      </c>
      <c r="BB42" s="9">
        <v>94.819000000000003</v>
      </c>
      <c r="BC42" s="9">
        <v>51.021999999999998</v>
      </c>
      <c r="BD42" s="9">
        <v>43.796999999999997</v>
      </c>
      <c r="BE42" s="9">
        <v>37.15</v>
      </c>
      <c r="BF42" s="9">
        <v>26.175000000000001</v>
      </c>
      <c r="BG42" s="9">
        <v>10.974</v>
      </c>
      <c r="BH42" s="9">
        <v>17.201000000000001</v>
      </c>
      <c r="BI42" s="9">
        <v>10.567</v>
      </c>
      <c r="BJ42" s="9">
        <v>6.6340000000000003</v>
      </c>
      <c r="BK42" s="9">
        <v>19.949000000000002</v>
      </c>
      <c r="BL42" s="9">
        <v>15.609</v>
      </c>
      <c r="BM42" s="9">
        <v>4.34</v>
      </c>
      <c r="BN42" s="9">
        <v>57.67</v>
      </c>
      <c r="BO42" s="9">
        <v>24.847000000000001</v>
      </c>
      <c r="BP42" s="9">
        <v>32.823</v>
      </c>
      <c r="BQ42" s="9">
        <v>446.339</v>
      </c>
      <c r="BR42" s="9">
        <v>235.60300000000001</v>
      </c>
      <c r="BS42" s="9">
        <v>210.73599999999999</v>
      </c>
      <c r="BT42" s="9">
        <v>165.35400000000001</v>
      </c>
      <c r="BU42" s="9">
        <v>123.268</v>
      </c>
      <c r="BV42" s="9">
        <v>42.087000000000003</v>
      </c>
      <c r="BW42" s="9">
        <v>280.98399999999998</v>
      </c>
      <c r="BX42" s="9">
        <v>112.33499999999999</v>
      </c>
      <c r="BY42" s="9">
        <v>168.649</v>
      </c>
      <c r="BZ42" s="9">
        <v>195.46199999999999</v>
      </c>
      <c r="CA42" s="9">
        <v>144.114</v>
      </c>
      <c r="CB42" s="9">
        <v>51.347999999999999</v>
      </c>
      <c r="CC42" s="9">
        <v>306.24299999999999</v>
      </c>
      <c r="CD42" s="9">
        <v>121.509</v>
      </c>
      <c r="CE42" s="9">
        <v>184.73500000000001</v>
      </c>
      <c r="CF42" s="9">
        <v>298.185</v>
      </c>
      <c r="CG42" s="9">
        <v>122.902</v>
      </c>
      <c r="CH42" s="9">
        <v>175.28299999999999</v>
      </c>
      <c r="CI42" s="9">
        <v>2364.3820000000001</v>
      </c>
      <c r="CJ42" s="9">
        <v>1246.579</v>
      </c>
      <c r="CK42" s="9">
        <v>1117.8030000000001</v>
      </c>
      <c r="CL42" s="9">
        <v>1622.5319999999999</v>
      </c>
      <c r="CM42" s="9">
        <v>1020.059</v>
      </c>
      <c r="CN42" s="9">
        <v>602.47199999999998</v>
      </c>
      <c r="CO42" s="9">
        <v>741.85</v>
      </c>
      <c r="CP42" s="9">
        <v>226.51900000000001</v>
      </c>
      <c r="CQ42" s="9">
        <v>515.33100000000002</v>
      </c>
      <c r="CR42" s="9">
        <v>365.42200000000003</v>
      </c>
      <c r="CS42" s="9">
        <v>196.297</v>
      </c>
      <c r="CT42" s="9">
        <v>169.125</v>
      </c>
      <c r="CU42" s="9">
        <v>88.727999999999994</v>
      </c>
      <c r="CV42" s="9">
        <v>52.264000000000003</v>
      </c>
      <c r="CW42" s="9">
        <v>36.463999999999999</v>
      </c>
      <c r="CX42" s="9">
        <v>42.069000000000003</v>
      </c>
      <c r="CY42" s="9">
        <v>28.931999999999999</v>
      </c>
      <c r="CZ42" s="9">
        <v>13.137</v>
      </c>
      <c r="DA42" s="9">
        <v>25.213000000000001</v>
      </c>
      <c r="DB42" s="9">
        <v>16.413</v>
      </c>
      <c r="DC42" s="9">
        <v>8.8000000000000007</v>
      </c>
      <c r="DD42" s="9">
        <v>16.856000000000002</v>
      </c>
      <c r="DE42" s="9">
        <v>12.519</v>
      </c>
      <c r="DF42" s="9">
        <v>4.3369999999999997</v>
      </c>
      <c r="DG42" s="9">
        <v>46.658999999999999</v>
      </c>
      <c r="DH42" s="9">
        <v>23.331</v>
      </c>
      <c r="DI42" s="9">
        <v>23.327000000000002</v>
      </c>
      <c r="DJ42" s="9">
        <v>318.38600000000002</v>
      </c>
      <c r="DK42" s="9">
        <v>169.898</v>
      </c>
      <c r="DL42" s="9">
        <v>148.488</v>
      </c>
      <c r="DM42" s="9">
        <v>108.863</v>
      </c>
      <c r="DN42" s="9">
        <v>80.132000000000005</v>
      </c>
      <c r="DO42" s="9">
        <v>28.731000000000002</v>
      </c>
      <c r="DP42" s="9">
        <v>209.523</v>
      </c>
      <c r="DQ42" s="9">
        <v>89.766000000000005</v>
      </c>
      <c r="DR42" s="9">
        <v>119.75700000000001</v>
      </c>
      <c r="DS42" s="9">
        <v>140.279</v>
      </c>
      <c r="DT42" s="9">
        <v>101.01</v>
      </c>
      <c r="DU42" s="9">
        <v>39.268999999999998</v>
      </c>
      <c r="DV42" s="9">
        <v>225.143</v>
      </c>
      <c r="DW42" s="9">
        <v>95.287000000000006</v>
      </c>
      <c r="DX42" s="9">
        <v>129.85599999999999</v>
      </c>
      <c r="DY42" s="9">
        <v>234.73599999999999</v>
      </c>
      <c r="DZ42" s="9">
        <v>106.179</v>
      </c>
      <c r="EA42" s="9">
        <v>128.55699999999999</v>
      </c>
      <c r="EB42" s="9">
        <v>822.47500000000002</v>
      </c>
      <c r="EC42" s="9">
        <v>430.03399999999999</v>
      </c>
      <c r="ED42" s="9">
        <v>392.44</v>
      </c>
      <c r="EE42" s="9">
        <v>527.40099999999995</v>
      </c>
      <c r="EF42" s="9">
        <v>340.423</v>
      </c>
      <c r="EG42" s="9">
        <v>186.97800000000001</v>
      </c>
      <c r="EH42" s="9">
        <v>295.07400000000001</v>
      </c>
      <c r="EI42" s="9">
        <v>89.611999999999995</v>
      </c>
      <c r="EJ42" s="9">
        <v>205.46199999999999</v>
      </c>
      <c r="EK42" s="9">
        <v>140.51</v>
      </c>
      <c r="EL42" s="9">
        <v>69.274000000000001</v>
      </c>
      <c r="EM42" s="9">
        <v>71.236000000000004</v>
      </c>
      <c r="EN42" s="9">
        <v>25.553000000000001</v>
      </c>
      <c r="EO42" s="9">
        <v>12.778</v>
      </c>
      <c r="EP42" s="9">
        <v>12.775</v>
      </c>
      <c r="EQ42" s="9">
        <v>8.4269999999999996</v>
      </c>
      <c r="ER42" s="9">
        <v>6.5679999999999996</v>
      </c>
      <c r="ES42" s="9">
        <v>1.859</v>
      </c>
      <c r="ET42" s="9">
        <v>4.6500000000000004</v>
      </c>
      <c r="EU42" s="9">
        <v>3.8570000000000002</v>
      </c>
      <c r="EV42" s="9">
        <v>0.79300000000000004</v>
      </c>
      <c r="EW42" s="9">
        <v>3.7770000000000001</v>
      </c>
      <c r="EX42" s="9">
        <v>2.71</v>
      </c>
      <c r="EY42" s="9">
        <v>1.0660000000000001</v>
      </c>
      <c r="EZ42" s="9">
        <v>17.126000000000001</v>
      </c>
      <c r="FA42" s="9">
        <v>6.21</v>
      </c>
      <c r="FB42" s="9">
        <v>10.916</v>
      </c>
      <c r="FC42" s="9">
        <v>124.789</v>
      </c>
      <c r="FD42" s="9">
        <v>60.758000000000003</v>
      </c>
      <c r="FE42" s="9">
        <v>64.031000000000006</v>
      </c>
      <c r="FF42" s="9">
        <v>36.027000000000001</v>
      </c>
      <c r="FG42" s="9">
        <v>26.34</v>
      </c>
      <c r="FH42" s="9">
        <v>9.6869999999999994</v>
      </c>
      <c r="FI42" s="9">
        <v>88.762</v>
      </c>
      <c r="FJ42" s="9">
        <v>34.417000000000002</v>
      </c>
      <c r="FK42" s="9">
        <v>54.344000000000001</v>
      </c>
      <c r="FL42" s="9">
        <v>43.256999999999998</v>
      </c>
      <c r="FM42" s="9">
        <v>31.972000000000001</v>
      </c>
      <c r="FN42" s="9">
        <v>11.285</v>
      </c>
      <c r="FO42" s="9">
        <v>97.253</v>
      </c>
      <c r="FP42" s="9">
        <v>37.302</v>
      </c>
      <c r="FQ42" s="9">
        <v>59.951999999999998</v>
      </c>
      <c r="FR42" s="9">
        <v>93.412000000000006</v>
      </c>
      <c r="FS42" s="9">
        <v>38.274999999999999</v>
      </c>
      <c r="FT42" s="9">
        <v>55.137</v>
      </c>
      <c r="FU42" s="9">
        <v>1304.3389999999999</v>
      </c>
      <c r="FV42" s="9">
        <v>713.84400000000005</v>
      </c>
      <c r="FW42" s="9">
        <v>590.495</v>
      </c>
      <c r="FX42" s="9">
        <v>896.71500000000003</v>
      </c>
      <c r="FY42" s="9">
        <v>591.30600000000004</v>
      </c>
      <c r="FZ42" s="9">
        <v>305.40899999999999</v>
      </c>
      <c r="GA42" s="9">
        <v>407.62400000000002</v>
      </c>
      <c r="GB42" s="9">
        <v>122.539</v>
      </c>
      <c r="GC42" s="9">
        <v>285.08600000000001</v>
      </c>
      <c r="GD42" s="9">
        <v>241.94200000000001</v>
      </c>
      <c r="GE42" s="9">
        <v>136.22399999999999</v>
      </c>
      <c r="GF42" s="9">
        <v>105.71899999999999</v>
      </c>
      <c r="GG42" s="9">
        <v>55.274000000000001</v>
      </c>
      <c r="GH42" s="9">
        <v>34.186</v>
      </c>
      <c r="GI42" s="9">
        <v>21.088000000000001</v>
      </c>
      <c r="GJ42" s="9">
        <v>25.914999999999999</v>
      </c>
      <c r="GK42" s="9">
        <v>21.498000000000001</v>
      </c>
      <c r="GL42" s="9">
        <v>4.4169999999999998</v>
      </c>
      <c r="GM42" s="9">
        <v>14.332000000000001</v>
      </c>
      <c r="GN42" s="9">
        <v>11.518000000000001</v>
      </c>
      <c r="GO42" s="9">
        <v>2.8140000000000001</v>
      </c>
      <c r="GP42" s="9">
        <v>11.583</v>
      </c>
      <c r="GQ42" s="9">
        <v>9.9789999999999992</v>
      </c>
      <c r="GR42" s="9">
        <v>1.603</v>
      </c>
      <c r="GS42" s="9">
        <v>29.359000000000002</v>
      </c>
      <c r="GT42" s="9">
        <v>12.688000000000001</v>
      </c>
      <c r="GU42" s="9">
        <v>16.670999999999999</v>
      </c>
      <c r="GV42" s="9">
        <v>214.78100000000001</v>
      </c>
      <c r="GW42" s="9">
        <v>118.292</v>
      </c>
      <c r="GX42" s="9">
        <v>96.489000000000004</v>
      </c>
      <c r="GY42" s="9">
        <v>84.099000000000004</v>
      </c>
      <c r="GZ42" s="9">
        <v>64.456000000000003</v>
      </c>
      <c r="HA42" s="9">
        <v>19.643000000000001</v>
      </c>
      <c r="HB42" s="9">
        <v>130.68199999999999</v>
      </c>
      <c r="HC42" s="9">
        <v>53.835999999999999</v>
      </c>
      <c r="HD42" s="9">
        <v>76.846000000000004</v>
      </c>
      <c r="HE42" s="9">
        <v>100.655</v>
      </c>
      <c r="HF42" s="9">
        <v>78.248999999999995</v>
      </c>
      <c r="HG42" s="9">
        <v>22.405999999999999</v>
      </c>
      <c r="HH42" s="9">
        <v>141.28800000000001</v>
      </c>
      <c r="HI42" s="9">
        <v>57.975000000000001</v>
      </c>
      <c r="HJ42" s="9">
        <v>83.313000000000002</v>
      </c>
      <c r="HK42" s="9">
        <v>145.01400000000001</v>
      </c>
      <c r="HL42" s="9">
        <v>65.353999999999999</v>
      </c>
      <c r="HM42" s="9">
        <v>79.66</v>
      </c>
      <c r="HN42" s="9">
        <v>242.303</v>
      </c>
      <c r="HO42" s="9">
        <v>129.19200000000001</v>
      </c>
      <c r="HP42" s="9">
        <v>113.111</v>
      </c>
      <c r="HQ42" s="9">
        <v>155.636</v>
      </c>
      <c r="HR42" s="9">
        <v>103.736</v>
      </c>
      <c r="HS42" s="9">
        <v>51.9</v>
      </c>
      <c r="HT42" s="9">
        <v>86.667000000000002</v>
      </c>
      <c r="HU42" s="9">
        <v>25.457000000000001</v>
      </c>
      <c r="HV42" s="9">
        <v>61.210999999999999</v>
      </c>
      <c r="HW42" s="9">
        <v>37.616</v>
      </c>
      <c r="HX42" s="9">
        <v>19.347000000000001</v>
      </c>
      <c r="HY42" s="9">
        <v>18.27</v>
      </c>
      <c r="HZ42" s="9">
        <v>7.2350000000000003</v>
      </c>
      <c r="IA42" s="9">
        <v>4.21</v>
      </c>
      <c r="IB42" s="9">
        <v>3.024</v>
      </c>
      <c r="IC42" s="9">
        <v>2.6920000000000002</v>
      </c>
      <c r="ID42" s="9">
        <v>2.0339999999999998</v>
      </c>
      <c r="IE42" s="9">
        <v>0.65900000000000003</v>
      </c>
      <c r="IF42" s="9">
        <v>1.202</v>
      </c>
      <c r="IG42" s="9">
        <v>0.90300000000000002</v>
      </c>
      <c r="IH42" s="9">
        <v>0.29899999999999999</v>
      </c>
      <c r="II42" s="9">
        <v>1.49</v>
      </c>
      <c r="IJ42" s="9">
        <v>1.131</v>
      </c>
      <c r="IK42" s="9">
        <v>0.35899999999999999</v>
      </c>
      <c r="IL42" s="9">
        <v>4.5419999999999998</v>
      </c>
      <c r="IM42" s="9">
        <v>2.177</v>
      </c>
      <c r="IN42" s="9">
        <v>2.3660000000000001</v>
      </c>
      <c r="IO42" s="9">
        <v>32.777000000000001</v>
      </c>
      <c r="IP42" s="9">
        <v>16.382999999999999</v>
      </c>
      <c r="IQ42" s="9">
        <v>16.393999999999998</v>
      </c>
    </row>
    <row r="43" spans="1:251">
      <c r="A43" s="10">
        <v>42795</v>
      </c>
      <c r="B43" s="9">
        <v>961.90499999999997</v>
      </c>
      <c r="C43" s="9">
        <v>1186.0609999999999</v>
      </c>
      <c r="D43" s="9">
        <v>375.22300000000001</v>
      </c>
      <c r="E43" s="9">
        <v>810.83799999999997</v>
      </c>
      <c r="F43" s="9">
        <v>507.31299999999999</v>
      </c>
      <c r="G43" s="9">
        <v>268.62400000000002</v>
      </c>
      <c r="H43" s="9">
        <v>238.68899999999999</v>
      </c>
      <c r="I43" s="9">
        <v>97.524000000000001</v>
      </c>
      <c r="J43" s="9">
        <v>53.938000000000002</v>
      </c>
      <c r="K43" s="9">
        <v>43.585999999999999</v>
      </c>
      <c r="L43" s="9">
        <v>34.829000000000001</v>
      </c>
      <c r="M43" s="9">
        <v>27.83</v>
      </c>
      <c r="N43" s="9">
        <v>6.9980000000000002</v>
      </c>
      <c r="O43" s="9">
        <v>17.571000000000002</v>
      </c>
      <c r="P43" s="9">
        <v>13.061</v>
      </c>
      <c r="Q43" s="9">
        <v>4.5110000000000001</v>
      </c>
      <c r="R43" s="9">
        <v>17.257000000000001</v>
      </c>
      <c r="S43" s="9">
        <v>14.77</v>
      </c>
      <c r="T43" s="9">
        <v>2.488</v>
      </c>
      <c r="U43" s="9">
        <v>62.695</v>
      </c>
      <c r="V43" s="9">
        <v>26.108000000000001</v>
      </c>
      <c r="W43" s="9">
        <v>36.587000000000003</v>
      </c>
      <c r="X43" s="9">
        <v>441.92</v>
      </c>
      <c r="Y43" s="9">
        <v>233.40700000000001</v>
      </c>
      <c r="Z43" s="9">
        <v>208.512</v>
      </c>
      <c r="AA43" s="9">
        <v>160.625</v>
      </c>
      <c r="AB43" s="9">
        <v>121.15300000000001</v>
      </c>
      <c r="AC43" s="9">
        <v>39.470999999999997</v>
      </c>
      <c r="AD43" s="9">
        <v>281.29500000000002</v>
      </c>
      <c r="AE43" s="9">
        <v>112.254</v>
      </c>
      <c r="AF43" s="9">
        <v>169.041</v>
      </c>
      <c r="AG43" s="9">
        <v>188.25200000000001</v>
      </c>
      <c r="AH43" s="9">
        <v>142.821</v>
      </c>
      <c r="AI43" s="9">
        <v>45.430999999999997</v>
      </c>
      <c r="AJ43" s="9">
        <v>319.06099999999998</v>
      </c>
      <c r="AK43" s="9">
        <v>125.803</v>
      </c>
      <c r="AL43" s="9">
        <v>193.25800000000001</v>
      </c>
      <c r="AM43" s="9">
        <v>298.86599999999999</v>
      </c>
      <c r="AN43" s="9">
        <v>125.315</v>
      </c>
      <c r="AO43" s="9">
        <v>173.55199999999999</v>
      </c>
      <c r="AP43" s="9">
        <v>3162.9580000000001</v>
      </c>
      <c r="AQ43" s="9">
        <v>1693.932</v>
      </c>
      <c r="AR43" s="9">
        <v>1469.0260000000001</v>
      </c>
      <c r="AS43" s="9">
        <v>2131.1350000000002</v>
      </c>
      <c r="AT43" s="9">
        <v>1367.7550000000001</v>
      </c>
      <c r="AU43" s="9">
        <v>763.38</v>
      </c>
      <c r="AV43" s="9">
        <v>1031.8230000000001</v>
      </c>
      <c r="AW43" s="9">
        <v>326.17700000000002</v>
      </c>
      <c r="AX43" s="9">
        <v>705.64599999999996</v>
      </c>
      <c r="AY43" s="9">
        <v>492.44799999999998</v>
      </c>
      <c r="AZ43" s="9">
        <v>261.24099999999999</v>
      </c>
      <c r="BA43" s="9">
        <v>231.208</v>
      </c>
      <c r="BB43" s="9">
        <v>93.266999999999996</v>
      </c>
      <c r="BC43" s="9">
        <v>53.371000000000002</v>
      </c>
      <c r="BD43" s="9">
        <v>39.896000000000001</v>
      </c>
      <c r="BE43" s="9">
        <v>30.9</v>
      </c>
      <c r="BF43" s="9">
        <v>23.605</v>
      </c>
      <c r="BG43" s="9">
        <v>7.2949999999999999</v>
      </c>
      <c r="BH43" s="9">
        <v>15.811999999999999</v>
      </c>
      <c r="BI43" s="9">
        <v>12.467000000000001</v>
      </c>
      <c r="BJ43" s="9">
        <v>3.3450000000000002</v>
      </c>
      <c r="BK43" s="9">
        <v>15.087999999999999</v>
      </c>
      <c r="BL43" s="9">
        <v>11.138</v>
      </c>
      <c r="BM43" s="9">
        <v>3.95</v>
      </c>
      <c r="BN43" s="9">
        <v>62.366999999999997</v>
      </c>
      <c r="BO43" s="9">
        <v>29.766999999999999</v>
      </c>
      <c r="BP43" s="9">
        <v>32.600999999999999</v>
      </c>
      <c r="BQ43" s="9">
        <v>438.02800000000002</v>
      </c>
      <c r="BR43" s="9">
        <v>230.709</v>
      </c>
      <c r="BS43" s="9">
        <v>207.31899999999999</v>
      </c>
      <c r="BT43" s="9">
        <v>163.095</v>
      </c>
      <c r="BU43" s="9">
        <v>123.568</v>
      </c>
      <c r="BV43" s="9">
        <v>39.527000000000001</v>
      </c>
      <c r="BW43" s="9">
        <v>274.93299999999999</v>
      </c>
      <c r="BX43" s="9">
        <v>107.14100000000001</v>
      </c>
      <c r="BY43" s="9">
        <v>167.792</v>
      </c>
      <c r="BZ43" s="9">
        <v>188.52699999999999</v>
      </c>
      <c r="CA43" s="9">
        <v>142.53399999999999</v>
      </c>
      <c r="CB43" s="9">
        <v>45.993000000000002</v>
      </c>
      <c r="CC43" s="9">
        <v>303.92200000000003</v>
      </c>
      <c r="CD43" s="9">
        <v>118.70699999999999</v>
      </c>
      <c r="CE43" s="9">
        <v>185.215</v>
      </c>
      <c r="CF43" s="9">
        <v>290.745</v>
      </c>
      <c r="CG43" s="9">
        <v>119.608</v>
      </c>
      <c r="CH43" s="9">
        <v>171.137</v>
      </c>
      <c r="CI43" s="9">
        <v>2383.85</v>
      </c>
      <c r="CJ43" s="9">
        <v>1251.1179999999999</v>
      </c>
      <c r="CK43" s="9">
        <v>1132.732</v>
      </c>
      <c r="CL43" s="9">
        <v>1634.9639999999999</v>
      </c>
      <c r="CM43" s="9">
        <v>1019.631</v>
      </c>
      <c r="CN43" s="9">
        <v>615.33299999999997</v>
      </c>
      <c r="CO43" s="9">
        <v>748.88599999999997</v>
      </c>
      <c r="CP43" s="9">
        <v>231.48699999999999</v>
      </c>
      <c r="CQ43" s="9">
        <v>517.399</v>
      </c>
      <c r="CR43" s="9">
        <v>344.80599999999998</v>
      </c>
      <c r="CS43" s="9">
        <v>183.98699999999999</v>
      </c>
      <c r="CT43" s="9">
        <v>160.81899999999999</v>
      </c>
      <c r="CU43" s="9">
        <v>86.915000000000006</v>
      </c>
      <c r="CV43" s="9">
        <v>53.813000000000002</v>
      </c>
      <c r="CW43" s="9">
        <v>33.101999999999997</v>
      </c>
      <c r="CX43" s="9">
        <v>32.805</v>
      </c>
      <c r="CY43" s="9">
        <v>26.831</v>
      </c>
      <c r="CZ43" s="9">
        <v>5.9740000000000002</v>
      </c>
      <c r="DA43" s="9">
        <v>22.498999999999999</v>
      </c>
      <c r="DB43" s="9">
        <v>17.361999999999998</v>
      </c>
      <c r="DC43" s="9">
        <v>5.1369999999999996</v>
      </c>
      <c r="DD43" s="9">
        <v>10.305999999999999</v>
      </c>
      <c r="DE43" s="9">
        <v>9.4689999999999994</v>
      </c>
      <c r="DF43" s="9">
        <v>0.83699999999999997</v>
      </c>
      <c r="DG43" s="9">
        <v>54.110999999999997</v>
      </c>
      <c r="DH43" s="9">
        <v>26.981999999999999</v>
      </c>
      <c r="DI43" s="9">
        <v>27.128</v>
      </c>
      <c r="DJ43" s="9">
        <v>303.93900000000002</v>
      </c>
      <c r="DK43" s="9">
        <v>159.07499999999999</v>
      </c>
      <c r="DL43" s="9">
        <v>144.864</v>
      </c>
      <c r="DM43" s="9">
        <v>107.815</v>
      </c>
      <c r="DN43" s="9">
        <v>80.394000000000005</v>
      </c>
      <c r="DO43" s="9">
        <v>27.420999999999999</v>
      </c>
      <c r="DP43" s="9">
        <v>196.124</v>
      </c>
      <c r="DQ43" s="9">
        <v>78.680999999999997</v>
      </c>
      <c r="DR43" s="9">
        <v>117.443</v>
      </c>
      <c r="DS43" s="9">
        <v>128.61500000000001</v>
      </c>
      <c r="DT43" s="9">
        <v>96.578000000000003</v>
      </c>
      <c r="DU43" s="9">
        <v>32.036999999999999</v>
      </c>
      <c r="DV43" s="9">
        <v>216.19200000000001</v>
      </c>
      <c r="DW43" s="9">
        <v>87.409000000000006</v>
      </c>
      <c r="DX43" s="9">
        <v>128.78299999999999</v>
      </c>
      <c r="DY43" s="9">
        <v>218.62299999999999</v>
      </c>
      <c r="DZ43" s="9">
        <v>96.043000000000006</v>
      </c>
      <c r="EA43" s="9">
        <v>122.57899999999999</v>
      </c>
      <c r="EB43" s="9">
        <v>820.55799999999999</v>
      </c>
      <c r="EC43" s="9">
        <v>432.74400000000003</v>
      </c>
      <c r="ED43" s="9">
        <v>387.81400000000002</v>
      </c>
      <c r="EE43" s="9">
        <v>527.11099999999999</v>
      </c>
      <c r="EF43" s="9">
        <v>344.80700000000002</v>
      </c>
      <c r="EG43" s="9">
        <v>182.304</v>
      </c>
      <c r="EH43" s="9">
        <v>293.447</v>
      </c>
      <c r="EI43" s="9">
        <v>87.936000000000007</v>
      </c>
      <c r="EJ43" s="9">
        <v>205.51</v>
      </c>
      <c r="EK43" s="9">
        <v>135.51</v>
      </c>
      <c r="EL43" s="9">
        <v>65.64</v>
      </c>
      <c r="EM43" s="9">
        <v>69.87</v>
      </c>
      <c r="EN43" s="9">
        <v>29.888000000000002</v>
      </c>
      <c r="EO43" s="9">
        <v>16.103999999999999</v>
      </c>
      <c r="EP43" s="9">
        <v>13.784000000000001</v>
      </c>
      <c r="EQ43" s="9">
        <v>9.8350000000000009</v>
      </c>
      <c r="ER43" s="9">
        <v>7.9969999999999999</v>
      </c>
      <c r="ES43" s="9">
        <v>1.839</v>
      </c>
      <c r="ET43" s="9">
        <v>5.5830000000000002</v>
      </c>
      <c r="EU43" s="9">
        <v>4.0629999999999997</v>
      </c>
      <c r="EV43" s="9">
        <v>1.52</v>
      </c>
      <c r="EW43" s="9">
        <v>4.2530000000000001</v>
      </c>
      <c r="EX43" s="9">
        <v>3.9340000000000002</v>
      </c>
      <c r="EY43" s="9">
        <v>0.31900000000000001</v>
      </c>
      <c r="EZ43" s="9">
        <v>20.052</v>
      </c>
      <c r="FA43" s="9">
        <v>8.1069999999999993</v>
      </c>
      <c r="FB43" s="9">
        <v>11.945</v>
      </c>
      <c r="FC43" s="9">
        <v>117.696</v>
      </c>
      <c r="FD43" s="9">
        <v>54.982999999999997</v>
      </c>
      <c r="FE43" s="9">
        <v>62.713000000000001</v>
      </c>
      <c r="FF43" s="9">
        <v>35.002000000000002</v>
      </c>
      <c r="FG43" s="9">
        <v>26.628</v>
      </c>
      <c r="FH43" s="9">
        <v>8.3740000000000006</v>
      </c>
      <c r="FI43" s="9">
        <v>82.694999999999993</v>
      </c>
      <c r="FJ43" s="9">
        <v>28.355</v>
      </c>
      <c r="FK43" s="9">
        <v>54.34</v>
      </c>
      <c r="FL43" s="9">
        <v>42.503</v>
      </c>
      <c r="FM43" s="9">
        <v>32.744</v>
      </c>
      <c r="FN43" s="9">
        <v>9.7590000000000003</v>
      </c>
      <c r="FO43" s="9">
        <v>93.007000000000005</v>
      </c>
      <c r="FP43" s="9">
        <v>32.896000000000001</v>
      </c>
      <c r="FQ43" s="9">
        <v>60.110999999999997</v>
      </c>
      <c r="FR43" s="9">
        <v>88.278000000000006</v>
      </c>
      <c r="FS43" s="9">
        <v>32.417999999999999</v>
      </c>
      <c r="FT43" s="9">
        <v>55.86</v>
      </c>
      <c r="FU43" s="9">
        <v>1301.2739999999999</v>
      </c>
      <c r="FV43" s="9">
        <v>714.68700000000001</v>
      </c>
      <c r="FW43" s="9">
        <v>586.58699999999999</v>
      </c>
      <c r="FX43" s="9">
        <v>890.92700000000002</v>
      </c>
      <c r="FY43" s="9">
        <v>585.69899999999996</v>
      </c>
      <c r="FZ43" s="9">
        <v>305.22899999999998</v>
      </c>
      <c r="GA43" s="9">
        <v>410.34699999999998</v>
      </c>
      <c r="GB43" s="9">
        <v>128.988</v>
      </c>
      <c r="GC43" s="9">
        <v>281.35899999999998</v>
      </c>
      <c r="GD43" s="9">
        <v>233.214</v>
      </c>
      <c r="GE43" s="9">
        <v>126.81100000000001</v>
      </c>
      <c r="GF43" s="9">
        <v>106.40300000000001</v>
      </c>
      <c r="GG43" s="9">
        <v>45.024999999999999</v>
      </c>
      <c r="GH43" s="9">
        <v>27.956</v>
      </c>
      <c r="GI43" s="9">
        <v>17.068999999999999</v>
      </c>
      <c r="GJ43" s="9">
        <v>20.274999999999999</v>
      </c>
      <c r="GK43" s="9">
        <v>18.201000000000001</v>
      </c>
      <c r="GL43" s="9">
        <v>2.0739999999999998</v>
      </c>
      <c r="GM43" s="9">
        <v>12.291</v>
      </c>
      <c r="GN43" s="9">
        <v>11.478</v>
      </c>
      <c r="GO43" s="9">
        <v>0.81200000000000006</v>
      </c>
      <c r="GP43" s="9">
        <v>7.9850000000000003</v>
      </c>
      <c r="GQ43" s="9">
        <v>6.7229999999999999</v>
      </c>
      <c r="GR43" s="9">
        <v>1.2609999999999999</v>
      </c>
      <c r="GS43" s="9">
        <v>24.75</v>
      </c>
      <c r="GT43" s="9">
        <v>9.7550000000000008</v>
      </c>
      <c r="GU43" s="9">
        <v>14.996</v>
      </c>
      <c r="GV43" s="9">
        <v>211.364</v>
      </c>
      <c r="GW43" s="9">
        <v>113.664</v>
      </c>
      <c r="GX43" s="9">
        <v>97.7</v>
      </c>
      <c r="GY43" s="9">
        <v>82.733000000000004</v>
      </c>
      <c r="GZ43" s="9">
        <v>62.665999999999997</v>
      </c>
      <c r="HA43" s="9">
        <v>20.067</v>
      </c>
      <c r="HB43" s="9">
        <v>128.631</v>
      </c>
      <c r="HC43" s="9">
        <v>50.997999999999998</v>
      </c>
      <c r="HD43" s="9">
        <v>77.632999999999996</v>
      </c>
      <c r="HE43" s="9">
        <v>93.450999999999993</v>
      </c>
      <c r="HF43" s="9">
        <v>72.290000000000006</v>
      </c>
      <c r="HG43" s="9">
        <v>21.161000000000001</v>
      </c>
      <c r="HH43" s="9">
        <v>139.76300000000001</v>
      </c>
      <c r="HI43" s="9">
        <v>54.521999999999998</v>
      </c>
      <c r="HJ43" s="9">
        <v>85.242000000000004</v>
      </c>
      <c r="HK43" s="9">
        <v>140.922</v>
      </c>
      <c r="HL43" s="9">
        <v>62.475999999999999</v>
      </c>
      <c r="HM43" s="9">
        <v>78.444999999999993</v>
      </c>
      <c r="HN43" s="9">
        <v>244.483</v>
      </c>
      <c r="HO43" s="9">
        <v>128.13300000000001</v>
      </c>
      <c r="HP43" s="9">
        <v>116.35</v>
      </c>
      <c r="HQ43" s="9">
        <v>155.035</v>
      </c>
      <c r="HR43" s="9">
        <v>101.762</v>
      </c>
      <c r="HS43" s="9">
        <v>53.273000000000003</v>
      </c>
      <c r="HT43" s="9">
        <v>89.447999999999993</v>
      </c>
      <c r="HU43" s="9">
        <v>26.370999999999999</v>
      </c>
      <c r="HV43" s="9">
        <v>63.078000000000003</v>
      </c>
      <c r="HW43" s="9">
        <v>37.661000000000001</v>
      </c>
      <c r="HX43" s="9">
        <v>17.562999999999999</v>
      </c>
      <c r="HY43" s="9">
        <v>20.097999999999999</v>
      </c>
      <c r="HZ43" s="9">
        <v>6.7240000000000002</v>
      </c>
      <c r="IA43" s="9">
        <v>2.8119999999999998</v>
      </c>
      <c r="IB43" s="9">
        <v>3.9119999999999999</v>
      </c>
      <c r="IC43" s="9">
        <v>1.7909999999999999</v>
      </c>
      <c r="ID43" s="9">
        <v>1</v>
      </c>
      <c r="IE43" s="9">
        <v>0.79100000000000004</v>
      </c>
      <c r="IF43" s="9">
        <v>0.64100000000000001</v>
      </c>
      <c r="IG43" s="9">
        <v>0.53600000000000003</v>
      </c>
      <c r="IH43" s="9">
        <v>0.105</v>
      </c>
      <c r="II43" s="9">
        <v>1.149</v>
      </c>
      <c r="IJ43" s="9">
        <v>0.46300000000000002</v>
      </c>
      <c r="IK43" s="9">
        <v>0.68600000000000005</v>
      </c>
      <c r="IL43" s="9">
        <v>4.9329999999999998</v>
      </c>
      <c r="IM43" s="9">
        <v>1.8120000000000001</v>
      </c>
      <c r="IN43" s="9">
        <v>3.121</v>
      </c>
      <c r="IO43" s="9">
        <v>34.091000000000001</v>
      </c>
      <c r="IP43" s="9">
        <v>15.901999999999999</v>
      </c>
      <c r="IQ43" s="9">
        <v>18.189</v>
      </c>
    </row>
    <row r="44" spans="1:251">
      <c r="A44" s="10">
        <v>42826</v>
      </c>
      <c r="B44" s="9">
        <v>957.69100000000003</v>
      </c>
      <c r="C44" s="9">
        <v>1211.9829999999999</v>
      </c>
      <c r="D44" s="9">
        <v>399.34300000000002</v>
      </c>
      <c r="E44" s="9">
        <v>812.63900000000001</v>
      </c>
      <c r="F44" s="9">
        <v>538.58299999999997</v>
      </c>
      <c r="G44" s="9">
        <v>275.48099999999999</v>
      </c>
      <c r="H44" s="9">
        <v>263.10199999999998</v>
      </c>
      <c r="I44" s="9">
        <v>81.811999999999998</v>
      </c>
      <c r="J44" s="9">
        <v>42.706000000000003</v>
      </c>
      <c r="K44" s="9">
        <v>39.106000000000002</v>
      </c>
      <c r="L44" s="9">
        <v>24.981000000000002</v>
      </c>
      <c r="M44" s="9">
        <v>17.187999999999999</v>
      </c>
      <c r="N44" s="9">
        <v>7.7930000000000001</v>
      </c>
      <c r="O44" s="9">
        <v>16.646000000000001</v>
      </c>
      <c r="P44" s="9">
        <v>12.009</v>
      </c>
      <c r="Q44" s="9">
        <v>4.6369999999999996</v>
      </c>
      <c r="R44" s="9">
        <v>8.3350000000000009</v>
      </c>
      <c r="S44" s="9">
        <v>5.1790000000000003</v>
      </c>
      <c r="T44" s="9">
        <v>3.1560000000000001</v>
      </c>
      <c r="U44" s="9">
        <v>56.831000000000003</v>
      </c>
      <c r="V44" s="9">
        <v>25.518000000000001</v>
      </c>
      <c r="W44" s="9">
        <v>31.312999999999999</v>
      </c>
      <c r="X44" s="9">
        <v>490.82100000000003</v>
      </c>
      <c r="Y44" s="9">
        <v>250.167</v>
      </c>
      <c r="Z44" s="9">
        <v>240.655</v>
      </c>
      <c r="AA44" s="9">
        <v>164.69300000000001</v>
      </c>
      <c r="AB44" s="9">
        <v>125.72499999999999</v>
      </c>
      <c r="AC44" s="9">
        <v>38.969000000000001</v>
      </c>
      <c r="AD44" s="9">
        <v>326.12799999999999</v>
      </c>
      <c r="AE44" s="9">
        <v>124.44199999999999</v>
      </c>
      <c r="AF44" s="9">
        <v>201.68600000000001</v>
      </c>
      <c r="AG44" s="9">
        <v>183.62799999999999</v>
      </c>
      <c r="AH44" s="9">
        <v>137.89099999999999</v>
      </c>
      <c r="AI44" s="9">
        <v>45.737000000000002</v>
      </c>
      <c r="AJ44" s="9">
        <v>354.95499999999998</v>
      </c>
      <c r="AK44" s="9">
        <v>137.59</v>
      </c>
      <c r="AL44" s="9">
        <v>217.36500000000001</v>
      </c>
      <c r="AM44" s="9">
        <v>342.774</v>
      </c>
      <c r="AN44" s="9">
        <v>136.45099999999999</v>
      </c>
      <c r="AO44" s="9">
        <v>206.32300000000001</v>
      </c>
      <c r="AP44" s="9">
        <v>3178.8719999999998</v>
      </c>
      <c r="AQ44" s="9">
        <v>1704.7719999999999</v>
      </c>
      <c r="AR44" s="9">
        <v>1474.0989999999999</v>
      </c>
      <c r="AS44" s="9">
        <v>2110.7800000000002</v>
      </c>
      <c r="AT44" s="9">
        <v>1359.4079999999999</v>
      </c>
      <c r="AU44" s="9">
        <v>751.37199999999996</v>
      </c>
      <c r="AV44" s="9">
        <v>1068.0909999999999</v>
      </c>
      <c r="AW44" s="9">
        <v>345.36399999999998</v>
      </c>
      <c r="AX44" s="9">
        <v>722.72699999999998</v>
      </c>
      <c r="AY44" s="9">
        <v>475.411</v>
      </c>
      <c r="AZ44" s="9">
        <v>243.548</v>
      </c>
      <c r="BA44" s="9">
        <v>231.863</v>
      </c>
      <c r="BB44" s="9">
        <v>80.444999999999993</v>
      </c>
      <c r="BC44" s="9">
        <v>41.463000000000001</v>
      </c>
      <c r="BD44" s="9">
        <v>38.981999999999999</v>
      </c>
      <c r="BE44" s="9">
        <v>26.619</v>
      </c>
      <c r="BF44" s="9">
        <v>18.736999999999998</v>
      </c>
      <c r="BG44" s="9">
        <v>7.883</v>
      </c>
      <c r="BH44" s="9">
        <v>13.888</v>
      </c>
      <c r="BI44" s="9">
        <v>10.615</v>
      </c>
      <c r="BJ44" s="9">
        <v>3.2730000000000001</v>
      </c>
      <c r="BK44" s="9">
        <v>12.731</v>
      </c>
      <c r="BL44" s="9">
        <v>8.1210000000000004</v>
      </c>
      <c r="BM44" s="9">
        <v>4.6100000000000003</v>
      </c>
      <c r="BN44" s="9">
        <v>53.826000000000001</v>
      </c>
      <c r="BO44" s="9">
        <v>22.727</v>
      </c>
      <c r="BP44" s="9">
        <v>31.099</v>
      </c>
      <c r="BQ44" s="9">
        <v>433.64499999999998</v>
      </c>
      <c r="BR44" s="9">
        <v>223.71299999999999</v>
      </c>
      <c r="BS44" s="9">
        <v>209.93199999999999</v>
      </c>
      <c r="BT44" s="9">
        <v>157.25299999999999</v>
      </c>
      <c r="BU44" s="9">
        <v>110.873</v>
      </c>
      <c r="BV44" s="9">
        <v>46.38</v>
      </c>
      <c r="BW44" s="9">
        <v>276.392</v>
      </c>
      <c r="BX44" s="9">
        <v>112.84</v>
      </c>
      <c r="BY44" s="9">
        <v>163.55199999999999</v>
      </c>
      <c r="BZ44" s="9">
        <v>177.047</v>
      </c>
      <c r="CA44" s="9">
        <v>124.675</v>
      </c>
      <c r="CB44" s="9">
        <v>52.371000000000002</v>
      </c>
      <c r="CC44" s="9">
        <v>298.36500000000001</v>
      </c>
      <c r="CD44" s="9">
        <v>118.873</v>
      </c>
      <c r="CE44" s="9">
        <v>179.49199999999999</v>
      </c>
      <c r="CF44" s="9">
        <v>290.27999999999997</v>
      </c>
      <c r="CG44" s="9">
        <v>123.455</v>
      </c>
      <c r="CH44" s="9">
        <v>166.82499999999999</v>
      </c>
      <c r="CI44" s="9">
        <v>2409.143</v>
      </c>
      <c r="CJ44" s="9">
        <v>1275.1020000000001</v>
      </c>
      <c r="CK44" s="9">
        <v>1134.04</v>
      </c>
      <c r="CL44" s="9">
        <v>1658.366</v>
      </c>
      <c r="CM44" s="9">
        <v>1044.354</v>
      </c>
      <c r="CN44" s="9">
        <v>614.01300000000003</v>
      </c>
      <c r="CO44" s="9">
        <v>750.77599999999995</v>
      </c>
      <c r="CP44" s="9">
        <v>230.749</v>
      </c>
      <c r="CQ44" s="9">
        <v>520.02700000000004</v>
      </c>
      <c r="CR44" s="9">
        <v>344.137</v>
      </c>
      <c r="CS44" s="9">
        <v>185.5</v>
      </c>
      <c r="CT44" s="9">
        <v>158.637</v>
      </c>
      <c r="CU44" s="9">
        <v>61.966000000000001</v>
      </c>
      <c r="CV44" s="9">
        <v>34.652999999999999</v>
      </c>
      <c r="CW44" s="9">
        <v>27.312999999999999</v>
      </c>
      <c r="CX44" s="9">
        <v>20.495999999999999</v>
      </c>
      <c r="CY44" s="9">
        <v>15.202999999999999</v>
      </c>
      <c r="CZ44" s="9">
        <v>5.2939999999999996</v>
      </c>
      <c r="DA44" s="9">
        <v>10.741</v>
      </c>
      <c r="DB44" s="9">
        <v>7.069</v>
      </c>
      <c r="DC44" s="9">
        <v>3.6720000000000002</v>
      </c>
      <c r="DD44" s="9">
        <v>9.7560000000000002</v>
      </c>
      <c r="DE44" s="9">
        <v>8.1340000000000003</v>
      </c>
      <c r="DF44" s="9">
        <v>1.6220000000000001</v>
      </c>
      <c r="DG44" s="9">
        <v>41.47</v>
      </c>
      <c r="DH44" s="9">
        <v>19.45</v>
      </c>
      <c r="DI44" s="9">
        <v>22.018999999999998</v>
      </c>
      <c r="DJ44" s="9">
        <v>308.53500000000003</v>
      </c>
      <c r="DK44" s="9">
        <v>166.67500000000001</v>
      </c>
      <c r="DL44" s="9">
        <v>141.86000000000001</v>
      </c>
      <c r="DM44" s="9">
        <v>122.08199999999999</v>
      </c>
      <c r="DN44" s="9">
        <v>92.798000000000002</v>
      </c>
      <c r="DO44" s="9">
        <v>29.283999999999999</v>
      </c>
      <c r="DP44" s="9">
        <v>186.453</v>
      </c>
      <c r="DQ44" s="9">
        <v>73.876999999999995</v>
      </c>
      <c r="DR44" s="9">
        <v>112.57599999999999</v>
      </c>
      <c r="DS44" s="9">
        <v>137.67099999999999</v>
      </c>
      <c r="DT44" s="9">
        <v>103.55200000000001</v>
      </c>
      <c r="DU44" s="9">
        <v>34.119</v>
      </c>
      <c r="DV44" s="9">
        <v>206.46600000000001</v>
      </c>
      <c r="DW44" s="9">
        <v>81.948999999999998</v>
      </c>
      <c r="DX44" s="9">
        <v>124.517</v>
      </c>
      <c r="DY44" s="9">
        <v>197.19399999999999</v>
      </c>
      <c r="DZ44" s="9">
        <v>80.945999999999998</v>
      </c>
      <c r="EA44" s="9">
        <v>116.248</v>
      </c>
      <c r="EB44" s="9">
        <v>818.58</v>
      </c>
      <c r="EC44" s="9">
        <v>436.30099999999999</v>
      </c>
      <c r="ED44" s="9">
        <v>382.27800000000002</v>
      </c>
      <c r="EE44" s="9">
        <v>532.44500000000005</v>
      </c>
      <c r="EF44" s="9">
        <v>348.61</v>
      </c>
      <c r="EG44" s="9">
        <v>183.83500000000001</v>
      </c>
      <c r="EH44" s="9">
        <v>286.13499999999999</v>
      </c>
      <c r="EI44" s="9">
        <v>87.691000000000003</v>
      </c>
      <c r="EJ44" s="9">
        <v>198.44399999999999</v>
      </c>
      <c r="EK44" s="9">
        <v>130.262</v>
      </c>
      <c r="EL44" s="9">
        <v>62.604999999999997</v>
      </c>
      <c r="EM44" s="9">
        <v>67.656999999999996</v>
      </c>
      <c r="EN44" s="9">
        <v>25.052</v>
      </c>
      <c r="EO44" s="9">
        <v>14.430999999999999</v>
      </c>
      <c r="EP44" s="9">
        <v>10.621</v>
      </c>
      <c r="EQ44" s="9">
        <v>7.79</v>
      </c>
      <c r="ER44" s="9">
        <v>6.2050000000000001</v>
      </c>
      <c r="ES44" s="9">
        <v>1.585</v>
      </c>
      <c r="ET44" s="9">
        <v>4.907</v>
      </c>
      <c r="EU44" s="9">
        <v>3.59</v>
      </c>
      <c r="EV44" s="9">
        <v>1.3169999999999999</v>
      </c>
      <c r="EW44" s="9">
        <v>2.8820000000000001</v>
      </c>
      <c r="EX44" s="9">
        <v>2.6150000000000002</v>
      </c>
      <c r="EY44" s="9">
        <v>0.26700000000000002</v>
      </c>
      <c r="EZ44" s="9">
        <v>17.263000000000002</v>
      </c>
      <c r="FA44" s="9">
        <v>8.2260000000000009</v>
      </c>
      <c r="FB44" s="9">
        <v>9.0359999999999996</v>
      </c>
      <c r="FC44" s="9">
        <v>116.785</v>
      </c>
      <c r="FD44" s="9">
        <v>53.67</v>
      </c>
      <c r="FE44" s="9">
        <v>63.115000000000002</v>
      </c>
      <c r="FF44" s="9">
        <v>36.058999999999997</v>
      </c>
      <c r="FG44" s="9">
        <v>25.436</v>
      </c>
      <c r="FH44" s="9">
        <v>10.624000000000001</v>
      </c>
      <c r="FI44" s="9">
        <v>80.724999999999994</v>
      </c>
      <c r="FJ44" s="9">
        <v>28.234000000000002</v>
      </c>
      <c r="FK44" s="9">
        <v>52.491</v>
      </c>
      <c r="FL44" s="9">
        <v>42.265999999999998</v>
      </c>
      <c r="FM44" s="9">
        <v>30.765999999999998</v>
      </c>
      <c r="FN44" s="9">
        <v>11.5</v>
      </c>
      <c r="FO44" s="9">
        <v>87.995999999999995</v>
      </c>
      <c r="FP44" s="9">
        <v>31.838999999999999</v>
      </c>
      <c r="FQ44" s="9">
        <v>56.156999999999996</v>
      </c>
      <c r="FR44" s="9">
        <v>85.632999999999996</v>
      </c>
      <c r="FS44" s="9">
        <v>31.824999999999999</v>
      </c>
      <c r="FT44" s="9">
        <v>53.808</v>
      </c>
      <c r="FU44" s="9">
        <v>1312.279</v>
      </c>
      <c r="FV44" s="9">
        <v>716.10199999999998</v>
      </c>
      <c r="FW44" s="9">
        <v>596.17700000000002</v>
      </c>
      <c r="FX44" s="9">
        <v>897.01800000000003</v>
      </c>
      <c r="FY44" s="9">
        <v>586.68200000000002</v>
      </c>
      <c r="FZ44" s="9">
        <v>310.33600000000001</v>
      </c>
      <c r="GA44" s="9">
        <v>415.262</v>
      </c>
      <c r="GB44" s="9">
        <v>129.41999999999999</v>
      </c>
      <c r="GC44" s="9">
        <v>285.84199999999998</v>
      </c>
      <c r="GD44" s="9">
        <v>226.602</v>
      </c>
      <c r="GE44" s="9">
        <v>119.777</v>
      </c>
      <c r="GF44" s="9">
        <v>106.825</v>
      </c>
      <c r="GG44" s="9">
        <v>32.237000000000002</v>
      </c>
      <c r="GH44" s="9">
        <v>18.824000000000002</v>
      </c>
      <c r="GI44" s="9">
        <v>13.413</v>
      </c>
      <c r="GJ44" s="9">
        <v>13.664</v>
      </c>
      <c r="GK44" s="9">
        <v>11.215</v>
      </c>
      <c r="GL44" s="9">
        <v>2.4489999999999998</v>
      </c>
      <c r="GM44" s="9">
        <v>9.577</v>
      </c>
      <c r="GN44" s="9">
        <v>8.17</v>
      </c>
      <c r="GO44" s="9">
        <v>1.407</v>
      </c>
      <c r="GP44" s="9">
        <v>4.0869999999999997</v>
      </c>
      <c r="GQ44" s="9">
        <v>3.0449999999999999</v>
      </c>
      <c r="GR44" s="9">
        <v>1.042</v>
      </c>
      <c r="GS44" s="9">
        <v>18.573</v>
      </c>
      <c r="GT44" s="9">
        <v>7.609</v>
      </c>
      <c r="GU44" s="9">
        <v>10.964</v>
      </c>
      <c r="GV44" s="9">
        <v>214.12700000000001</v>
      </c>
      <c r="GW44" s="9">
        <v>112.282</v>
      </c>
      <c r="GX44" s="9">
        <v>101.845</v>
      </c>
      <c r="GY44" s="9">
        <v>83.846999999999994</v>
      </c>
      <c r="GZ44" s="9">
        <v>61.713000000000001</v>
      </c>
      <c r="HA44" s="9">
        <v>22.132999999999999</v>
      </c>
      <c r="HB44" s="9">
        <v>130.28</v>
      </c>
      <c r="HC44" s="9">
        <v>50.569000000000003</v>
      </c>
      <c r="HD44" s="9">
        <v>79.712000000000003</v>
      </c>
      <c r="HE44" s="9">
        <v>90.632999999999996</v>
      </c>
      <c r="HF44" s="9">
        <v>67.284999999999997</v>
      </c>
      <c r="HG44" s="9">
        <v>23.347999999999999</v>
      </c>
      <c r="HH44" s="9">
        <v>135.96899999999999</v>
      </c>
      <c r="HI44" s="9">
        <v>52.491999999999997</v>
      </c>
      <c r="HJ44" s="9">
        <v>83.477000000000004</v>
      </c>
      <c r="HK44" s="9">
        <v>139.857</v>
      </c>
      <c r="HL44" s="9">
        <v>58.738999999999997</v>
      </c>
      <c r="HM44" s="9">
        <v>81.117999999999995</v>
      </c>
      <c r="HN44" s="9">
        <v>246.577</v>
      </c>
      <c r="HO44" s="9">
        <v>129.96299999999999</v>
      </c>
      <c r="HP44" s="9">
        <v>116.614</v>
      </c>
      <c r="HQ44" s="9">
        <v>154.56899999999999</v>
      </c>
      <c r="HR44" s="9">
        <v>104.47799999999999</v>
      </c>
      <c r="HS44" s="9">
        <v>50.091000000000001</v>
      </c>
      <c r="HT44" s="9">
        <v>92.007999999999996</v>
      </c>
      <c r="HU44" s="9">
        <v>25.484999999999999</v>
      </c>
      <c r="HV44" s="9">
        <v>66.522999999999996</v>
      </c>
      <c r="HW44" s="9">
        <v>39.512999999999998</v>
      </c>
      <c r="HX44" s="9">
        <v>18.257999999999999</v>
      </c>
      <c r="HY44" s="9">
        <v>21.254999999999999</v>
      </c>
      <c r="HZ44" s="9">
        <v>6.633</v>
      </c>
      <c r="IA44" s="9">
        <v>3.3250000000000002</v>
      </c>
      <c r="IB44" s="9">
        <v>3.3090000000000002</v>
      </c>
      <c r="IC44" s="9">
        <v>2.141</v>
      </c>
      <c r="ID44" s="9">
        <v>1.8480000000000001</v>
      </c>
      <c r="IE44" s="9">
        <v>0.29299999999999998</v>
      </c>
      <c r="IF44" s="9">
        <v>1.39</v>
      </c>
      <c r="IG44" s="9">
        <v>1.39</v>
      </c>
      <c r="IH44" s="9">
        <v>1E-3</v>
      </c>
      <c r="II44" s="9">
        <v>0.75</v>
      </c>
      <c r="IJ44" s="9">
        <v>0.45800000000000002</v>
      </c>
      <c r="IK44" s="9">
        <v>0.29199999999999998</v>
      </c>
      <c r="IL44" s="9">
        <v>4.492</v>
      </c>
      <c r="IM44" s="9">
        <v>1.476</v>
      </c>
      <c r="IN44" s="9">
        <v>3.016</v>
      </c>
      <c r="IO44" s="9">
        <v>35.276000000000003</v>
      </c>
      <c r="IP44" s="9">
        <v>15.96</v>
      </c>
      <c r="IQ44" s="9">
        <v>19.315000000000001</v>
      </c>
    </row>
    <row r="45" spans="1:251">
      <c r="A45" s="10">
        <v>42856</v>
      </c>
      <c r="B45" s="9">
        <v>998.56799999999998</v>
      </c>
      <c r="C45" s="9">
        <v>1179.163</v>
      </c>
      <c r="D45" s="9">
        <v>380.125</v>
      </c>
      <c r="E45" s="9">
        <v>799.03800000000001</v>
      </c>
      <c r="F45" s="9">
        <v>544.06700000000001</v>
      </c>
      <c r="G45" s="9">
        <v>282.31599999999997</v>
      </c>
      <c r="H45" s="9">
        <v>261.75099999999998</v>
      </c>
      <c r="I45" s="9">
        <v>104.274</v>
      </c>
      <c r="J45" s="9">
        <v>58.603999999999999</v>
      </c>
      <c r="K45" s="9">
        <v>45.67</v>
      </c>
      <c r="L45" s="9">
        <v>39.401000000000003</v>
      </c>
      <c r="M45" s="9">
        <v>29.109000000000002</v>
      </c>
      <c r="N45" s="9">
        <v>10.292999999999999</v>
      </c>
      <c r="O45" s="9">
        <v>18.908000000000001</v>
      </c>
      <c r="P45" s="9">
        <v>15.557</v>
      </c>
      <c r="Q45" s="9">
        <v>3.35</v>
      </c>
      <c r="R45" s="9">
        <v>20.494</v>
      </c>
      <c r="S45" s="9">
        <v>13.552</v>
      </c>
      <c r="T45" s="9">
        <v>6.9420000000000002</v>
      </c>
      <c r="U45" s="9">
        <v>64.873000000000005</v>
      </c>
      <c r="V45" s="9">
        <v>29.495999999999999</v>
      </c>
      <c r="W45" s="9">
        <v>35.377000000000002</v>
      </c>
      <c r="X45" s="9">
        <v>482.84100000000001</v>
      </c>
      <c r="Y45" s="9">
        <v>246.79599999999999</v>
      </c>
      <c r="Z45" s="9">
        <v>236.04499999999999</v>
      </c>
      <c r="AA45" s="9">
        <v>179.13499999999999</v>
      </c>
      <c r="AB45" s="9">
        <v>126.64400000000001</v>
      </c>
      <c r="AC45" s="9">
        <v>52.49</v>
      </c>
      <c r="AD45" s="9">
        <v>303.70699999999999</v>
      </c>
      <c r="AE45" s="9">
        <v>120.152</v>
      </c>
      <c r="AF45" s="9">
        <v>183.55500000000001</v>
      </c>
      <c r="AG45" s="9">
        <v>213.16900000000001</v>
      </c>
      <c r="AH45" s="9">
        <v>150.863</v>
      </c>
      <c r="AI45" s="9">
        <v>62.305999999999997</v>
      </c>
      <c r="AJ45" s="9">
        <v>330.89800000000002</v>
      </c>
      <c r="AK45" s="9">
        <v>131.453</v>
      </c>
      <c r="AL45" s="9">
        <v>199.44499999999999</v>
      </c>
      <c r="AM45" s="9">
        <v>322.61399999999998</v>
      </c>
      <c r="AN45" s="9">
        <v>135.709</v>
      </c>
      <c r="AO45" s="9">
        <v>186.905</v>
      </c>
      <c r="AP45" s="9">
        <v>3201.0430000000001</v>
      </c>
      <c r="AQ45" s="9">
        <v>1712.2760000000001</v>
      </c>
      <c r="AR45" s="9">
        <v>1488.7670000000001</v>
      </c>
      <c r="AS45" s="9">
        <v>2144.5569999999998</v>
      </c>
      <c r="AT45" s="9">
        <v>1381.4110000000001</v>
      </c>
      <c r="AU45" s="9">
        <v>763.14499999999998</v>
      </c>
      <c r="AV45" s="9">
        <v>1056.4870000000001</v>
      </c>
      <c r="AW45" s="9">
        <v>330.86500000000001</v>
      </c>
      <c r="AX45" s="9">
        <v>725.62099999999998</v>
      </c>
      <c r="AY45" s="9">
        <v>458.36500000000001</v>
      </c>
      <c r="AZ45" s="9">
        <v>241.18199999999999</v>
      </c>
      <c r="BA45" s="9">
        <v>217.18299999999999</v>
      </c>
      <c r="BB45" s="9">
        <v>94.287000000000006</v>
      </c>
      <c r="BC45" s="9">
        <v>51.359000000000002</v>
      </c>
      <c r="BD45" s="9">
        <v>42.927999999999997</v>
      </c>
      <c r="BE45" s="9">
        <v>32.661999999999999</v>
      </c>
      <c r="BF45" s="9">
        <v>24.581</v>
      </c>
      <c r="BG45" s="9">
        <v>8.0809999999999995</v>
      </c>
      <c r="BH45" s="9">
        <v>18.495000000000001</v>
      </c>
      <c r="BI45" s="9">
        <v>14.688000000000001</v>
      </c>
      <c r="BJ45" s="9">
        <v>3.8069999999999999</v>
      </c>
      <c r="BK45" s="9">
        <v>14.167999999999999</v>
      </c>
      <c r="BL45" s="9">
        <v>9.8940000000000001</v>
      </c>
      <c r="BM45" s="9">
        <v>4.274</v>
      </c>
      <c r="BN45" s="9">
        <v>61.624000000000002</v>
      </c>
      <c r="BO45" s="9">
        <v>26.777999999999999</v>
      </c>
      <c r="BP45" s="9">
        <v>34.845999999999997</v>
      </c>
      <c r="BQ45" s="9">
        <v>404.58499999999998</v>
      </c>
      <c r="BR45" s="9">
        <v>212.32599999999999</v>
      </c>
      <c r="BS45" s="9">
        <v>192.25800000000001</v>
      </c>
      <c r="BT45" s="9">
        <v>146.83799999999999</v>
      </c>
      <c r="BU45" s="9">
        <v>110.804</v>
      </c>
      <c r="BV45" s="9">
        <v>36.033999999999999</v>
      </c>
      <c r="BW45" s="9">
        <v>257.74599999999998</v>
      </c>
      <c r="BX45" s="9">
        <v>101.523</v>
      </c>
      <c r="BY45" s="9">
        <v>156.22399999999999</v>
      </c>
      <c r="BZ45" s="9">
        <v>173.26400000000001</v>
      </c>
      <c r="CA45" s="9">
        <v>129.53800000000001</v>
      </c>
      <c r="CB45" s="9">
        <v>43.726999999999997</v>
      </c>
      <c r="CC45" s="9">
        <v>285.101</v>
      </c>
      <c r="CD45" s="9">
        <v>111.645</v>
      </c>
      <c r="CE45" s="9">
        <v>173.45599999999999</v>
      </c>
      <c r="CF45" s="9">
        <v>276.24099999999999</v>
      </c>
      <c r="CG45" s="9">
        <v>116.21</v>
      </c>
      <c r="CH45" s="9">
        <v>160.03100000000001</v>
      </c>
      <c r="CI45" s="9">
        <v>2421.549</v>
      </c>
      <c r="CJ45" s="9">
        <v>1276.3140000000001</v>
      </c>
      <c r="CK45" s="9">
        <v>1145.2349999999999</v>
      </c>
      <c r="CL45" s="9">
        <v>1651.3810000000001</v>
      </c>
      <c r="CM45" s="9">
        <v>1043.4929999999999</v>
      </c>
      <c r="CN45" s="9">
        <v>607.88800000000003</v>
      </c>
      <c r="CO45" s="9">
        <v>770.16700000000003</v>
      </c>
      <c r="CP45" s="9">
        <v>232.821</v>
      </c>
      <c r="CQ45" s="9">
        <v>537.346</v>
      </c>
      <c r="CR45" s="9">
        <v>359.56900000000002</v>
      </c>
      <c r="CS45" s="9">
        <v>175.75700000000001</v>
      </c>
      <c r="CT45" s="9">
        <v>183.81100000000001</v>
      </c>
      <c r="CU45" s="9">
        <v>53.957999999999998</v>
      </c>
      <c r="CV45" s="9">
        <v>28.291</v>
      </c>
      <c r="CW45" s="9">
        <v>25.667000000000002</v>
      </c>
      <c r="CX45" s="9">
        <v>17.253</v>
      </c>
      <c r="CY45" s="9">
        <v>12.025</v>
      </c>
      <c r="CZ45" s="9">
        <v>5.2279999999999998</v>
      </c>
      <c r="DA45" s="9">
        <v>12.826000000000001</v>
      </c>
      <c r="DB45" s="9">
        <v>8.9809999999999999</v>
      </c>
      <c r="DC45" s="9">
        <v>3.8450000000000002</v>
      </c>
      <c r="DD45" s="9">
        <v>4.4269999999999996</v>
      </c>
      <c r="DE45" s="9">
        <v>3.0430000000000001</v>
      </c>
      <c r="DF45" s="9">
        <v>1.3839999999999999</v>
      </c>
      <c r="DG45" s="9">
        <v>36.704999999999998</v>
      </c>
      <c r="DH45" s="9">
        <v>16.266999999999999</v>
      </c>
      <c r="DI45" s="9">
        <v>20.437999999999999</v>
      </c>
      <c r="DJ45" s="9">
        <v>330.82400000000001</v>
      </c>
      <c r="DK45" s="9">
        <v>161.58699999999999</v>
      </c>
      <c r="DL45" s="9">
        <v>169.23699999999999</v>
      </c>
      <c r="DM45" s="9">
        <v>112.119</v>
      </c>
      <c r="DN45" s="9">
        <v>79.204999999999998</v>
      </c>
      <c r="DO45" s="9">
        <v>32.914000000000001</v>
      </c>
      <c r="DP45" s="9">
        <v>218.70599999999999</v>
      </c>
      <c r="DQ45" s="9">
        <v>82.382000000000005</v>
      </c>
      <c r="DR45" s="9">
        <v>136.32400000000001</v>
      </c>
      <c r="DS45" s="9">
        <v>125.262</v>
      </c>
      <c r="DT45" s="9">
        <v>87.558000000000007</v>
      </c>
      <c r="DU45" s="9">
        <v>37.703000000000003</v>
      </c>
      <c r="DV45" s="9">
        <v>234.30699999999999</v>
      </c>
      <c r="DW45" s="9">
        <v>88.198999999999998</v>
      </c>
      <c r="DX45" s="9">
        <v>146.108</v>
      </c>
      <c r="DY45" s="9">
        <v>231.53200000000001</v>
      </c>
      <c r="DZ45" s="9">
        <v>91.363</v>
      </c>
      <c r="EA45" s="9">
        <v>140.16800000000001</v>
      </c>
      <c r="EB45" s="9">
        <v>820.96600000000001</v>
      </c>
      <c r="EC45" s="9">
        <v>436.60899999999998</v>
      </c>
      <c r="ED45" s="9">
        <v>384.35700000000003</v>
      </c>
      <c r="EE45" s="9">
        <v>530.43600000000004</v>
      </c>
      <c r="EF45" s="9">
        <v>348.22199999999998</v>
      </c>
      <c r="EG45" s="9">
        <v>182.214</v>
      </c>
      <c r="EH45" s="9">
        <v>290.529</v>
      </c>
      <c r="EI45" s="9">
        <v>88.387</v>
      </c>
      <c r="EJ45" s="9">
        <v>202.142</v>
      </c>
      <c r="EK45" s="9">
        <v>130.50700000000001</v>
      </c>
      <c r="EL45" s="9">
        <v>62.183999999999997</v>
      </c>
      <c r="EM45" s="9">
        <v>68.323999999999998</v>
      </c>
      <c r="EN45" s="9">
        <v>29.327000000000002</v>
      </c>
      <c r="EO45" s="9">
        <v>15.477</v>
      </c>
      <c r="EP45" s="9">
        <v>13.85</v>
      </c>
      <c r="EQ45" s="9">
        <v>7.7610000000000001</v>
      </c>
      <c r="ER45" s="9">
        <v>6.07</v>
      </c>
      <c r="ES45" s="9">
        <v>1.6910000000000001</v>
      </c>
      <c r="ET45" s="9">
        <v>3.782</v>
      </c>
      <c r="EU45" s="9">
        <v>2.593</v>
      </c>
      <c r="EV45" s="9">
        <v>1.1890000000000001</v>
      </c>
      <c r="EW45" s="9">
        <v>3.98</v>
      </c>
      <c r="EX45" s="9">
        <v>3.4769999999999999</v>
      </c>
      <c r="EY45" s="9">
        <v>0.502</v>
      </c>
      <c r="EZ45" s="9">
        <v>21.565000000000001</v>
      </c>
      <c r="FA45" s="9">
        <v>9.407</v>
      </c>
      <c r="FB45" s="9">
        <v>12.159000000000001</v>
      </c>
      <c r="FC45" s="9">
        <v>115.741</v>
      </c>
      <c r="FD45" s="9">
        <v>54.906999999999996</v>
      </c>
      <c r="FE45" s="9">
        <v>60.832999999999998</v>
      </c>
      <c r="FF45" s="9">
        <v>33.975999999999999</v>
      </c>
      <c r="FG45" s="9">
        <v>25.033000000000001</v>
      </c>
      <c r="FH45" s="9">
        <v>8.9420000000000002</v>
      </c>
      <c r="FI45" s="9">
        <v>81.765000000000001</v>
      </c>
      <c r="FJ45" s="9">
        <v>29.873999999999999</v>
      </c>
      <c r="FK45" s="9">
        <v>51.890999999999998</v>
      </c>
      <c r="FL45" s="9">
        <v>39.457999999999998</v>
      </c>
      <c r="FM45" s="9">
        <v>29.041</v>
      </c>
      <c r="FN45" s="9">
        <v>10.417</v>
      </c>
      <c r="FO45" s="9">
        <v>91.05</v>
      </c>
      <c r="FP45" s="9">
        <v>33.143000000000001</v>
      </c>
      <c r="FQ45" s="9">
        <v>57.906999999999996</v>
      </c>
      <c r="FR45" s="9">
        <v>85.546999999999997</v>
      </c>
      <c r="FS45" s="9">
        <v>32.466999999999999</v>
      </c>
      <c r="FT45" s="9">
        <v>53.08</v>
      </c>
      <c r="FU45" s="9">
        <v>1326.6489999999999</v>
      </c>
      <c r="FV45" s="9">
        <v>717.00800000000004</v>
      </c>
      <c r="FW45" s="9">
        <v>609.64200000000005</v>
      </c>
      <c r="FX45" s="9">
        <v>902.30899999999997</v>
      </c>
      <c r="FY45" s="9">
        <v>587.53599999999994</v>
      </c>
      <c r="FZ45" s="9">
        <v>314.774</v>
      </c>
      <c r="GA45" s="9">
        <v>424.34</v>
      </c>
      <c r="GB45" s="9">
        <v>129.47200000000001</v>
      </c>
      <c r="GC45" s="9">
        <v>294.86799999999999</v>
      </c>
      <c r="GD45" s="9">
        <v>240.72200000000001</v>
      </c>
      <c r="GE45" s="9">
        <v>133.517</v>
      </c>
      <c r="GF45" s="9">
        <v>107.205</v>
      </c>
      <c r="GG45" s="9">
        <v>49.868000000000002</v>
      </c>
      <c r="GH45" s="9">
        <v>33.850999999999999</v>
      </c>
      <c r="GI45" s="9">
        <v>16.016999999999999</v>
      </c>
      <c r="GJ45" s="9">
        <v>20.53</v>
      </c>
      <c r="GK45" s="9">
        <v>17.02</v>
      </c>
      <c r="GL45" s="9">
        <v>3.51</v>
      </c>
      <c r="GM45" s="9">
        <v>11.555999999999999</v>
      </c>
      <c r="GN45" s="9">
        <v>9.5760000000000005</v>
      </c>
      <c r="GO45" s="9">
        <v>1.98</v>
      </c>
      <c r="GP45" s="9">
        <v>8.9740000000000002</v>
      </c>
      <c r="GQ45" s="9">
        <v>7.4429999999999996</v>
      </c>
      <c r="GR45" s="9">
        <v>1.53</v>
      </c>
      <c r="GS45" s="9">
        <v>29.338000000000001</v>
      </c>
      <c r="GT45" s="9">
        <v>16.831</v>
      </c>
      <c r="GU45" s="9">
        <v>12.507</v>
      </c>
      <c r="GV45" s="9">
        <v>217.172</v>
      </c>
      <c r="GW45" s="9">
        <v>118.08499999999999</v>
      </c>
      <c r="GX45" s="9">
        <v>99.087000000000003</v>
      </c>
      <c r="GY45" s="9">
        <v>85.762</v>
      </c>
      <c r="GZ45" s="9">
        <v>63.423999999999999</v>
      </c>
      <c r="HA45" s="9">
        <v>22.338000000000001</v>
      </c>
      <c r="HB45" s="9">
        <v>131.41</v>
      </c>
      <c r="HC45" s="9">
        <v>54.661000000000001</v>
      </c>
      <c r="HD45" s="9">
        <v>76.748999999999995</v>
      </c>
      <c r="HE45" s="9">
        <v>99.772000000000006</v>
      </c>
      <c r="HF45" s="9">
        <v>74.966999999999999</v>
      </c>
      <c r="HG45" s="9">
        <v>24.805</v>
      </c>
      <c r="HH45" s="9">
        <v>140.94999999999999</v>
      </c>
      <c r="HI45" s="9">
        <v>58.55</v>
      </c>
      <c r="HJ45" s="9">
        <v>82.4</v>
      </c>
      <c r="HK45" s="9">
        <v>142.96600000000001</v>
      </c>
      <c r="HL45" s="9">
        <v>64.236999999999995</v>
      </c>
      <c r="HM45" s="9">
        <v>78.728999999999999</v>
      </c>
      <c r="HN45" s="9">
        <v>250.13499999999999</v>
      </c>
      <c r="HO45" s="9">
        <v>130.405</v>
      </c>
      <c r="HP45" s="9">
        <v>119.73</v>
      </c>
      <c r="HQ45" s="9">
        <v>159.52500000000001</v>
      </c>
      <c r="HR45" s="9">
        <v>104.916</v>
      </c>
      <c r="HS45" s="9">
        <v>54.61</v>
      </c>
      <c r="HT45" s="9">
        <v>90.61</v>
      </c>
      <c r="HU45" s="9">
        <v>25.49</v>
      </c>
      <c r="HV45" s="9">
        <v>65.120999999999995</v>
      </c>
      <c r="HW45" s="9">
        <v>40.756999999999998</v>
      </c>
      <c r="HX45" s="9">
        <v>19.280999999999999</v>
      </c>
      <c r="HY45" s="9">
        <v>21.475999999999999</v>
      </c>
      <c r="HZ45" s="9">
        <v>10.221</v>
      </c>
      <c r="IA45" s="9">
        <v>4.3019999999999996</v>
      </c>
      <c r="IB45" s="9">
        <v>5.9189999999999996</v>
      </c>
      <c r="IC45" s="9">
        <v>2.5569999999999999</v>
      </c>
      <c r="ID45" s="9">
        <v>1.8919999999999999</v>
      </c>
      <c r="IE45" s="9">
        <v>0.66500000000000004</v>
      </c>
      <c r="IF45" s="9">
        <v>1.2849999999999999</v>
      </c>
      <c r="IG45" s="9">
        <v>1.1879999999999999</v>
      </c>
      <c r="IH45" s="9">
        <v>9.7000000000000003E-2</v>
      </c>
      <c r="II45" s="9">
        <v>1.272</v>
      </c>
      <c r="IJ45" s="9">
        <v>0.70299999999999996</v>
      </c>
      <c r="IK45" s="9">
        <v>0.56799999999999995</v>
      </c>
      <c r="IL45" s="9">
        <v>7.6639999999999997</v>
      </c>
      <c r="IM45" s="9">
        <v>2.41</v>
      </c>
      <c r="IN45" s="9">
        <v>5.2539999999999996</v>
      </c>
      <c r="IO45" s="9">
        <v>35.232999999999997</v>
      </c>
      <c r="IP45" s="9">
        <v>16.991</v>
      </c>
      <c r="IQ45" s="9">
        <v>18.242000000000001</v>
      </c>
    </row>
    <row r="46" spans="1:251">
      <c r="A46" s="10">
        <v>42887</v>
      </c>
      <c r="B46" s="9">
        <v>1003.2670000000001</v>
      </c>
      <c r="C46" s="9">
        <v>1168.981</v>
      </c>
      <c r="D46" s="9">
        <v>357.46600000000001</v>
      </c>
      <c r="E46" s="9">
        <v>811.51599999999996</v>
      </c>
      <c r="F46" s="9">
        <v>508.50400000000002</v>
      </c>
      <c r="G46" s="9">
        <v>254.07499999999999</v>
      </c>
      <c r="H46" s="9">
        <v>254.429</v>
      </c>
      <c r="I46" s="9">
        <v>85.257999999999996</v>
      </c>
      <c r="J46" s="9">
        <v>43.459000000000003</v>
      </c>
      <c r="K46" s="9">
        <v>41.798000000000002</v>
      </c>
      <c r="L46" s="9">
        <v>30.175999999999998</v>
      </c>
      <c r="M46" s="9">
        <v>21.652999999999999</v>
      </c>
      <c r="N46" s="9">
        <v>8.5220000000000002</v>
      </c>
      <c r="O46" s="9">
        <v>12.257</v>
      </c>
      <c r="P46" s="9">
        <v>8.1539999999999999</v>
      </c>
      <c r="Q46" s="9">
        <v>4.1029999999999998</v>
      </c>
      <c r="R46" s="9">
        <v>17.917999999999999</v>
      </c>
      <c r="S46" s="9">
        <v>13.499000000000001</v>
      </c>
      <c r="T46" s="9">
        <v>4.4189999999999996</v>
      </c>
      <c r="U46" s="9">
        <v>55.082000000000001</v>
      </c>
      <c r="V46" s="9">
        <v>21.806000000000001</v>
      </c>
      <c r="W46" s="9">
        <v>33.276000000000003</v>
      </c>
      <c r="X46" s="9">
        <v>461.99200000000002</v>
      </c>
      <c r="Y46" s="9">
        <v>230.08699999999999</v>
      </c>
      <c r="Z46" s="9">
        <v>231.905</v>
      </c>
      <c r="AA46" s="9">
        <v>172.33500000000001</v>
      </c>
      <c r="AB46" s="9">
        <v>125.61499999999999</v>
      </c>
      <c r="AC46" s="9">
        <v>46.719000000000001</v>
      </c>
      <c r="AD46" s="9">
        <v>289.65800000000002</v>
      </c>
      <c r="AE46" s="9">
        <v>104.47199999999999</v>
      </c>
      <c r="AF46" s="9">
        <v>185.18600000000001</v>
      </c>
      <c r="AG46" s="9">
        <v>196.804</v>
      </c>
      <c r="AH46" s="9">
        <v>143.54499999999999</v>
      </c>
      <c r="AI46" s="9">
        <v>53.258000000000003</v>
      </c>
      <c r="AJ46" s="9">
        <v>311.7</v>
      </c>
      <c r="AK46" s="9">
        <v>110.53</v>
      </c>
      <c r="AL46" s="9">
        <v>201.17099999999999</v>
      </c>
      <c r="AM46" s="9">
        <v>301.91500000000002</v>
      </c>
      <c r="AN46" s="9">
        <v>112.626</v>
      </c>
      <c r="AO46" s="9">
        <v>189.28899999999999</v>
      </c>
      <c r="AP46" s="9">
        <v>3198.57</v>
      </c>
      <c r="AQ46" s="9">
        <v>1716.1130000000001</v>
      </c>
      <c r="AR46" s="9">
        <v>1482.4570000000001</v>
      </c>
      <c r="AS46" s="9">
        <v>2154.7440000000001</v>
      </c>
      <c r="AT46" s="9">
        <v>1392.617</v>
      </c>
      <c r="AU46" s="9">
        <v>762.12599999999998</v>
      </c>
      <c r="AV46" s="9">
        <v>1043.826</v>
      </c>
      <c r="AW46" s="9">
        <v>323.49599999999998</v>
      </c>
      <c r="AX46" s="9">
        <v>720.33</v>
      </c>
      <c r="AY46" s="9">
        <v>473.91</v>
      </c>
      <c r="AZ46" s="9">
        <v>260.101</v>
      </c>
      <c r="BA46" s="9">
        <v>213.809</v>
      </c>
      <c r="BB46" s="9">
        <v>87.358000000000004</v>
      </c>
      <c r="BC46" s="9">
        <v>45.567</v>
      </c>
      <c r="BD46" s="9">
        <v>41.790999999999997</v>
      </c>
      <c r="BE46" s="9">
        <v>33.701999999999998</v>
      </c>
      <c r="BF46" s="9">
        <v>23.469000000000001</v>
      </c>
      <c r="BG46" s="9">
        <v>10.233000000000001</v>
      </c>
      <c r="BH46" s="9">
        <v>17.814</v>
      </c>
      <c r="BI46" s="9">
        <v>12.731999999999999</v>
      </c>
      <c r="BJ46" s="9">
        <v>5.0819999999999999</v>
      </c>
      <c r="BK46" s="9">
        <v>15.888</v>
      </c>
      <c r="BL46" s="9">
        <v>10.737</v>
      </c>
      <c r="BM46" s="9">
        <v>5.1509999999999998</v>
      </c>
      <c r="BN46" s="9">
        <v>53.656999999999996</v>
      </c>
      <c r="BO46" s="9">
        <v>22.097999999999999</v>
      </c>
      <c r="BP46" s="9">
        <v>31.558</v>
      </c>
      <c r="BQ46" s="9">
        <v>425.06299999999999</v>
      </c>
      <c r="BR46" s="9">
        <v>235.91800000000001</v>
      </c>
      <c r="BS46" s="9">
        <v>189.14500000000001</v>
      </c>
      <c r="BT46" s="9">
        <v>162.81100000000001</v>
      </c>
      <c r="BU46" s="9">
        <v>124.334</v>
      </c>
      <c r="BV46" s="9">
        <v>38.476999999999997</v>
      </c>
      <c r="BW46" s="9">
        <v>262.25200000000001</v>
      </c>
      <c r="BX46" s="9">
        <v>111.584</v>
      </c>
      <c r="BY46" s="9">
        <v>150.66800000000001</v>
      </c>
      <c r="BZ46" s="9">
        <v>188.16900000000001</v>
      </c>
      <c r="CA46" s="9">
        <v>140.46</v>
      </c>
      <c r="CB46" s="9">
        <v>47.709000000000003</v>
      </c>
      <c r="CC46" s="9">
        <v>285.74099999999999</v>
      </c>
      <c r="CD46" s="9">
        <v>119.64100000000001</v>
      </c>
      <c r="CE46" s="9">
        <v>166.1</v>
      </c>
      <c r="CF46" s="9">
        <v>280.06599999999997</v>
      </c>
      <c r="CG46" s="9">
        <v>124.316</v>
      </c>
      <c r="CH46" s="9">
        <v>155.75</v>
      </c>
      <c r="CI46" s="9">
        <v>2409.7429999999999</v>
      </c>
      <c r="CJ46" s="9">
        <v>1269.788</v>
      </c>
      <c r="CK46" s="9">
        <v>1139.954</v>
      </c>
      <c r="CL46" s="9">
        <v>1659.6949999999999</v>
      </c>
      <c r="CM46" s="9">
        <v>1042.9559999999999</v>
      </c>
      <c r="CN46" s="9">
        <v>616.74</v>
      </c>
      <c r="CO46" s="9">
        <v>750.04700000000003</v>
      </c>
      <c r="CP46" s="9">
        <v>226.83199999999999</v>
      </c>
      <c r="CQ46" s="9">
        <v>523.21500000000003</v>
      </c>
      <c r="CR46" s="9">
        <v>365.92200000000003</v>
      </c>
      <c r="CS46" s="9">
        <v>187.654</v>
      </c>
      <c r="CT46" s="9">
        <v>178.268</v>
      </c>
      <c r="CU46" s="9">
        <v>65.966999999999999</v>
      </c>
      <c r="CV46" s="9">
        <v>39.762</v>
      </c>
      <c r="CW46" s="9">
        <v>26.204999999999998</v>
      </c>
      <c r="CX46" s="9">
        <v>25.103000000000002</v>
      </c>
      <c r="CY46" s="9">
        <v>21.132999999999999</v>
      </c>
      <c r="CZ46" s="9">
        <v>3.97</v>
      </c>
      <c r="DA46" s="9">
        <v>16.727</v>
      </c>
      <c r="DB46" s="9">
        <v>14.528</v>
      </c>
      <c r="DC46" s="9">
        <v>2.1989999999999998</v>
      </c>
      <c r="DD46" s="9">
        <v>8.3759999999999994</v>
      </c>
      <c r="DE46" s="9">
        <v>6.6050000000000004</v>
      </c>
      <c r="DF46" s="9">
        <v>1.7709999999999999</v>
      </c>
      <c r="DG46" s="9">
        <v>40.863999999999997</v>
      </c>
      <c r="DH46" s="9">
        <v>18.629000000000001</v>
      </c>
      <c r="DI46" s="9">
        <v>22.234999999999999</v>
      </c>
      <c r="DJ46" s="9">
        <v>326.89</v>
      </c>
      <c r="DK46" s="9">
        <v>164.28100000000001</v>
      </c>
      <c r="DL46" s="9">
        <v>162.61000000000001</v>
      </c>
      <c r="DM46" s="9">
        <v>115.265</v>
      </c>
      <c r="DN46" s="9">
        <v>84.078999999999994</v>
      </c>
      <c r="DO46" s="9">
        <v>31.186</v>
      </c>
      <c r="DP46" s="9">
        <v>211.626</v>
      </c>
      <c r="DQ46" s="9">
        <v>80.201999999999998</v>
      </c>
      <c r="DR46" s="9">
        <v>131.42400000000001</v>
      </c>
      <c r="DS46" s="9">
        <v>136.76</v>
      </c>
      <c r="DT46" s="9">
        <v>102.117</v>
      </c>
      <c r="DU46" s="9">
        <v>34.643000000000001</v>
      </c>
      <c r="DV46" s="9">
        <v>229.16200000000001</v>
      </c>
      <c r="DW46" s="9">
        <v>85.537000000000006</v>
      </c>
      <c r="DX46" s="9">
        <v>143.624</v>
      </c>
      <c r="DY46" s="9">
        <v>228.35300000000001</v>
      </c>
      <c r="DZ46" s="9">
        <v>94.73</v>
      </c>
      <c r="EA46" s="9">
        <v>133.62299999999999</v>
      </c>
      <c r="EB46" s="9">
        <v>829.10599999999999</v>
      </c>
      <c r="EC46" s="9">
        <v>436.97899999999998</v>
      </c>
      <c r="ED46" s="9">
        <v>392.12599999999998</v>
      </c>
      <c r="EE46" s="9">
        <v>537.51700000000005</v>
      </c>
      <c r="EF46" s="9">
        <v>351.22300000000001</v>
      </c>
      <c r="EG46" s="9">
        <v>186.29499999999999</v>
      </c>
      <c r="EH46" s="9">
        <v>291.589</v>
      </c>
      <c r="EI46" s="9">
        <v>85.757000000000005</v>
      </c>
      <c r="EJ46" s="9">
        <v>205.83199999999999</v>
      </c>
      <c r="EK46" s="9">
        <v>131.41800000000001</v>
      </c>
      <c r="EL46" s="9">
        <v>62.856999999999999</v>
      </c>
      <c r="EM46" s="9">
        <v>68.561000000000007</v>
      </c>
      <c r="EN46" s="9">
        <v>26.74</v>
      </c>
      <c r="EO46" s="9">
        <v>12.23</v>
      </c>
      <c r="EP46" s="9">
        <v>14.51</v>
      </c>
      <c r="EQ46" s="9">
        <v>7.1319999999999997</v>
      </c>
      <c r="ER46" s="9">
        <v>5.6289999999999996</v>
      </c>
      <c r="ES46" s="9">
        <v>1.502</v>
      </c>
      <c r="ET46" s="9">
        <v>3.4</v>
      </c>
      <c r="EU46" s="9">
        <v>2.8380000000000001</v>
      </c>
      <c r="EV46" s="9">
        <v>0.56200000000000006</v>
      </c>
      <c r="EW46" s="9">
        <v>3.7320000000000002</v>
      </c>
      <c r="EX46" s="9">
        <v>2.7919999999999998</v>
      </c>
      <c r="EY46" s="9">
        <v>0.94</v>
      </c>
      <c r="EZ46" s="9">
        <v>19.608000000000001</v>
      </c>
      <c r="FA46" s="9">
        <v>6.601</v>
      </c>
      <c r="FB46" s="9">
        <v>13.007</v>
      </c>
      <c r="FC46" s="9">
        <v>117.904</v>
      </c>
      <c r="FD46" s="9">
        <v>56.241</v>
      </c>
      <c r="FE46" s="9">
        <v>61.664000000000001</v>
      </c>
      <c r="FF46" s="9">
        <v>38.034999999999997</v>
      </c>
      <c r="FG46" s="9">
        <v>26.581</v>
      </c>
      <c r="FH46" s="9">
        <v>11.454000000000001</v>
      </c>
      <c r="FI46" s="9">
        <v>79.869</v>
      </c>
      <c r="FJ46" s="9">
        <v>29.658999999999999</v>
      </c>
      <c r="FK46" s="9">
        <v>50.21</v>
      </c>
      <c r="FL46" s="9">
        <v>43.369</v>
      </c>
      <c r="FM46" s="9">
        <v>30.626999999999999</v>
      </c>
      <c r="FN46" s="9">
        <v>12.743</v>
      </c>
      <c r="FO46" s="9">
        <v>88.049000000000007</v>
      </c>
      <c r="FP46" s="9">
        <v>32.229999999999997</v>
      </c>
      <c r="FQ46" s="9">
        <v>55.817999999999998</v>
      </c>
      <c r="FR46" s="9">
        <v>83.269000000000005</v>
      </c>
      <c r="FS46" s="9">
        <v>32.497</v>
      </c>
      <c r="FT46" s="9">
        <v>50.771999999999998</v>
      </c>
      <c r="FU46" s="9">
        <v>1326.6849999999999</v>
      </c>
      <c r="FV46" s="9">
        <v>718.48199999999997</v>
      </c>
      <c r="FW46" s="9">
        <v>608.20299999999997</v>
      </c>
      <c r="FX46" s="9">
        <v>908.44500000000005</v>
      </c>
      <c r="FY46" s="9">
        <v>588.44500000000005</v>
      </c>
      <c r="FZ46" s="9">
        <v>320.00099999999998</v>
      </c>
      <c r="GA46" s="9">
        <v>418.24</v>
      </c>
      <c r="GB46" s="9">
        <v>130.03700000000001</v>
      </c>
      <c r="GC46" s="9">
        <v>288.20299999999997</v>
      </c>
      <c r="GD46" s="9">
        <v>237.41900000000001</v>
      </c>
      <c r="GE46" s="9">
        <v>131.661</v>
      </c>
      <c r="GF46" s="9">
        <v>105.75700000000001</v>
      </c>
      <c r="GG46" s="9">
        <v>45.610999999999997</v>
      </c>
      <c r="GH46" s="9">
        <v>29.803000000000001</v>
      </c>
      <c r="GI46" s="9">
        <v>15.808</v>
      </c>
      <c r="GJ46" s="9">
        <v>20.622</v>
      </c>
      <c r="GK46" s="9">
        <v>17.648</v>
      </c>
      <c r="GL46" s="9">
        <v>2.9740000000000002</v>
      </c>
      <c r="GM46" s="9">
        <v>11.609</v>
      </c>
      <c r="GN46" s="9">
        <v>9.9149999999999991</v>
      </c>
      <c r="GO46" s="9">
        <v>1.694</v>
      </c>
      <c r="GP46" s="9">
        <v>9.0129999999999999</v>
      </c>
      <c r="GQ46" s="9">
        <v>7.7329999999999997</v>
      </c>
      <c r="GR46" s="9">
        <v>1.28</v>
      </c>
      <c r="GS46" s="9">
        <v>24.989000000000001</v>
      </c>
      <c r="GT46" s="9">
        <v>12.154999999999999</v>
      </c>
      <c r="GU46" s="9">
        <v>12.834</v>
      </c>
      <c r="GV46" s="9">
        <v>214.255</v>
      </c>
      <c r="GW46" s="9">
        <v>115.39700000000001</v>
      </c>
      <c r="GX46" s="9">
        <v>98.858000000000004</v>
      </c>
      <c r="GY46" s="9">
        <v>83.444999999999993</v>
      </c>
      <c r="GZ46" s="9">
        <v>64.111000000000004</v>
      </c>
      <c r="HA46" s="9">
        <v>19.334</v>
      </c>
      <c r="HB46" s="9">
        <v>130.81</v>
      </c>
      <c r="HC46" s="9">
        <v>51.286000000000001</v>
      </c>
      <c r="HD46" s="9">
        <v>79.524000000000001</v>
      </c>
      <c r="HE46" s="9">
        <v>99.281999999999996</v>
      </c>
      <c r="HF46" s="9">
        <v>77.534999999999997</v>
      </c>
      <c r="HG46" s="9">
        <v>21.747</v>
      </c>
      <c r="HH46" s="9">
        <v>138.137</v>
      </c>
      <c r="HI46" s="9">
        <v>54.127000000000002</v>
      </c>
      <c r="HJ46" s="9">
        <v>84.01</v>
      </c>
      <c r="HK46" s="9">
        <v>142.41900000000001</v>
      </c>
      <c r="HL46" s="9">
        <v>61.201000000000001</v>
      </c>
      <c r="HM46" s="9">
        <v>81.218000000000004</v>
      </c>
      <c r="HN46" s="9">
        <v>250.74799999999999</v>
      </c>
      <c r="HO46" s="9">
        <v>130.07599999999999</v>
      </c>
      <c r="HP46" s="9">
        <v>120.672</v>
      </c>
      <c r="HQ46" s="9">
        <v>157.91499999999999</v>
      </c>
      <c r="HR46" s="9">
        <v>103.116</v>
      </c>
      <c r="HS46" s="9">
        <v>54.798999999999999</v>
      </c>
      <c r="HT46" s="9">
        <v>92.834000000000003</v>
      </c>
      <c r="HU46" s="9">
        <v>26.96</v>
      </c>
      <c r="HV46" s="9">
        <v>65.873000000000005</v>
      </c>
      <c r="HW46" s="9">
        <v>41.468000000000004</v>
      </c>
      <c r="HX46" s="9">
        <v>20.114000000000001</v>
      </c>
      <c r="HY46" s="9">
        <v>21.353999999999999</v>
      </c>
      <c r="HZ46" s="9">
        <v>8.5719999999999992</v>
      </c>
      <c r="IA46" s="9">
        <v>4.117</v>
      </c>
      <c r="IB46" s="9">
        <v>4.4550000000000001</v>
      </c>
      <c r="IC46" s="9">
        <v>2.3380000000000001</v>
      </c>
      <c r="ID46" s="9">
        <v>1.5409999999999999</v>
      </c>
      <c r="IE46" s="9">
        <v>0.79700000000000004</v>
      </c>
      <c r="IF46" s="9">
        <v>0.86099999999999999</v>
      </c>
      <c r="IG46" s="9">
        <v>0.35599999999999998</v>
      </c>
      <c r="IH46" s="9">
        <v>0.505</v>
      </c>
      <c r="II46" s="9">
        <v>1.478</v>
      </c>
      <c r="IJ46" s="9">
        <v>1.1850000000000001</v>
      </c>
      <c r="IK46" s="9">
        <v>0.29199999999999998</v>
      </c>
      <c r="IL46" s="9">
        <v>6.234</v>
      </c>
      <c r="IM46" s="9">
        <v>2.5760000000000001</v>
      </c>
      <c r="IN46" s="9">
        <v>3.657</v>
      </c>
      <c r="IO46" s="9">
        <v>36.271999999999998</v>
      </c>
      <c r="IP46" s="9">
        <v>17.547000000000001</v>
      </c>
      <c r="IQ46" s="9">
        <v>18.725000000000001</v>
      </c>
    </row>
    <row r="47" spans="1:251">
      <c r="A47" s="10">
        <v>42917</v>
      </c>
      <c r="B47" s="9">
        <v>1005.312</v>
      </c>
      <c r="C47" s="9">
        <v>1157.018</v>
      </c>
      <c r="D47" s="9">
        <v>371.24900000000002</v>
      </c>
      <c r="E47" s="9">
        <v>785.77</v>
      </c>
      <c r="F47" s="9">
        <v>539.91899999999998</v>
      </c>
      <c r="G47" s="9">
        <v>289.23099999999999</v>
      </c>
      <c r="H47" s="9">
        <v>250.68799999999999</v>
      </c>
      <c r="I47" s="9">
        <v>110.89400000000001</v>
      </c>
      <c r="J47" s="9">
        <v>58.939</v>
      </c>
      <c r="K47" s="9">
        <v>51.954999999999998</v>
      </c>
      <c r="L47" s="9">
        <v>39.445999999999998</v>
      </c>
      <c r="M47" s="9">
        <v>27.774999999999999</v>
      </c>
      <c r="N47" s="9">
        <v>11.670999999999999</v>
      </c>
      <c r="O47" s="9">
        <v>24.481999999999999</v>
      </c>
      <c r="P47" s="9">
        <v>17.54</v>
      </c>
      <c r="Q47" s="9">
        <v>6.9429999999999996</v>
      </c>
      <c r="R47" s="9">
        <v>14.964</v>
      </c>
      <c r="S47" s="9">
        <v>10.234999999999999</v>
      </c>
      <c r="T47" s="9">
        <v>4.7290000000000001</v>
      </c>
      <c r="U47" s="9">
        <v>71.447999999999993</v>
      </c>
      <c r="V47" s="9">
        <v>31.164000000000001</v>
      </c>
      <c r="W47" s="9">
        <v>40.283999999999999</v>
      </c>
      <c r="X47" s="9">
        <v>477.024</v>
      </c>
      <c r="Y47" s="9">
        <v>255.245</v>
      </c>
      <c r="Z47" s="9">
        <v>221.779</v>
      </c>
      <c r="AA47" s="9">
        <v>183.11199999999999</v>
      </c>
      <c r="AB47" s="9">
        <v>135.345</v>
      </c>
      <c r="AC47" s="9">
        <v>47.767000000000003</v>
      </c>
      <c r="AD47" s="9">
        <v>293.91199999999998</v>
      </c>
      <c r="AE47" s="9">
        <v>119.9</v>
      </c>
      <c r="AF47" s="9">
        <v>174.012</v>
      </c>
      <c r="AG47" s="9">
        <v>213.65899999999999</v>
      </c>
      <c r="AH47" s="9">
        <v>156.58000000000001</v>
      </c>
      <c r="AI47" s="9">
        <v>57.079000000000001</v>
      </c>
      <c r="AJ47" s="9">
        <v>326.25900000000001</v>
      </c>
      <c r="AK47" s="9">
        <v>132.65100000000001</v>
      </c>
      <c r="AL47" s="9">
        <v>193.60900000000001</v>
      </c>
      <c r="AM47" s="9">
        <v>318.39400000000001</v>
      </c>
      <c r="AN47" s="9">
        <v>137.43899999999999</v>
      </c>
      <c r="AO47" s="9">
        <v>180.95500000000001</v>
      </c>
      <c r="AP47" s="9">
        <v>3186.145</v>
      </c>
      <c r="AQ47" s="9">
        <v>1707.2729999999999</v>
      </c>
      <c r="AR47" s="9">
        <v>1478.8720000000001</v>
      </c>
      <c r="AS47" s="9">
        <v>2149.8440000000001</v>
      </c>
      <c r="AT47" s="9">
        <v>1379.4390000000001</v>
      </c>
      <c r="AU47" s="9">
        <v>770.40499999999997</v>
      </c>
      <c r="AV47" s="9">
        <v>1036.3009999999999</v>
      </c>
      <c r="AW47" s="9">
        <v>327.834</v>
      </c>
      <c r="AX47" s="9">
        <v>708.46699999999998</v>
      </c>
      <c r="AY47" s="9">
        <v>484.30599999999998</v>
      </c>
      <c r="AZ47" s="9">
        <v>261.60300000000001</v>
      </c>
      <c r="BA47" s="9">
        <v>222.703</v>
      </c>
      <c r="BB47" s="9">
        <v>106.95699999999999</v>
      </c>
      <c r="BC47" s="9">
        <v>63.271999999999998</v>
      </c>
      <c r="BD47" s="9">
        <v>43.685000000000002</v>
      </c>
      <c r="BE47" s="9">
        <v>44.481999999999999</v>
      </c>
      <c r="BF47" s="9">
        <v>34.817</v>
      </c>
      <c r="BG47" s="9">
        <v>9.6649999999999991</v>
      </c>
      <c r="BH47" s="9">
        <v>26.236000000000001</v>
      </c>
      <c r="BI47" s="9">
        <v>21.48</v>
      </c>
      <c r="BJ47" s="9">
        <v>4.7560000000000002</v>
      </c>
      <c r="BK47" s="9">
        <v>18.245999999999999</v>
      </c>
      <c r="BL47" s="9">
        <v>13.337</v>
      </c>
      <c r="BM47" s="9">
        <v>4.9089999999999998</v>
      </c>
      <c r="BN47" s="9">
        <v>62.475000000000001</v>
      </c>
      <c r="BO47" s="9">
        <v>28.454999999999998</v>
      </c>
      <c r="BP47" s="9">
        <v>34.020000000000003</v>
      </c>
      <c r="BQ47" s="9">
        <v>422.49700000000001</v>
      </c>
      <c r="BR47" s="9">
        <v>225.39</v>
      </c>
      <c r="BS47" s="9">
        <v>197.107</v>
      </c>
      <c r="BT47" s="9">
        <v>163.74799999999999</v>
      </c>
      <c r="BU47" s="9">
        <v>121.91500000000001</v>
      </c>
      <c r="BV47" s="9">
        <v>41.832999999999998</v>
      </c>
      <c r="BW47" s="9">
        <v>258.74900000000002</v>
      </c>
      <c r="BX47" s="9">
        <v>103.47499999999999</v>
      </c>
      <c r="BY47" s="9">
        <v>155.273</v>
      </c>
      <c r="BZ47" s="9">
        <v>197.51400000000001</v>
      </c>
      <c r="CA47" s="9">
        <v>146.965</v>
      </c>
      <c r="CB47" s="9">
        <v>50.548999999999999</v>
      </c>
      <c r="CC47" s="9">
        <v>286.79199999999997</v>
      </c>
      <c r="CD47" s="9">
        <v>114.637</v>
      </c>
      <c r="CE47" s="9">
        <v>172.155</v>
      </c>
      <c r="CF47" s="9">
        <v>284.98500000000001</v>
      </c>
      <c r="CG47" s="9">
        <v>124.955</v>
      </c>
      <c r="CH47" s="9">
        <v>160.03</v>
      </c>
      <c r="CI47" s="9">
        <v>2440.683</v>
      </c>
      <c r="CJ47" s="9">
        <v>1276.164</v>
      </c>
      <c r="CK47" s="9">
        <v>1164.519</v>
      </c>
      <c r="CL47" s="9">
        <v>1668.4159999999999</v>
      </c>
      <c r="CM47" s="9">
        <v>1042.5260000000001</v>
      </c>
      <c r="CN47" s="9">
        <v>625.89</v>
      </c>
      <c r="CO47" s="9">
        <v>772.26700000000005</v>
      </c>
      <c r="CP47" s="9">
        <v>233.637</v>
      </c>
      <c r="CQ47" s="9">
        <v>538.63</v>
      </c>
      <c r="CR47" s="9">
        <v>359.49400000000003</v>
      </c>
      <c r="CS47" s="9">
        <v>187.773</v>
      </c>
      <c r="CT47" s="9">
        <v>171.721</v>
      </c>
      <c r="CU47" s="9">
        <v>63.033999999999999</v>
      </c>
      <c r="CV47" s="9">
        <v>31.643000000000001</v>
      </c>
      <c r="CW47" s="9">
        <v>31.391999999999999</v>
      </c>
      <c r="CX47" s="9">
        <v>22.064</v>
      </c>
      <c r="CY47" s="9">
        <v>16.64</v>
      </c>
      <c r="CZ47" s="9">
        <v>5.4240000000000004</v>
      </c>
      <c r="DA47" s="9">
        <v>13.401</v>
      </c>
      <c r="DB47" s="9">
        <v>10.154999999999999</v>
      </c>
      <c r="DC47" s="9">
        <v>3.2450000000000001</v>
      </c>
      <c r="DD47" s="9">
        <v>8.6630000000000003</v>
      </c>
      <c r="DE47" s="9">
        <v>6.484</v>
      </c>
      <c r="DF47" s="9">
        <v>2.1789999999999998</v>
      </c>
      <c r="DG47" s="9">
        <v>40.970999999999997</v>
      </c>
      <c r="DH47" s="9">
        <v>15.003</v>
      </c>
      <c r="DI47" s="9">
        <v>25.966999999999999</v>
      </c>
      <c r="DJ47" s="9">
        <v>324.51799999999997</v>
      </c>
      <c r="DK47" s="9">
        <v>168.81299999999999</v>
      </c>
      <c r="DL47" s="9">
        <v>155.70500000000001</v>
      </c>
      <c r="DM47" s="9">
        <v>117.664</v>
      </c>
      <c r="DN47" s="9">
        <v>85.548000000000002</v>
      </c>
      <c r="DO47" s="9">
        <v>32.116</v>
      </c>
      <c r="DP47" s="9">
        <v>206.85400000000001</v>
      </c>
      <c r="DQ47" s="9">
        <v>83.263999999999996</v>
      </c>
      <c r="DR47" s="9">
        <v>123.59</v>
      </c>
      <c r="DS47" s="9">
        <v>136.43799999999999</v>
      </c>
      <c r="DT47" s="9">
        <v>99.900999999999996</v>
      </c>
      <c r="DU47" s="9">
        <v>36.536999999999999</v>
      </c>
      <c r="DV47" s="9">
        <v>223.05600000000001</v>
      </c>
      <c r="DW47" s="9">
        <v>87.872</v>
      </c>
      <c r="DX47" s="9">
        <v>135.18299999999999</v>
      </c>
      <c r="DY47" s="9">
        <v>220.255</v>
      </c>
      <c r="DZ47" s="9">
        <v>93.42</v>
      </c>
      <c r="EA47" s="9">
        <v>126.83499999999999</v>
      </c>
      <c r="EB47" s="9">
        <v>827.31399999999996</v>
      </c>
      <c r="EC47" s="9">
        <v>436.06799999999998</v>
      </c>
      <c r="ED47" s="9">
        <v>391.24700000000001</v>
      </c>
      <c r="EE47" s="9">
        <v>535.53</v>
      </c>
      <c r="EF47" s="9">
        <v>346.976</v>
      </c>
      <c r="EG47" s="9">
        <v>188.554</v>
      </c>
      <c r="EH47" s="9">
        <v>291.78399999999999</v>
      </c>
      <c r="EI47" s="9">
        <v>89.091999999999999</v>
      </c>
      <c r="EJ47" s="9">
        <v>202.69300000000001</v>
      </c>
      <c r="EK47" s="9">
        <v>137.40700000000001</v>
      </c>
      <c r="EL47" s="9">
        <v>65.914000000000001</v>
      </c>
      <c r="EM47" s="9">
        <v>71.492999999999995</v>
      </c>
      <c r="EN47" s="9">
        <v>23.085999999999999</v>
      </c>
      <c r="EO47" s="9">
        <v>13.816000000000001</v>
      </c>
      <c r="EP47" s="9">
        <v>9.27</v>
      </c>
      <c r="EQ47" s="9">
        <v>8.9830000000000005</v>
      </c>
      <c r="ER47" s="9">
        <v>7.3869999999999996</v>
      </c>
      <c r="ES47" s="9">
        <v>1.5960000000000001</v>
      </c>
      <c r="ET47" s="9">
        <v>3.6669999999999998</v>
      </c>
      <c r="EU47" s="9">
        <v>2.8620000000000001</v>
      </c>
      <c r="EV47" s="9">
        <v>0.80500000000000005</v>
      </c>
      <c r="EW47" s="9">
        <v>5.3159999999999998</v>
      </c>
      <c r="EX47" s="9">
        <v>4.5259999999999998</v>
      </c>
      <c r="EY47" s="9">
        <v>0.79100000000000004</v>
      </c>
      <c r="EZ47" s="9">
        <v>14.103</v>
      </c>
      <c r="FA47" s="9">
        <v>6.4290000000000003</v>
      </c>
      <c r="FB47" s="9">
        <v>7.6749999999999998</v>
      </c>
      <c r="FC47" s="9">
        <v>125.601</v>
      </c>
      <c r="FD47" s="9">
        <v>58.347999999999999</v>
      </c>
      <c r="FE47" s="9">
        <v>67.254000000000005</v>
      </c>
      <c r="FF47" s="9">
        <v>41.173999999999999</v>
      </c>
      <c r="FG47" s="9">
        <v>27.209</v>
      </c>
      <c r="FH47" s="9">
        <v>13.965</v>
      </c>
      <c r="FI47" s="9">
        <v>84.427000000000007</v>
      </c>
      <c r="FJ47" s="9">
        <v>31.138999999999999</v>
      </c>
      <c r="FK47" s="9">
        <v>53.289000000000001</v>
      </c>
      <c r="FL47" s="9">
        <v>47.816000000000003</v>
      </c>
      <c r="FM47" s="9">
        <v>32.475999999999999</v>
      </c>
      <c r="FN47" s="9">
        <v>15.34</v>
      </c>
      <c r="FO47" s="9">
        <v>89.590999999999994</v>
      </c>
      <c r="FP47" s="9">
        <v>33.438000000000002</v>
      </c>
      <c r="FQ47" s="9">
        <v>56.152999999999999</v>
      </c>
      <c r="FR47" s="9">
        <v>88.093999999999994</v>
      </c>
      <c r="FS47" s="9">
        <v>34.000999999999998</v>
      </c>
      <c r="FT47" s="9">
        <v>54.094000000000001</v>
      </c>
      <c r="FU47" s="9">
        <v>1321.7460000000001</v>
      </c>
      <c r="FV47" s="9">
        <v>715.26800000000003</v>
      </c>
      <c r="FW47" s="9">
        <v>606.47799999999995</v>
      </c>
      <c r="FX47" s="9">
        <v>909.75900000000001</v>
      </c>
      <c r="FY47" s="9">
        <v>590.97699999999998</v>
      </c>
      <c r="FZ47" s="9">
        <v>318.78199999999998</v>
      </c>
      <c r="GA47" s="9">
        <v>411.98700000000002</v>
      </c>
      <c r="GB47" s="9">
        <v>124.29</v>
      </c>
      <c r="GC47" s="9">
        <v>287.69600000000003</v>
      </c>
      <c r="GD47" s="9">
        <v>214.19</v>
      </c>
      <c r="GE47" s="9">
        <v>119.578</v>
      </c>
      <c r="GF47" s="9">
        <v>94.613</v>
      </c>
      <c r="GG47" s="9">
        <v>38.817999999999998</v>
      </c>
      <c r="GH47" s="9">
        <v>23.872</v>
      </c>
      <c r="GI47" s="9">
        <v>14.946</v>
      </c>
      <c r="GJ47" s="9">
        <v>16.010999999999999</v>
      </c>
      <c r="GK47" s="9">
        <v>12.292</v>
      </c>
      <c r="GL47" s="9">
        <v>3.718</v>
      </c>
      <c r="GM47" s="9">
        <v>8.0760000000000005</v>
      </c>
      <c r="GN47" s="9">
        <v>5.9429999999999996</v>
      </c>
      <c r="GO47" s="9">
        <v>2.133</v>
      </c>
      <c r="GP47" s="9">
        <v>7.9340000000000002</v>
      </c>
      <c r="GQ47" s="9">
        <v>6.3490000000000002</v>
      </c>
      <c r="GR47" s="9">
        <v>1.585</v>
      </c>
      <c r="GS47" s="9">
        <v>22.806999999999999</v>
      </c>
      <c r="GT47" s="9">
        <v>11.58</v>
      </c>
      <c r="GU47" s="9">
        <v>11.228</v>
      </c>
      <c r="GV47" s="9">
        <v>196.67400000000001</v>
      </c>
      <c r="GW47" s="9">
        <v>108.485</v>
      </c>
      <c r="GX47" s="9">
        <v>88.188999999999993</v>
      </c>
      <c r="GY47" s="9">
        <v>73.085999999999999</v>
      </c>
      <c r="GZ47" s="9">
        <v>55.817999999999998</v>
      </c>
      <c r="HA47" s="9">
        <v>17.268000000000001</v>
      </c>
      <c r="HB47" s="9">
        <v>123.587</v>
      </c>
      <c r="HC47" s="9">
        <v>52.667000000000002</v>
      </c>
      <c r="HD47" s="9">
        <v>70.92</v>
      </c>
      <c r="HE47" s="9">
        <v>83.61</v>
      </c>
      <c r="HF47" s="9">
        <v>63.920999999999999</v>
      </c>
      <c r="HG47" s="9">
        <v>19.687999999999999</v>
      </c>
      <c r="HH47" s="9">
        <v>130.58099999999999</v>
      </c>
      <c r="HI47" s="9">
        <v>55.655999999999999</v>
      </c>
      <c r="HJ47" s="9">
        <v>74.924000000000007</v>
      </c>
      <c r="HK47" s="9">
        <v>131.66399999999999</v>
      </c>
      <c r="HL47" s="9">
        <v>58.61</v>
      </c>
      <c r="HM47" s="9">
        <v>73.054000000000002</v>
      </c>
      <c r="HN47" s="9">
        <v>247.06</v>
      </c>
      <c r="HO47" s="9">
        <v>129.18899999999999</v>
      </c>
      <c r="HP47" s="9">
        <v>117.871</v>
      </c>
      <c r="HQ47" s="9">
        <v>155.904</v>
      </c>
      <c r="HR47" s="9">
        <v>103.08199999999999</v>
      </c>
      <c r="HS47" s="9">
        <v>52.822000000000003</v>
      </c>
      <c r="HT47" s="9">
        <v>91.156000000000006</v>
      </c>
      <c r="HU47" s="9">
        <v>26.106999999999999</v>
      </c>
      <c r="HV47" s="9">
        <v>65.049000000000007</v>
      </c>
      <c r="HW47" s="9">
        <v>41.253999999999998</v>
      </c>
      <c r="HX47" s="9">
        <v>20.763000000000002</v>
      </c>
      <c r="HY47" s="9">
        <v>20.491</v>
      </c>
      <c r="HZ47" s="9">
        <v>8.2759999999999998</v>
      </c>
      <c r="IA47" s="9">
        <v>4.63</v>
      </c>
      <c r="IB47" s="9">
        <v>3.6459999999999999</v>
      </c>
      <c r="IC47" s="9">
        <v>2.8940000000000001</v>
      </c>
      <c r="ID47" s="9">
        <v>2.4249999999999998</v>
      </c>
      <c r="IE47" s="9">
        <v>0.46899999999999997</v>
      </c>
      <c r="IF47" s="9">
        <v>0.73199999999999998</v>
      </c>
      <c r="IG47" s="9">
        <v>0.621</v>
      </c>
      <c r="IH47" s="9">
        <v>0.111</v>
      </c>
      <c r="II47" s="9">
        <v>2.1619999999999999</v>
      </c>
      <c r="IJ47" s="9">
        <v>1.804</v>
      </c>
      <c r="IK47" s="9">
        <v>0.35799999999999998</v>
      </c>
      <c r="IL47" s="9">
        <v>5.3819999999999997</v>
      </c>
      <c r="IM47" s="9">
        <v>2.2050000000000001</v>
      </c>
      <c r="IN47" s="9">
        <v>3.177</v>
      </c>
      <c r="IO47" s="9">
        <v>36.93</v>
      </c>
      <c r="IP47" s="9">
        <v>18.11</v>
      </c>
      <c r="IQ47" s="9">
        <v>18.818999999999999</v>
      </c>
    </row>
    <row r="48" spans="1:251">
      <c r="A48" s="10">
        <v>42948</v>
      </c>
      <c r="B48" s="9">
        <v>1017.901</v>
      </c>
      <c r="C48" s="9">
        <v>1153.116</v>
      </c>
      <c r="D48" s="9">
        <v>367.32100000000003</v>
      </c>
      <c r="E48" s="9">
        <v>785.79399999999998</v>
      </c>
      <c r="F48" s="9">
        <v>522.05899999999997</v>
      </c>
      <c r="G48" s="9">
        <v>272.78500000000003</v>
      </c>
      <c r="H48" s="9">
        <v>249.27500000000001</v>
      </c>
      <c r="I48" s="9">
        <v>86.622</v>
      </c>
      <c r="J48" s="9">
        <v>50.195999999999998</v>
      </c>
      <c r="K48" s="9">
        <v>36.426000000000002</v>
      </c>
      <c r="L48" s="9">
        <v>32.851999999999997</v>
      </c>
      <c r="M48" s="9">
        <v>22.007999999999999</v>
      </c>
      <c r="N48" s="9">
        <v>10.843</v>
      </c>
      <c r="O48" s="9">
        <v>18.419</v>
      </c>
      <c r="P48" s="9">
        <v>13.88</v>
      </c>
      <c r="Q48" s="9">
        <v>4.5389999999999997</v>
      </c>
      <c r="R48" s="9">
        <v>14.433</v>
      </c>
      <c r="S48" s="9">
        <v>8.1280000000000001</v>
      </c>
      <c r="T48" s="9">
        <v>6.3049999999999997</v>
      </c>
      <c r="U48" s="9">
        <v>53.77</v>
      </c>
      <c r="V48" s="9">
        <v>28.187999999999999</v>
      </c>
      <c r="W48" s="9">
        <v>25.582000000000001</v>
      </c>
      <c r="X48" s="9">
        <v>473.565</v>
      </c>
      <c r="Y48" s="9">
        <v>246.38800000000001</v>
      </c>
      <c r="Z48" s="9">
        <v>227.17699999999999</v>
      </c>
      <c r="AA48" s="9">
        <v>179.81299999999999</v>
      </c>
      <c r="AB48" s="9">
        <v>133.66800000000001</v>
      </c>
      <c r="AC48" s="9">
        <v>46.145000000000003</v>
      </c>
      <c r="AD48" s="9">
        <v>293.75200000000001</v>
      </c>
      <c r="AE48" s="9">
        <v>112.72</v>
      </c>
      <c r="AF48" s="9">
        <v>181.03200000000001</v>
      </c>
      <c r="AG48" s="9">
        <v>204.453</v>
      </c>
      <c r="AH48" s="9">
        <v>149.48599999999999</v>
      </c>
      <c r="AI48" s="9">
        <v>54.966999999999999</v>
      </c>
      <c r="AJ48" s="9">
        <v>317.60700000000003</v>
      </c>
      <c r="AK48" s="9">
        <v>123.29900000000001</v>
      </c>
      <c r="AL48" s="9">
        <v>194.30799999999999</v>
      </c>
      <c r="AM48" s="9">
        <v>312.17</v>
      </c>
      <c r="AN48" s="9">
        <v>126.6</v>
      </c>
      <c r="AO48" s="9">
        <v>185.571</v>
      </c>
      <c r="AP48" s="9">
        <v>3185.61</v>
      </c>
      <c r="AQ48" s="9">
        <v>1703.971</v>
      </c>
      <c r="AR48" s="9">
        <v>1481.6379999999999</v>
      </c>
      <c r="AS48" s="9">
        <v>2143.2440000000001</v>
      </c>
      <c r="AT48" s="9">
        <v>1378.5830000000001</v>
      </c>
      <c r="AU48" s="9">
        <v>764.66099999999994</v>
      </c>
      <c r="AV48" s="9">
        <v>1042.365</v>
      </c>
      <c r="AW48" s="9">
        <v>325.38799999999998</v>
      </c>
      <c r="AX48" s="9">
        <v>716.97699999999998</v>
      </c>
      <c r="AY48" s="9">
        <v>480.79399999999998</v>
      </c>
      <c r="AZ48" s="9">
        <v>261.94900000000001</v>
      </c>
      <c r="BA48" s="9">
        <v>218.846</v>
      </c>
      <c r="BB48" s="9">
        <v>102.72</v>
      </c>
      <c r="BC48" s="9">
        <v>60.03</v>
      </c>
      <c r="BD48" s="9">
        <v>42.689</v>
      </c>
      <c r="BE48" s="9">
        <v>39.418999999999997</v>
      </c>
      <c r="BF48" s="9">
        <v>31.535</v>
      </c>
      <c r="BG48" s="9">
        <v>7.8840000000000003</v>
      </c>
      <c r="BH48" s="9">
        <v>21.875</v>
      </c>
      <c r="BI48" s="9">
        <v>18.803999999999998</v>
      </c>
      <c r="BJ48" s="9">
        <v>3.0710000000000002</v>
      </c>
      <c r="BK48" s="9">
        <v>17.544</v>
      </c>
      <c r="BL48" s="9">
        <v>12.731</v>
      </c>
      <c r="BM48" s="9">
        <v>4.8129999999999997</v>
      </c>
      <c r="BN48" s="9">
        <v>63.3</v>
      </c>
      <c r="BO48" s="9">
        <v>28.495000000000001</v>
      </c>
      <c r="BP48" s="9">
        <v>34.805</v>
      </c>
      <c r="BQ48" s="9">
        <v>415.43700000000001</v>
      </c>
      <c r="BR48" s="9">
        <v>224.24199999999999</v>
      </c>
      <c r="BS48" s="9">
        <v>191.196</v>
      </c>
      <c r="BT48" s="9">
        <v>148.79300000000001</v>
      </c>
      <c r="BU48" s="9">
        <v>116.105</v>
      </c>
      <c r="BV48" s="9">
        <v>32.686999999999998</v>
      </c>
      <c r="BW48" s="9">
        <v>266.64499999999998</v>
      </c>
      <c r="BX48" s="9">
        <v>108.136</v>
      </c>
      <c r="BY48" s="9">
        <v>158.50800000000001</v>
      </c>
      <c r="BZ48" s="9">
        <v>180.078</v>
      </c>
      <c r="CA48" s="9">
        <v>139.983</v>
      </c>
      <c r="CB48" s="9">
        <v>40.094000000000001</v>
      </c>
      <c r="CC48" s="9">
        <v>300.71699999999998</v>
      </c>
      <c r="CD48" s="9">
        <v>121.965</v>
      </c>
      <c r="CE48" s="9">
        <v>178.751</v>
      </c>
      <c r="CF48" s="9">
        <v>288.52</v>
      </c>
      <c r="CG48" s="9">
        <v>126.941</v>
      </c>
      <c r="CH48" s="9">
        <v>161.57900000000001</v>
      </c>
      <c r="CI48" s="9">
        <v>2449.9650000000001</v>
      </c>
      <c r="CJ48" s="9">
        <v>1288.212</v>
      </c>
      <c r="CK48" s="9">
        <v>1161.752</v>
      </c>
      <c r="CL48" s="9">
        <v>1661.345</v>
      </c>
      <c r="CM48" s="9">
        <v>1047.9590000000001</v>
      </c>
      <c r="CN48" s="9">
        <v>613.38599999999997</v>
      </c>
      <c r="CO48" s="9">
        <v>788.61900000000003</v>
      </c>
      <c r="CP48" s="9">
        <v>240.25299999999999</v>
      </c>
      <c r="CQ48" s="9">
        <v>548.36599999999999</v>
      </c>
      <c r="CR48" s="9">
        <v>350.334</v>
      </c>
      <c r="CS48" s="9">
        <v>182.99100000000001</v>
      </c>
      <c r="CT48" s="9">
        <v>167.34299999999999</v>
      </c>
      <c r="CU48" s="9">
        <v>65.382999999999996</v>
      </c>
      <c r="CV48" s="9">
        <v>38.229999999999997</v>
      </c>
      <c r="CW48" s="9">
        <v>27.152999999999999</v>
      </c>
      <c r="CX48" s="9">
        <v>30.913</v>
      </c>
      <c r="CY48" s="9">
        <v>21.875</v>
      </c>
      <c r="CZ48" s="9">
        <v>9.0380000000000003</v>
      </c>
      <c r="DA48" s="9">
        <v>18.295000000000002</v>
      </c>
      <c r="DB48" s="9">
        <v>12.727</v>
      </c>
      <c r="DC48" s="9">
        <v>5.5679999999999996</v>
      </c>
      <c r="DD48" s="9">
        <v>12.619</v>
      </c>
      <c r="DE48" s="9">
        <v>9.1479999999999997</v>
      </c>
      <c r="DF48" s="9">
        <v>3.47</v>
      </c>
      <c r="DG48" s="9">
        <v>34.47</v>
      </c>
      <c r="DH48" s="9">
        <v>16.355</v>
      </c>
      <c r="DI48" s="9">
        <v>18.114999999999998</v>
      </c>
      <c r="DJ48" s="9">
        <v>315.80700000000002</v>
      </c>
      <c r="DK48" s="9">
        <v>159.541</v>
      </c>
      <c r="DL48" s="9">
        <v>156.26599999999999</v>
      </c>
      <c r="DM48" s="9">
        <v>107.508</v>
      </c>
      <c r="DN48" s="9">
        <v>79.578000000000003</v>
      </c>
      <c r="DO48" s="9">
        <v>27.93</v>
      </c>
      <c r="DP48" s="9">
        <v>208.298</v>
      </c>
      <c r="DQ48" s="9">
        <v>79.962999999999994</v>
      </c>
      <c r="DR48" s="9">
        <v>128.33500000000001</v>
      </c>
      <c r="DS48" s="9">
        <v>131.55500000000001</v>
      </c>
      <c r="DT48" s="9">
        <v>97.108999999999995</v>
      </c>
      <c r="DU48" s="9">
        <v>34.445999999999998</v>
      </c>
      <c r="DV48" s="9">
        <v>218.779</v>
      </c>
      <c r="DW48" s="9">
        <v>85.882000000000005</v>
      </c>
      <c r="DX48" s="9">
        <v>132.89699999999999</v>
      </c>
      <c r="DY48" s="9">
        <v>226.59299999999999</v>
      </c>
      <c r="DZ48" s="9">
        <v>92.69</v>
      </c>
      <c r="EA48" s="9">
        <v>133.90299999999999</v>
      </c>
      <c r="EB48" s="9">
        <v>826.46299999999997</v>
      </c>
      <c r="EC48" s="9">
        <v>439.27699999999999</v>
      </c>
      <c r="ED48" s="9">
        <v>387.185</v>
      </c>
      <c r="EE48" s="9">
        <v>531.21799999999996</v>
      </c>
      <c r="EF48" s="9">
        <v>345.92899999999997</v>
      </c>
      <c r="EG48" s="9">
        <v>185.28899999999999</v>
      </c>
      <c r="EH48" s="9">
        <v>295.245</v>
      </c>
      <c r="EI48" s="9">
        <v>93.347999999999999</v>
      </c>
      <c r="EJ48" s="9">
        <v>201.89699999999999</v>
      </c>
      <c r="EK48" s="9">
        <v>134.56299999999999</v>
      </c>
      <c r="EL48" s="9">
        <v>66.018000000000001</v>
      </c>
      <c r="EM48" s="9">
        <v>68.543999999999997</v>
      </c>
      <c r="EN48" s="9">
        <v>27.844000000000001</v>
      </c>
      <c r="EO48" s="9">
        <v>14.02</v>
      </c>
      <c r="EP48" s="9">
        <v>13.824</v>
      </c>
      <c r="EQ48" s="9">
        <v>9.8659999999999997</v>
      </c>
      <c r="ER48" s="9">
        <v>5.867</v>
      </c>
      <c r="ES48" s="9">
        <v>4</v>
      </c>
      <c r="ET48" s="9">
        <v>2.3460000000000001</v>
      </c>
      <c r="EU48" s="9">
        <v>1.4870000000000001</v>
      </c>
      <c r="EV48" s="9">
        <v>0.85899999999999999</v>
      </c>
      <c r="EW48" s="9">
        <v>7.5209999999999999</v>
      </c>
      <c r="EX48" s="9">
        <v>4.38</v>
      </c>
      <c r="EY48" s="9">
        <v>3.141</v>
      </c>
      <c r="EZ48" s="9">
        <v>17.978000000000002</v>
      </c>
      <c r="FA48" s="9">
        <v>8.1539999999999999</v>
      </c>
      <c r="FB48" s="9">
        <v>9.8249999999999993</v>
      </c>
      <c r="FC48" s="9">
        <v>118.291</v>
      </c>
      <c r="FD48" s="9">
        <v>58.683</v>
      </c>
      <c r="FE48" s="9">
        <v>59.609000000000002</v>
      </c>
      <c r="FF48" s="9">
        <v>36.499000000000002</v>
      </c>
      <c r="FG48" s="9">
        <v>26.689</v>
      </c>
      <c r="FH48" s="9">
        <v>9.81</v>
      </c>
      <c r="FI48" s="9">
        <v>81.793000000000006</v>
      </c>
      <c r="FJ48" s="9">
        <v>31.994</v>
      </c>
      <c r="FK48" s="9">
        <v>49.798999999999999</v>
      </c>
      <c r="FL48" s="9">
        <v>44.777999999999999</v>
      </c>
      <c r="FM48" s="9">
        <v>31.216000000000001</v>
      </c>
      <c r="FN48" s="9">
        <v>13.563000000000001</v>
      </c>
      <c r="FO48" s="9">
        <v>89.784000000000006</v>
      </c>
      <c r="FP48" s="9">
        <v>34.802</v>
      </c>
      <c r="FQ48" s="9">
        <v>54.981999999999999</v>
      </c>
      <c r="FR48" s="9">
        <v>84.138000000000005</v>
      </c>
      <c r="FS48" s="9">
        <v>33.481000000000002</v>
      </c>
      <c r="FT48" s="9">
        <v>50.656999999999996</v>
      </c>
      <c r="FU48" s="9">
        <v>1309.54</v>
      </c>
      <c r="FV48" s="9">
        <v>704.774</v>
      </c>
      <c r="FW48" s="9">
        <v>604.76599999999996</v>
      </c>
      <c r="FX48" s="9">
        <v>895.22799999999995</v>
      </c>
      <c r="FY48" s="9">
        <v>582.94299999999998</v>
      </c>
      <c r="FZ48" s="9">
        <v>312.28500000000003</v>
      </c>
      <c r="GA48" s="9">
        <v>414.31200000000001</v>
      </c>
      <c r="GB48" s="9">
        <v>121.831</v>
      </c>
      <c r="GC48" s="9">
        <v>292.48</v>
      </c>
      <c r="GD48" s="9">
        <v>221.262</v>
      </c>
      <c r="GE48" s="9">
        <v>121.02800000000001</v>
      </c>
      <c r="GF48" s="9">
        <v>100.23399999999999</v>
      </c>
      <c r="GG48" s="9">
        <v>42.875999999999998</v>
      </c>
      <c r="GH48" s="9">
        <v>25.803000000000001</v>
      </c>
      <c r="GI48" s="9">
        <v>17.073</v>
      </c>
      <c r="GJ48" s="9">
        <v>20.56</v>
      </c>
      <c r="GK48" s="9">
        <v>16.123999999999999</v>
      </c>
      <c r="GL48" s="9">
        <v>4.4359999999999999</v>
      </c>
      <c r="GM48" s="9">
        <v>9.8859999999999992</v>
      </c>
      <c r="GN48" s="9">
        <v>7.9219999999999997</v>
      </c>
      <c r="GO48" s="9">
        <v>1.964</v>
      </c>
      <c r="GP48" s="9">
        <v>10.673999999999999</v>
      </c>
      <c r="GQ48" s="9">
        <v>8.2010000000000005</v>
      </c>
      <c r="GR48" s="9">
        <v>2.472</v>
      </c>
      <c r="GS48" s="9">
        <v>22.317</v>
      </c>
      <c r="GT48" s="9">
        <v>9.68</v>
      </c>
      <c r="GU48" s="9">
        <v>12.637</v>
      </c>
      <c r="GV48" s="9">
        <v>197.11799999999999</v>
      </c>
      <c r="GW48" s="9">
        <v>106.828</v>
      </c>
      <c r="GX48" s="9">
        <v>90.290999999999997</v>
      </c>
      <c r="GY48" s="9">
        <v>82.266000000000005</v>
      </c>
      <c r="GZ48" s="9">
        <v>60.432000000000002</v>
      </c>
      <c r="HA48" s="9">
        <v>21.834</v>
      </c>
      <c r="HB48" s="9">
        <v>114.852</v>
      </c>
      <c r="HC48" s="9">
        <v>46.396000000000001</v>
      </c>
      <c r="HD48" s="9">
        <v>68.456000000000003</v>
      </c>
      <c r="HE48" s="9">
        <v>95.63</v>
      </c>
      <c r="HF48" s="9">
        <v>69.861000000000004</v>
      </c>
      <c r="HG48" s="9">
        <v>25.77</v>
      </c>
      <c r="HH48" s="9">
        <v>125.63200000000001</v>
      </c>
      <c r="HI48" s="9">
        <v>51.167999999999999</v>
      </c>
      <c r="HJ48" s="9">
        <v>74.463999999999999</v>
      </c>
      <c r="HK48" s="9">
        <v>124.738</v>
      </c>
      <c r="HL48" s="9">
        <v>54.317999999999998</v>
      </c>
      <c r="HM48" s="9">
        <v>70.42</v>
      </c>
      <c r="HN48" s="9">
        <v>248.43799999999999</v>
      </c>
      <c r="HO48" s="9">
        <v>128.846</v>
      </c>
      <c r="HP48" s="9">
        <v>119.592</v>
      </c>
      <c r="HQ48" s="9">
        <v>155.435</v>
      </c>
      <c r="HR48" s="9">
        <v>100.688</v>
      </c>
      <c r="HS48" s="9">
        <v>54.746000000000002</v>
      </c>
      <c r="HT48" s="9">
        <v>93.003</v>
      </c>
      <c r="HU48" s="9">
        <v>28.157</v>
      </c>
      <c r="HV48" s="9">
        <v>64.846000000000004</v>
      </c>
      <c r="HW48" s="9">
        <v>42.677</v>
      </c>
      <c r="HX48" s="9">
        <v>19.997</v>
      </c>
      <c r="HY48" s="9">
        <v>22.68</v>
      </c>
      <c r="HZ48" s="9">
        <v>9.9049999999999994</v>
      </c>
      <c r="IA48" s="9">
        <v>5.0960000000000001</v>
      </c>
      <c r="IB48" s="9">
        <v>4.8099999999999996</v>
      </c>
      <c r="IC48" s="9">
        <v>3.12</v>
      </c>
      <c r="ID48" s="9">
        <v>2.3319999999999999</v>
      </c>
      <c r="IE48" s="9">
        <v>0.78800000000000003</v>
      </c>
      <c r="IF48" s="9">
        <v>1.3260000000000001</v>
      </c>
      <c r="IG48" s="9">
        <v>0.91500000000000004</v>
      </c>
      <c r="IH48" s="9">
        <v>0.41099999999999998</v>
      </c>
      <c r="II48" s="9">
        <v>1.794</v>
      </c>
      <c r="IJ48" s="9">
        <v>1.417</v>
      </c>
      <c r="IK48" s="9">
        <v>0.376</v>
      </c>
      <c r="IL48" s="9">
        <v>6.7850000000000001</v>
      </c>
      <c r="IM48" s="9">
        <v>2.7629999999999999</v>
      </c>
      <c r="IN48" s="9">
        <v>4.0220000000000002</v>
      </c>
      <c r="IO48" s="9">
        <v>36.845999999999997</v>
      </c>
      <c r="IP48" s="9">
        <v>16.681999999999999</v>
      </c>
      <c r="IQ48" s="9">
        <v>20.164000000000001</v>
      </c>
    </row>
    <row r="49" spans="1:251">
      <c r="A49" s="10">
        <v>42979</v>
      </c>
      <c r="B49" s="9">
        <v>1015.179</v>
      </c>
      <c r="C49" s="9">
        <v>1171.049</v>
      </c>
      <c r="D49" s="9">
        <v>363.959</v>
      </c>
      <c r="E49" s="9">
        <v>807.09</v>
      </c>
      <c r="F49" s="9">
        <v>523.84799999999996</v>
      </c>
      <c r="G49" s="9">
        <v>278.60000000000002</v>
      </c>
      <c r="H49" s="9">
        <v>245.24799999999999</v>
      </c>
      <c r="I49" s="9">
        <v>93.832999999999998</v>
      </c>
      <c r="J49" s="9">
        <v>49.718000000000004</v>
      </c>
      <c r="K49" s="9">
        <v>44.113999999999997</v>
      </c>
      <c r="L49" s="9">
        <v>33.716000000000001</v>
      </c>
      <c r="M49" s="9">
        <v>25.061</v>
      </c>
      <c r="N49" s="9">
        <v>8.6549999999999994</v>
      </c>
      <c r="O49" s="9">
        <v>18.294</v>
      </c>
      <c r="P49" s="9">
        <v>13.680999999999999</v>
      </c>
      <c r="Q49" s="9">
        <v>4.6130000000000004</v>
      </c>
      <c r="R49" s="9">
        <v>15.422000000000001</v>
      </c>
      <c r="S49" s="9">
        <v>11.38</v>
      </c>
      <c r="T49" s="9">
        <v>4.0419999999999998</v>
      </c>
      <c r="U49" s="9">
        <v>60.116999999999997</v>
      </c>
      <c r="V49" s="9">
        <v>24.658000000000001</v>
      </c>
      <c r="W49" s="9">
        <v>35.459000000000003</v>
      </c>
      <c r="X49" s="9">
        <v>478.11599999999999</v>
      </c>
      <c r="Y49" s="9">
        <v>252.51</v>
      </c>
      <c r="Z49" s="9">
        <v>225.60599999999999</v>
      </c>
      <c r="AA49" s="9">
        <v>182.82499999999999</v>
      </c>
      <c r="AB49" s="9">
        <v>138.46899999999999</v>
      </c>
      <c r="AC49" s="9">
        <v>44.356000000000002</v>
      </c>
      <c r="AD49" s="9">
        <v>295.291</v>
      </c>
      <c r="AE49" s="9">
        <v>114.041</v>
      </c>
      <c r="AF49" s="9">
        <v>181.25</v>
      </c>
      <c r="AG49" s="9">
        <v>205.53100000000001</v>
      </c>
      <c r="AH49" s="9">
        <v>154.708</v>
      </c>
      <c r="AI49" s="9">
        <v>50.823</v>
      </c>
      <c r="AJ49" s="9">
        <v>318.31700000000001</v>
      </c>
      <c r="AK49" s="9">
        <v>123.892</v>
      </c>
      <c r="AL49" s="9">
        <v>194.42500000000001</v>
      </c>
      <c r="AM49" s="9">
        <v>313.58499999999998</v>
      </c>
      <c r="AN49" s="9">
        <v>127.72199999999999</v>
      </c>
      <c r="AO49" s="9">
        <v>185.863</v>
      </c>
      <c r="AP49" s="9">
        <v>3203.3330000000001</v>
      </c>
      <c r="AQ49" s="9">
        <v>1702.239</v>
      </c>
      <c r="AR49" s="9">
        <v>1501.095</v>
      </c>
      <c r="AS49" s="9">
        <v>2138.2890000000002</v>
      </c>
      <c r="AT49" s="9">
        <v>1370.921</v>
      </c>
      <c r="AU49" s="9">
        <v>767.36800000000005</v>
      </c>
      <c r="AV49" s="9">
        <v>1065.0440000000001</v>
      </c>
      <c r="AW49" s="9">
        <v>331.31700000000001</v>
      </c>
      <c r="AX49" s="9">
        <v>733.72699999999998</v>
      </c>
      <c r="AY49" s="9">
        <v>457.28199999999998</v>
      </c>
      <c r="AZ49" s="9">
        <v>239.86500000000001</v>
      </c>
      <c r="BA49" s="9">
        <v>217.41800000000001</v>
      </c>
      <c r="BB49" s="9">
        <v>86.929000000000002</v>
      </c>
      <c r="BC49" s="9">
        <v>51.017000000000003</v>
      </c>
      <c r="BD49" s="9">
        <v>35.911999999999999</v>
      </c>
      <c r="BE49" s="9">
        <v>34.442</v>
      </c>
      <c r="BF49" s="9">
        <v>28.481000000000002</v>
      </c>
      <c r="BG49" s="9">
        <v>5.96</v>
      </c>
      <c r="BH49" s="9">
        <v>15.744999999999999</v>
      </c>
      <c r="BI49" s="9">
        <v>14.243</v>
      </c>
      <c r="BJ49" s="9">
        <v>1.502</v>
      </c>
      <c r="BK49" s="9">
        <v>18.696999999999999</v>
      </c>
      <c r="BL49" s="9">
        <v>14.238</v>
      </c>
      <c r="BM49" s="9">
        <v>4.4589999999999996</v>
      </c>
      <c r="BN49" s="9">
        <v>52.487000000000002</v>
      </c>
      <c r="BO49" s="9">
        <v>22.536000000000001</v>
      </c>
      <c r="BP49" s="9">
        <v>29.952000000000002</v>
      </c>
      <c r="BQ49" s="9">
        <v>409.65699999999998</v>
      </c>
      <c r="BR49" s="9">
        <v>209.33600000000001</v>
      </c>
      <c r="BS49" s="9">
        <v>200.321</v>
      </c>
      <c r="BT49" s="9">
        <v>135.37799999999999</v>
      </c>
      <c r="BU49" s="9">
        <v>100.67</v>
      </c>
      <c r="BV49" s="9">
        <v>34.707999999999998</v>
      </c>
      <c r="BW49" s="9">
        <v>274.279</v>
      </c>
      <c r="BX49" s="9">
        <v>108.666</v>
      </c>
      <c r="BY49" s="9">
        <v>165.61199999999999</v>
      </c>
      <c r="BZ49" s="9">
        <v>163.858</v>
      </c>
      <c r="CA49" s="9">
        <v>123.157</v>
      </c>
      <c r="CB49" s="9">
        <v>40.701000000000001</v>
      </c>
      <c r="CC49" s="9">
        <v>293.42399999999998</v>
      </c>
      <c r="CD49" s="9">
        <v>116.70699999999999</v>
      </c>
      <c r="CE49" s="9">
        <v>176.71700000000001</v>
      </c>
      <c r="CF49" s="9">
        <v>290.024</v>
      </c>
      <c r="CG49" s="9">
        <v>122.91</v>
      </c>
      <c r="CH49" s="9">
        <v>167.114</v>
      </c>
      <c r="CI49" s="9">
        <v>2448.241</v>
      </c>
      <c r="CJ49" s="9">
        <v>1281.777</v>
      </c>
      <c r="CK49" s="9">
        <v>1166.4649999999999</v>
      </c>
      <c r="CL49" s="9">
        <v>1668.6579999999999</v>
      </c>
      <c r="CM49" s="9">
        <v>1048.4169999999999</v>
      </c>
      <c r="CN49" s="9">
        <v>620.24099999999999</v>
      </c>
      <c r="CO49" s="9">
        <v>779.58399999999995</v>
      </c>
      <c r="CP49" s="9">
        <v>233.36</v>
      </c>
      <c r="CQ49" s="9">
        <v>546.22400000000005</v>
      </c>
      <c r="CR49" s="9">
        <v>335.755</v>
      </c>
      <c r="CS49" s="9">
        <v>174.357</v>
      </c>
      <c r="CT49" s="9">
        <v>161.398</v>
      </c>
      <c r="CU49" s="9">
        <v>75.765000000000001</v>
      </c>
      <c r="CV49" s="9">
        <v>44.404000000000003</v>
      </c>
      <c r="CW49" s="9">
        <v>31.36</v>
      </c>
      <c r="CX49" s="9">
        <v>29.611999999999998</v>
      </c>
      <c r="CY49" s="9">
        <v>23.358000000000001</v>
      </c>
      <c r="CZ49" s="9">
        <v>6.2530000000000001</v>
      </c>
      <c r="DA49" s="9">
        <v>16.405000000000001</v>
      </c>
      <c r="DB49" s="9">
        <v>10.746</v>
      </c>
      <c r="DC49" s="9">
        <v>5.6589999999999998</v>
      </c>
      <c r="DD49" s="9">
        <v>13.207000000000001</v>
      </c>
      <c r="DE49" s="9">
        <v>12.612</v>
      </c>
      <c r="DF49" s="9">
        <v>0.59399999999999997</v>
      </c>
      <c r="DG49" s="9">
        <v>46.152999999999999</v>
      </c>
      <c r="DH49" s="9">
        <v>21.045999999999999</v>
      </c>
      <c r="DI49" s="9">
        <v>25.106999999999999</v>
      </c>
      <c r="DJ49" s="9">
        <v>292.26400000000001</v>
      </c>
      <c r="DK49" s="9">
        <v>146.87100000000001</v>
      </c>
      <c r="DL49" s="9">
        <v>145.393</v>
      </c>
      <c r="DM49" s="9">
        <v>100.033</v>
      </c>
      <c r="DN49" s="9">
        <v>71.78</v>
      </c>
      <c r="DO49" s="9">
        <v>28.253</v>
      </c>
      <c r="DP49" s="9">
        <v>192.23099999999999</v>
      </c>
      <c r="DQ49" s="9">
        <v>75.090999999999994</v>
      </c>
      <c r="DR49" s="9">
        <v>117.14</v>
      </c>
      <c r="DS49" s="9">
        <v>123.17</v>
      </c>
      <c r="DT49" s="9">
        <v>90.5</v>
      </c>
      <c r="DU49" s="9">
        <v>32.67</v>
      </c>
      <c r="DV49" s="9">
        <v>212.58500000000001</v>
      </c>
      <c r="DW49" s="9">
        <v>83.855999999999995</v>
      </c>
      <c r="DX49" s="9">
        <v>128.72800000000001</v>
      </c>
      <c r="DY49" s="9">
        <v>208.636</v>
      </c>
      <c r="DZ49" s="9">
        <v>85.837000000000003</v>
      </c>
      <c r="EA49" s="9">
        <v>122.79900000000001</v>
      </c>
      <c r="EB49" s="9">
        <v>830.84799999999996</v>
      </c>
      <c r="EC49" s="9">
        <v>441.61500000000001</v>
      </c>
      <c r="ED49" s="9">
        <v>389.233</v>
      </c>
      <c r="EE49" s="9">
        <v>530.26599999999996</v>
      </c>
      <c r="EF49" s="9">
        <v>350.43799999999999</v>
      </c>
      <c r="EG49" s="9">
        <v>179.828</v>
      </c>
      <c r="EH49" s="9">
        <v>300.58100000000002</v>
      </c>
      <c r="EI49" s="9">
        <v>91.177000000000007</v>
      </c>
      <c r="EJ49" s="9">
        <v>209.405</v>
      </c>
      <c r="EK49" s="9">
        <v>125.15900000000001</v>
      </c>
      <c r="EL49" s="9">
        <v>57.972000000000001</v>
      </c>
      <c r="EM49" s="9">
        <v>67.186999999999998</v>
      </c>
      <c r="EN49" s="9">
        <v>24.297999999999998</v>
      </c>
      <c r="EO49" s="9">
        <v>13.23</v>
      </c>
      <c r="EP49" s="9">
        <v>11.068</v>
      </c>
      <c r="EQ49" s="9">
        <v>7.1</v>
      </c>
      <c r="ER49" s="9">
        <v>6.5670000000000002</v>
      </c>
      <c r="ES49" s="9">
        <v>0.53200000000000003</v>
      </c>
      <c r="ET49" s="9">
        <v>3.056</v>
      </c>
      <c r="EU49" s="9">
        <v>2.786</v>
      </c>
      <c r="EV49" s="9">
        <v>0.27</v>
      </c>
      <c r="EW49" s="9">
        <v>4.0430000000000001</v>
      </c>
      <c r="EX49" s="9">
        <v>3.7810000000000001</v>
      </c>
      <c r="EY49" s="9">
        <v>0.26200000000000001</v>
      </c>
      <c r="EZ49" s="9">
        <v>17.199000000000002</v>
      </c>
      <c r="FA49" s="9">
        <v>6.6630000000000003</v>
      </c>
      <c r="FB49" s="9">
        <v>10.536</v>
      </c>
      <c r="FC49" s="9">
        <v>111.01300000000001</v>
      </c>
      <c r="FD49" s="9">
        <v>50.612000000000002</v>
      </c>
      <c r="FE49" s="9">
        <v>60.401000000000003</v>
      </c>
      <c r="FF49" s="9">
        <v>32.786999999999999</v>
      </c>
      <c r="FG49" s="9">
        <v>23.844999999999999</v>
      </c>
      <c r="FH49" s="9">
        <v>8.9420000000000002</v>
      </c>
      <c r="FI49" s="9">
        <v>78.225999999999999</v>
      </c>
      <c r="FJ49" s="9">
        <v>26.766999999999999</v>
      </c>
      <c r="FK49" s="9">
        <v>51.459000000000003</v>
      </c>
      <c r="FL49" s="9">
        <v>38.051000000000002</v>
      </c>
      <c r="FM49" s="9">
        <v>28.565999999999999</v>
      </c>
      <c r="FN49" s="9">
        <v>9.4849999999999994</v>
      </c>
      <c r="FO49" s="9">
        <v>87.108000000000004</v>
      </c>
      <c r="FP49" s="9">
        <v>29.405999999999999</v>
      </c>
      <c r="FQ49" s="9">
        <v>57.701999999999998</v>
      </c>
      <c r="FR49" s="9">
        <v>81.281999999999996</v>
      </c>
      <c r="FS49" s="9">
        <v>29.553000000000001</v>
      </c>
      <c r="FT49" s="9">
        <v>51.728999999999999</v>
      </c>
      <c r="FU49" s="9">
        <v>1324.8530000000001</v>
      </c>
      <c r="FV49" s="9">
        <v>717.64400000000001</v>
      </c>
      <c r="FW49" s="9">
        <v>607.20899999999995</v>
      </c>
      <c r="FX49" s="9">
        <v>904.495</v>
      </c>
      <c r="FY49" s="9">
        <v>591.649</v>
      </c>
      <c r="FZ49" s="9">
        <v>312.846</v>
      </c>
      <c r="GA49" s="9">
        <v>420.358</v>
      </c>
      <c r="GB49" s="9">
        <v>125.994</v>
      </c>
      <c r="GC49" s="9">
        <v>294.36399999999998</v>
      </c>
      <c r="GD49" s="9">
        <v>208.84700000000001</v>
      </c>
      <c r="GE49" s="9">
        <v>114.259</v>
      </c>
      <c r="GF49" s="9">
        <v>94.587999999999994</v>
      </c>
      <c r="GG49" s="9">
        <v>37.054000000000002</v>
      </c>
      <c r="GH49" s="9">
        <v>22.109000000000002</v>
      </c>
      <c r="GI49" s="9">
        <v>14.945</v>
      </c>
      <c r="GJ49" s="9">
        <v>16.027000000000001</v>
      </c>
      <c r="GK49" s="9">
        <v>13.092000000000001</v>
      </c>
      <c r="GL49" s="9">
        <v>2.9340000000000002</v>
      </c>
      <c r="GM49" s="9">
        <v>9.49</v>
      </c>
      <c r="GN49" s="9">
        <v>7.6420000000000003</v>
      </c>
      <c r="GO49" s="9">
        <v>1.8480000000000001</v>
      </c>
      <c r="GP49" s="9">
        <v>6.5359999999999996</v>
      </c>
      <c r="GQ49" s="9">
        <v>5.45</v>
      </c>
      <c r="GR49" s="9">
        <v>1.087</v>
      </c>
      <c r="GS49" s="9">
        <v>21.027999999999999</v>
      </c>
      <c r="GT49" s="9">
        <v>9.0169999999999995</v>
      </c>
      <c r="GU49" s="9">
        <v>12.010999999999999</v>
      </c>
      <c r="GV49" s="9">
        <v>189.751</v>
      </c>
      <c r="GW49" s="9">
        <v>103.974</v>
      </c>
      <c r="GX49" s="9">
        <v>85.775999999999996</v>
      </c>
      <c r="GY49" s="9">
        <v>76.355000000000004</v>
      </c>
      <c r="GZ49" s="9">
        <v>57.857999999999997</v>
      </c>
      <c r="HA49" s="9">
        <v>18.497</v>
      </c>
      <c r="HB49" s="9">
        <v>113.396</v>
      </c>
      <c r="HC49" s="9">
        <v>46.116999999999997</v>
      </c>
      <c r="HD49" s="9">
        <v>67.278999999999996</v>
      </c>
      <c r="HE49" s="9">
        <v>84.978999999999999</v>
      </c>
      <c r="HF49" s="9">
        <v>64.769000000000005</v>
      </c>
      <c r="HG49" s="9">
        <v>20.21</v>
      </c>
      <c r="HH49" s="9">
        <v>123.86799999999999</v>
      </c>
      <c r="HI49" s="9">
        <v>49.49</v>
      </c>
      <c r="HJ49" s="9">
        <v>74.378</v>
      </c>
      <c r="HK49" s="9">
        <v>122.886</v>
      </c>
      <c r="HL49" s="9">
        <v>53.759</v>
      </c>
      <c r="HM49" s="9">
        <v>69.126999999999995</v>
      </c>
      <c r="HN49" s="9">
        <v>251.65299999999999</v>
      </c>
      <c r="HO49" s="9">
        <v>129.21299999999999</v>
      </c>
      <c r="HP49" s="9">
        <v>122.44</v>
      </c>
      <c r="HQ49" s="9">
        <v>154.392</v>
      </c>
      <c r="HR49" s="9">
        <v>100.413</v>
      </c>
      <c r="HS49" s="9">
        <v>53.978999999999999</v>
      </c>
      <c r="HT49" s="9">
        <v>97.260999999999996</v>
      </c>
      <c r="HU49" s="9">
        <v>28.8</v>
      </c>
      <c r="HV49" s="9">
        <v>68.460999999999999</v>
      </c>
      <c r="HW49" s="9">
        <v>40.694000000000003</v>
      </c>
      <c r="HX49" s="9">
        <v>18.065999999999999</v>
      </c>
      <c r="HY49" s="9">
        <v>22.629000000000001</v>
      </c>
      <c r="HZ49" s="9">
        <v>8.6929999999999996</v>
      </c>
      <c r="IA49" s="9">
        <v>4.274</v>
      </c>
      <c r="IB49" s="9">
        <v>4.4189999999999996</v>
      </c>
      <c r="IC49" s="9">
        <v>2.718</v>
      </c>
      <c r="ID49" s="9">
        <v>2.0270000000000001</v>
      </c>
      <c r="IE49" s="9">
        <v>0.69099999999999995</v>
      </c>
      <c r="IF49" s="9">
        <v>0.92800000000000005</v>
      </c>
      <c r="IG49" s="9">
        <v>0.60199999999999998</v>
      </c>
      <c r="IH49" s="9">
        <v>0.32600000000000001</v>
      </c>
      <c r="II49" s="9">
        <v>1.79</v>
      </c>
      <c r="IJ49" s="9">
        <v>1.425</v>
      </c>
      <c r="IK49" s="9">
        <v>0.36499999999999999</v>
      </c>
      <c r="IL49" s="9">
        <v>5.9749999999999996</v>
      </c>
      <c r="IM49" s="9">
        <v>2.2469999999999999</v>
      </c>
      <c r="IN49" s="9">
        <v>3.7280000000000002</v>
      </c>
      <c r="IO49" s="9">
        <v>36.040999999999997</v>
      </c>
      <c r="IP49" s="9">
        <v>15.323</v>
      </c>
      <c r="IQ49" s="9">
        <v>20.718</v>
      </c>
    </row>
    <row r="50" spans="1:251">
      <c r="A50" s="10">
        <v>43009</v>
      </c>
      <c r="B50" s="9">
        <v>1027.5309999999999</v>
      </c>
      <c r="C50" s="9">
        <v>1157.8610000000001</v>
      </c>
      <c r="D50" s="9">
        <v>364.51400000000001</v>
      </c>
      <c r="E50" s="9">
        <v>793.34699999999998</v>
      </c>
      <c r="F50" s="9">
        <v>522.41200000000003</v>
      </c>
      <c r="G50" s="9">
        <v>272.27100000000002</v>
      </c>
      <c r="H50" s="9">
        <v>250.14099999999999</v>
      </c>
      <c r="I50" s="9">
        <v>85.070999999999998</v>
      </c>
      <c r="J50" s="9">
        <v>47.274999999999999</v>
      </c>
      <c r="K50" s="9">
        <v>37.795999999999999</v>
      </c>
      <c r="L50" s="9">
        <v>28.359000000000002</v>
      </c>
      <c r="M50" s="9">
        <v>22.032</v>
      </c>
      <c r="N50" s="9">
        <v>6.327</v>
      </c>
      <c r="O50" s="9">
        <v>12.645</v>
      </c>
      <c r="P50" s="9">
        <v>9.5909999999999993</v>
      </c>
      <c r="Q50" s="9">
        <v>3.0529999999999999</v>
      </c>
      <c r="R50" s="9">
        <v>15.714</v>
      </c>
      <c r="S50" s="9">
        <v>12.441000000000001</v>
      </c>
      <c r="T50" s="9">
        <v>3.274</v>
      </c>
      <c r="U50" s="9">
        <v>56.713000000000001</v>
      </c>
      <c r="V50" s="9">
        <v>25.242999999999999</v>
      </c>
      <c r="W50" s="9">
        <v>31.47</v>
      </c>
      <c r="X50" s="9">
        <v>477.70100000000002</v>
      </c>
      <c r="Y50" s="9">
        <v>248.91800000000001</v>
      </c>
      <c r="Z50" s="9">
        <v>228.78299999999999</v>
      </c>
      <c r="AA50" s="9">
        <v>180.703</v>
      </c>
      <c r="AB50" s="9">
        <v>135.75200000000001</v>
      </c>
      <c r="AC50" s="9">
        <v>44.951000000000001</v>
      </c>
      <c r="AD50" s="9">
        <v>296.99799999999999</v>
      </c>
      <c r="AE50" s="9">
        <v>113.166</v>
      </c>
      <c r="AF50" s="9">
        <v>183.83199999999999</v>
      </c>
      <c r="AG50" s="9">
        <v>200.21</v>
      </c>
      <c r="AH50" s="9">
        <v>149.99100000000001</v>
      </c>
      <c r="AI50" s="9">
        <v>50.218000000000004</v>
      </c>
      <c r="AJ50" s="9">
        <v>322.20299999999997</v>
      </c>
      <c r="AK50" s="9">
        <v>122.28</v>
      </c>
      <c r="AL50" s="9">
        <v>199.923</v>
      </c>
      <c r="AM50" s="9">
        <v>309.642</v>
      </c>
      <c r="AN50" s="9">
        <v>122.75700000000001</v>
      </c>
      <c r="AO50" s="9">
        <v>186.88499999999999</v>
      </c>
      <c r="AP50" s="9">
        <v>3200.88</v>
      </c>
      <c r="AQ50" s="9">
        <v>1707.972</v>
      </c>
      <c r="AR50" s="9">
        <v>1492.9079999999999</v>
      </c>
      <c r="AS50" s="9">
        <v>2147.98</v>
      </c>
      <c r="AT50" s="9">
        <v>1375.364</v>
      </c>
      <c r="AU50" s="9">
        <v>772.61500000000001</v>
      </c>
      <c r="AV50" s="9">
        <v>1052.9010000000001</v>
      </c>
      <c r="AW50" s="9">
        <v>332.608</v>
      </c>
      <c r="AX50" s="9">
        <v>720.29300000000001</v>
      </c>
      <c r="AY50" s="9">
        <v>448.24400000000003</v>
      </c>
      <c r="AZ50" s="9">
        <v>233.76</v>
      </c>
      <c r="BA50" s="9">
        <v>214.48400000000001</v>
      </c>
      <c r="BB50" s="9">
        <v>79.05</v>
      </c>
      <c r="BC50" s="9">
        <v>44.253999999999998</v>
      </c>
      <c r="BD50" s="9">
        <v>34.795999999999999</v>
      </c>
      <c r="BE50" s="9">
        <v>29.077000000000002</v>
      </c>
      <c r="BF50" s="9">
        <v>23.428999999999998</v>
      </c>
      <c r="BG50" s="9">
        <v>5.6479999999999997</v>
      </c>
      <c r="BH50" s="9">
        <v>16.289000000000001</v>
      </c>
      <c r="BI50" s="9">
        <v>11.627000000000001</v>
      </c>
      <c r="BJ50" s="9">
        <v>4.6630000000000003</v>
      </c>
      <c r="BK50" s="9">
        <v>12.788</v>
      </c>
      <c r="BL50" s="9">
        <v>11.802</v>
      </c>
      <c r="BM50" s="9">
        <v>0.98599999999999999</v>
      </c>
      <c r="BN50" s="9">
        <v>49.972999999999999</v>
      </c>
      <c r="BO50" s="9">
        <v>20.824999999999999</v>
      </c>
      <c r="BP50" s="9">
        <v>29.148</v>
      </c>
      <c r="BQ50" s="9">
        <v>404.32499999999999</v>
      </c>
      <c r="BR50" s="9">
        <v>207.87700000000001</v>
      </c>
      <c r="BS50" s="9">
        <v>196.44800000000001</v>
      </c>
      <c r="BT50" s="9">
        <v>139.85300000000001</v>
      </c>
      <c r="BU50" s="9">
        <v>101.521</v>
      </c>
      <c r="BV50" s="9">
        <v>38.332000000000001</v>
      </c>
      <c r="BW50" s="9">
        <v>264.47199999999998</v>
      </c>
      <c r="BX50" s="9">
        <v>106.357</v>
      </c>
      <c r="BY50" s="9">
        <v>158.11600000000001</v>
      </c>
      <c r="BZ50" s="9">
        <v>162.345</v>
      </c>
      <c r="CA50" s="9">
        <v>119.4</v>
      </c>
      <c r="CB50" s="9">
        <v>42.945</v>
      </c>
      <c r="CC50" s="9">
        <v>285.89999999999998</v>
      </c>
      <c r="CD50" s="9">
        <v>114.361</v>
      </c>
      <c r="CE50" s="9">
        <v>171.53899999999999</v>
      </c>
      <c r="CF50" s="9">
        <v>280.762</v>
      </c>
      <c r="CG50" s="9">
        <v>117.983</v>
      </c>
      <c r="CH50" s="9">
        <v>162.77799999999999</v>
      </c>
      <c r="CI50" s="9">
        <v>2479.2159999999999</v>
      </c>
      <c r="CJ50" s="9">
        <v>1291.308</v>
      </c>
      <c r="CK50" s="9">
        <v>1187.9090000000001</v>
      </c>
      <c r="CL50" s="9">
        <v>1680.393</v>
      </c>
      <c r="CM50" s="9">
        <v>1051.748</v>
      </c>
      <c r="CN50" s="9">
        <v>628.64499999999998</v>
      </c>
      <c r="CO50" s="9">
        <v>798.82299999999998</v>
      </c>
      <c r="CP50" s="9">
        <v>239.56</v>
      </c>
      <c r="CQ50" s="9">
        <v>559.26400000000001</v>
      </c>
      <c r="CR50" s="9">
        <v>325.36900000000003</v>
      </c>
      <c r="CS50" s="9">
        <v>163.57300000000001</v>
      </c>
      <c r="CT50" s="9">
        <v>161.79599999999999</v>
      </c>
      <c r="CU50" s="9">
        <v>67.611999999999995</v>
      </c>
      <c r="CV50" s="9">
        <v>35.231999999999999</v>
      </c>
      <c r="CW50" s="9">
        <v>32.381</v>
      </c>
      <c r="CX50" s="9">
        <v>14.99</v>
      </c>
      <c r="CY50" s="9">
        <v>12.260999999999999</v>
      </c>
      <c r="CZ50" s="9">
        <v>2.7290000000000001</v>
      </c>
      <c r="DA50" s="9">
        <v>8.6739999999999995</v>
      </c>
      <c r="DB50" s="9">
        <v>7.6440000000000001</v>
      </c>
      <c r="DC50" s="9">
        <v>1.03</v>
      </c>
      <c r="DD50" s="9">
        <v>6.3159999999999998</v>
      </c>
      <c r="DE50" s="9">
        <v>4.617</v>
      </c>
      <c r="DF50" s="9">
        <v>1.6990000000000001</v>
      </c>
      <c r="DG50" s="9">
        <v>52.622</v>
      </c>
      <c r="DH50" s="9">
        <v>22.971</v>
      </c>
      <c r="DI50" s="9">
        <v>29.651</v>
      </c>
      <c r="DJ50" s="9">
        <v>295.35700000000003</v>
      </c>
      <c r="DK50" s="9">
        <v>149.04499999999999</v>
      </c>
      <c r="DL50" s="9">
        <v>146.31200000000001</v>
      </c>
      <c r="DM50" s="9">
        <v>96.784999999999997</v>
      </c>
      <c r="DN50" s="9">
        <v>68.709999999999994</v>
      </c>
      <c r="DO50" s="9">
        <v>28.074000000000002</v>
      </c>
      <c r="DP50" s="9">
        <v>198.572</v>
      </c>
      <c r="DQ50" s="9">
        <v>80.334999999999994</v>
      </c>
      <c r="DR50" s="9">
        <v>118.23699999999999</v>
      </c>
      <c r="DS50" s="9">
        <v>106.81100000000001</v>
      </c>
      <c r="DT50" s="9">
        <v>76.084000000000003</v>
      </c>
      <c r="DU50" s="9">
        <v>30.727</v>
      </c>
      <c r="DV50" s="9">
        <v>218.55799999999999</v>
      </c>
      <c r="DW50" s="9">
        <v>87.489000000000004</v>
      </c>
      <c r="DX50" s="9">
        <v>131.06899999999999</v>
      </c>
      <c r="DY50" s="9">
        <v>207.24600000000001</v>
      </c>
      <c r="DZ50" s="9">
        <v>87.978999999999999</v>
      </c>
      <c r="EA50" s="9">
        <v>119.268</v>
      </c>
      <c r="EB50" s="9">
        <v>826.31899999999996</v>
      </c>
      <c r="EC50" s="9">
        <v>440.49700000000001</v>
      </c>
      <c r="ED50" s="9">
        <v>385.82299999999998</v>
      </c>
      <c r="EE50" s="9">
        <v>534.93200000000002</v>
      </c>
      <c r="EF50" s="9">
        <v>354.476</v>
      </c>
      <c r="EG50" s="9">
        <v>180.45599999999999</v>
      </c>
      <c r="EH50" s="9">
        <v>291.387</v>
      </c>
      <c r="EI50" s="9">
        <v>86.021000000000001</v>
      </c>
      <c r="EJ50" s="9">
        <v>205.36699999999999</v>
      </c>
      <c r="EK50" s="9">
        <v>126.797</v>
      </c>
      <c r="EL50" s="9">
        <v>62.143999999999998</v>
      </c>
      <c r="EM50" s="9">
        <v>64.653000000000006</v>
      </c>
      <c r="EN50" s="9">
        <v>25.701000000000001</v>
      </c>
      <c r="EO50" s="9">
        <v>11.933999999999999</v>
      </c>
      <c r="EP50" s="9">
        <v>13.766999999999999</v>
      </c>
      <c r="EQ50" s="9">
        <v>6.9420000000000002</v>
      </c>
      <c r="ER50" s="9">
        <v>4.6109999999999998</v>
      </c>
      <c r="ES50" s="9">
        <v>2.331</v>
      </c>
      <c r="ET50" s="9">
        <v>2.6709999999999998</v>
      </c>
      <c r="EU50" s="9">
        <v>2.0150000000000001</v>
      </c>
      <c r="EV50" s="9">
        <v>0.65600000000000003</v>
      </c>
      <c r="EW50" s="9">
        <v>4.2709999999999999</v>
      </c>
      <c r="EX50" s="9">
        <v>2.5960000000000001</v>
      </c>
      <c r="EY50" s="9">
        <v>1.675</v>
      </c>
      <c r="EZ50" s="9">
        <v>18.759</v>
      </c>
      <c r="FA50" s="9">
        <v>7.3230000000000004</v>
      </c>
      <c r="FB50" s="9">
        <v>11.436</v>
      </c>
      <c r="FC50" s="9">
        <v>110.87</v>
      </c>
      <c r="FD50" s="9">
        <v>55.154000000000003</v>
      </c>
      <c r="FE50" s="9">
        <v>55.716000000000001</v>
      </c>
      <c r="FF50" s="9">
        <v>36.472000000000001</v>
      </c>
      <c r="FG50" s="9">
        <v>27.417000000000002</v>
      </c>
      <c r="FH50" s="9">
        <v>9.0549999999999997</v>
      </c>
      <c r="FI50" s="9">
        <v>74.397999999999996</v>
      </c>
      <c r="FJ50" s="9">
        <v>27.736999999999998</v>
      </c>
      <c r="FK50" s="9">
        <v>46.661000000000001</v>
      </c>
      <c r="FL50" s="9">
        <v>43.399000000000001</v>
      </c>
      <c r="FM50" s="9">
        <v>32.002000000000002</v>
      </c>
      <c r="FN50" s="9">
        <v>11.397</v>
      </c>
      <c r="FO50" s="9">
        <v>83.397999999999996</v>
      </c>
      <c r="FP50" s="9">
        <v>30.141999999999999</v>
      </c>
      <c r="FQ50" s="9">
        <v>53.256</v>
      </c>
      <c r="FR50" s="9">
        <v>77.069000000000003</v>
      </c>
      <c r="FS50" s="9">
        <v>29.751999999999999</v>
      </c>
      <c r="FT50" s="9">
        <v>47.317</v>
      </c>
      <c r="FU50" s="9">
        <v>1318.231</v>
      </c>
      <c r="FV50" s="9">
        <v>716.07100000000003</v>
      </c>
      <c r="FW50" s="9">
        <v>602.16099999999994</v>
      </c>
      <c r="FX50" s="9">
        <v>891.21299999999997</v>
      </c>
      <c r="FY50" s="9">
        <v>585.851</v>
      </c>
      <c r="FZ50" s="9">
        <v>305.36200000000002</v>
      </c>
      <c r="GA50" s="9">
        <v>427.01799999999997</v>
      </c>
      <c r="GB50" s="9">
        <v>130.21899999999999</v>
      </c>
      <c r="GC50" s="9">
        <v>296.79899999999998</v>
      </c>
      <c r="GD50" s="9">
        <v>223.68</v>
      </c>
      <c r="GE50" s="9">
        <v>118.797</v>
      </c>
      <c r="GF50" s="9">
        <v>104.883</v>
      </c>
      <c r="GG50" s="9">
        <v>34.786999999999999</v>
      </c>
      <c r="GH50" s="9">
        <v>22.852</v>
      </c>
      <c r="GI50" s="9">
        <v>11.935</v>
      </c>
      <c r="GJ50" s="9">
        <v>15.016999999999999</v>
      </c>
      <c r="GK50" s="9">
        <v>12.452</v>
      </c>
      <c r="GL50" s="9">
        <v>2.5640000000000001</v>
      </c>
      <c r="GM50" s="9">
        <v>7.335</v>
      </c>
      <c r="GN50" s="9">
        <v>6.577</v>
      </c>
      <c r="GO50" s="9">
        <v>0.75800000000000001</v>
      </c>
      <c r="GP50" s="9">
        <v>7.681</v>
      </c>
      <c r="GQ50" s="9">
        <v>5.875</v>
      </c>
      <c r="GR50" s="9">
        <v>1.806</v>
      </c>
      <c r="GS50" s="9">
        <v>19.771000000000001</v>
      </c>
      <c r="GT50" s="9">
        <v>10.398999999999999</v>
      </c>
      <c r="GU50" s="9">
        <v>9.3710000000000004</v>
      </c>
      <c r="GV50" s="9">
        <v>202.613</v>
      </c>
      <c r="GW50" s="9">
        <v>105.872</v>
      </c>
      <c r="GX50" s="9">
        <v>96.741</v>
      </c>
      <c r="GY50" s="9">
        <v>80.814999999999998</v>
      </c>
      <c r="GZ50" s="9">
        <v>59.554000000000002</v>
      </c>
      <c r="HA50" s="9">
        <v>21.260999999999999</v>
      </c>
      <c r="HB50" s="9">
        <v>121.798</v>
      </c>
      <c r="HC50" s="9">
        <v>46.317999999999998</v>
      </c>
      <c r="HD50" s="9">
        <v>75.48</v>
      </c>
      <c r="HE50" s="9">
        <v>91.188999999999993</v>
      </c>
      <c r="HF50" s="9">
        <v>67.872</v>
      </c>
      <c r="HG50" s="9">
        <v>23.317</v>
      </c>
      <c r="HH50" s="9">
        <v>132.49100000000001</v>
      </c>
      <c r="HI50" s="9">
        <v>50.924999999999997</v>
      </c>
      <c r="HJ50" s="9">
        <v>81.566000000000003</v>
      </c>
      <c r="HK50" s="9">
        <v>129.13399999999999</v>
      </c>
      <c r="HL50" s="9">
        <v>52.896000000000001</v>
      </c>
      <c r="HM50" s="9">
        <v>76.238</v>
      </c>
      <c r="HN50" s="9">
        <v>248.04</v>
      </c>
      <c r="HO50" s="9">
        <v>127</v>
      </c>
      <c r="HP50" s="9">
        <v>121.04</v>
      </c>
      <c r="HQ50" s="9">
        <v>151.976</v>
      </c>
      <c r="HR50" s="9">
        <v>99.117000000000004</v>
      </c>
      <c r="HS50" s="9">
        <v>52.859000000000002</v>
      </c>
      <c r="HT50" s="9">
        <v>96.063999999999993</v>
      </c>
      <c r="HU50" s="9">
        <v>27.884</v>
      </c>
      <c r="HV50" s="9">
        <v>68.180000000000007</v>
      </c>
      <c r="HW50" s="9">
        <v>42.351999999999997</v>
      </c>
      <c r="HX50" s="9">
        <v>18.783999999999999</v>
      </c>
      <c r="HY50" s="9">
        <v>23.567</v>
      </c>
      <c r="HZ50" s="9">
        <v>8.5909999999999993</v>
      </c>
      <c r="IA50" s="9">
        <v>4.9279999999999999</v>
      </c>
      <c r="IB50" s="9">
        <v>3.6629999999999998</v>
      </c>
      <c r="IC50" s="9">
        <v>2.1619999999999999</v>
      </c>
      <c r="ID50" s="9">
        <v>1.53</v>
      </c>
      <c r="IE50" s="9">
        <v>0.63200000000000001</v>
      </c>
      <c r="IF50" s="9">
        <v>1.25</v>
      </c>
      <c r="IG50" s="9">
        <v>1.1419999999999999</v>
      </c>
      <c r="IH50" s="9">
        <v>0.108</v>
      </c>
      <c r="II50" s="9">
        <v>0.91100000000000003</v>
      </c>
      <c r="IJ50" s="9">
        <v>0.38800000000000001</v>
      </c>
      <c r="IK50" s="9">
        <v>0.52400000000000002</v>
      </c>
      <c r="IL50" s="9">
        <v>6.43</v>
      </c>
      <c r="IM50" s="9">
        <v>3.3980000000000001</v>
      </c>
      <c r="IN50" s="9">
        <v>3.032</v>
      </c>
      <c r="IO50" s="9">
        <v>37.573999999999998</v>
      </c>
      <c r="IP50" s="9">
        <v>16.087</v>
      </c>
      <c r="IQ50" s="9">
        <v>21.486999999999998</v>
      </c>
    </row>
    <row r="51" spans="1:251">
      <c r="A51" s="10">
        <v>43040</v>
      </c>
      <c r="B51" s="9">
        <v>1033.6089999999999</v>
      </c>
      <c r="C51" s="9">
        <v>1175.8800000000001</v>
      </c>
      <c r="D51" s="9">
        <v>365.75599999999997</v>
      </c>
      <c r="E51" s="9">
        <v>810.12400000000002</v>
      </c>
      <c r="F51" s="9">
        <v>556.85299999999995</v>
      </c>
      <c r="G51" s="9">
        <v>283.911</v>
      </c>
      <c r="H51" s="9">
        <v>272.94200000000001</v>
      </c>
      <c r="I51" s="9">
        <v>86.36</v>
      </c>
      <c r="J51" s="9">
        <v>44.192999999999998</v>
      </c>
      <c r="K51" s="9">
        <v>42.165999999999997</v>
      </c>
      <c r="L51" s="9">
        <v>29.54</v>
      </c>
      <c r="M51" s="9">
        <v>23.024000000000001</v>
      </c>
      <c r="N51" s="9">
        <v>6.516</v>
      </c>
      <c r="O51" s="9">
        <v>14.404999999999999</v>
      </c>
      <c r="P51" s="9">
        <v>11.754</v>
      </c>
      <c r="Q51" s="9">
        <v>2.6520000000000001</v>
      </c>
      <c r="R51" s="9">
        <v>15.134</v>
      </c>
      <c r="S51" s="9">
        <v>11.27</v>
      </c>
      <c r="T51" s="9">
        <v>3.8639999999999999</v>
      </c>
      <c r="U51" s="9">
        <v>56.82</v>
      </c>
      <c r="V51" s="9">
        <v>21.169</v>
      </c>
      <c r="W51" s="9">
        <v>35.65</v>
      </c>
      <c r="X51" s="9">
        <v>509.80200000000002</v>
      </c>
      <c r="Y51" s="9">
        <v>258.16399999999999</v>
      </c>
      <c r="Z51" s="9">
        <v>251.63900000000001</v>
      </c>
      <c r="AA51" s="9">
        <v>186.346</v>
      </c>
      <c r="AB51" s="9">
        <v>134.458</v>
      </c>
      <c r="AC51" s="9">
        <v>51.887999999999998</v>
      </c>
      <c r="AD51" s="9">
        <v>323.45600000000002</v>
      </c>
      <c r="AE51" s="9">
        <v>123.706</v>
      </c>
      <c r="AF51" s="9">
        <v>199.75</v>
      </c>
      <c r="AG51" s="9">
        <v>207.62799999999999</v>
      </c>
      <c r="AH51" s="9">
        <v>152.94900000000001</v>
      </c>
      <c r="AI51" s="9">
        <v>54.677999999999997</v>
      </c>
      <c r="AJ51" s="9">
        <v>349.22500000000002</v>
      </c>
      <c r="AK51" s="9">
        <v>130.96199999999999</v>
      </c>
      <c r="AL51" s="9">
        <v>218.26400000000001</v>
      </c>
      <c r="AM51" s="9">
        <v>337.86200000000002</v>
      </c>
      <c r="AN51" s="9">
        <v>135.46</v>
      </c>
      <c r="AO51" s="9">
        <v>202.40199999999999</v>
      </c>
      <c r="AP51" s="9">
        <v>3230.9740000000002</v>
      </c>
      <c r="AQ51" s="9">
        <v>1721.27</v>
      </c>
      <c r="AR51" s="9">
        <v>1509.703</v>
      </c>
      <c r="AS51" s="9">
        <v>2176.4290000000001</v>
      </c>
      <c r="AT51" s="9">
        <v>1390.44</v>
      </c>
      <c r="AU51" s="9">
        <v>785.98900000000003</v>
      </c>
      <c r="AV51" s="9">
        <v>1054.5450000000001</v>
      </c>
      <c r="AW51" s="9">
        <v>330.83</v>
      </c>
      <c r="AX51" s="9">
        <v>723.71400000000006</v>
      </c>
      <c r="AY51" s="9">
        <v>472.98099999999999</v>
      </c>
      <c r="AZ51" s="9">
        <v>258.23599999999999</v>
      </c>
      <c r="BA51" s="9">
        <v>214.744</v>
      </c>
      <c r="BB51" s="9">
        <v>83.784000000000006</v>
      </c>
      <c r="BC51" s="9">
        <v>48.079000000000001</v>
      </c>
      <c r="BD51" s="9">
        <v>35.704999999999998</v>
      </c>
      <c r="BE51" s="9">
        <v>31.693000000000001</v>
      </c>
      <c r="BF51" s="9">
        <v>25.914999999999999</v>
      </c>
      <c r="BG51" s="9">
        <v>5.7779999999999996</v>
      </c>
      <c r="BH51" s="9">
        <v>12.885</v>
      </c>
      <c r="BI51" s="9">
        <v>8.0670000000000002</v>
      </c>
      <c r="BJ51" s="9">
        <v>4.8179999999999996</v>
      </c>
      <c r="BK51" s="9">
        <v>18.808</v>
      </c>
      <c r="BL51" s="9">
        <v>17.847999999999999</v>
      </c>
      <c r="BM51" s="9">
        <v>0.96</v>
      </c>
      <c r="BN51" s="9">
        <v>52.091000000000001</v>
      </c>
      <c r="BO51" s="9">
        <v>22.164000000000001</v>
      </c>
      <c r="BP51" s="9">
        <v>29.927</v>
      </c>
      <c r="BQ51" s="9">
        <v>425.03100000000001</v>
      </c>
      <c r="BR51" s="9">
        <v>229.61</v>
      </c>
      <c r="BS51" s="9">
        <v>195.42099999999999</v>
      </c>
      <c r="BT51" s="9">
        <v>143.679</v>
      </c>
      <c r="BU51" s="9">
        <v>109.551</v>
      </c>
      <c r="BV51" s="9">
        <v>34.128</v>
      </c>
      <c r="BW51" s="9">
        <v>281.35199999999998</v>
      </c>
      <c r="BX51" s="9">
        <v>120.059</v>
      </c>
      <c r="BY51" s="9">
        <v>161.29300000000001</v>
      </c>
      <c r="BZ51" s="9">
        <v>169.56800000000001</v>
      </c>
      <c r="CA51" s="9">
        <v>130.58500000000001</v>
      </c>
      <c r="CB51" s="9">
        <v>38.982999999999997</v>
      </c>
      <c r="CC51" s="9">
        <v>303.41300000000001</v>
      </c>
      <c r="CD51" s="9">
        <v>127.652</v>
      </c>
      <c r="CE51" s="9">
        <v>175.761</v>
      </c>
      <c r="CF51" s="9">
        <v>294.23599999999999</v>
      </c>
      <c r="CG51" s="9">
        <v>128.126</v>
      </c>
      <c r="CH51" s="9">
        <v>166.11</v>
      </c>
      <c r="CI51" s="9">
        <v>2480.71</v>
      </c>
      <c r="CJ51" s="9">
        <v>1296.6579999999999</v>
      </c>
      <c r="CK51" s="9">
        <v>1184.0519999999999</v>
      </c>
      <c r="CL51" s="9">
        <v>1700.1089999999999</v>
      </c>
      <c r="CM51" s="9">
        <v>1063.557</v>
      </c>
      <c r="CN51" s="9">
        <v>636.55100000000004</v>
      </c>
      <c r="CO51" s="9">
        <v>780.601</v>
      </c>
      <c r="CP51" s="9">
        <v>233.101</v>
      </c>
      <c r="CQ51" s="9">
        <v>547.5</v>
      </c>
      <c r="CR51" s="9">
        <v>359.42099999999999</v>
      </c>
      <c r="CS51" s="9">
        <v>181.11500000000001</v>
      </c>
      <c r="CT51" s="9">
        <v>178.30600000000001</v>
      </c>
      <c r="CU51" s="9">
        <v>64.194999999999993</v>
      </c>
      <c r="CV51" s="9">
        <v>33.527000000000001</v>
      </c>
      <c r="CW51" s="9">
        <v>30.667999999999999</v>
      </c>
      <c r="CX51" s="9">
        <v>25.891999999999999</v>
      </c>
      <c r="CY51" s="9">
        <v>19.93</v>
      </c>
      <c r="CZ51" s="9">
        <v>5.9619999999999997</v>
      </c>
      <c r="DA51" s="9">
        <v>13.737</v>
      </c>
      <c r="DB51" s="9">
        <v>10.583</v>
      </c>
      <c r="DC51" s="9">
        <v>3.1539999999999999</v>
      </c>
      <c r="DD51" s="9">
        <v>12.154</v>
      </c>
      <c r="DE51" s="9">
        <v>9.3460000000000001</v>
      </c>
      <c r="DF51" s="9">
        <v>2.8079999999999998</v>
      </c>
      <c r="DG51" s="9">
        <v>38.302999999999997</v>
      </c>
      <c r="DH51" s="9">
        <v>13.598000000000001</v>
      </c>
      <c r="DI51" s="9">
        <v>24.706</v>
      </c>
      <c r="DJ51" s="9">
        <v>324.95299999999997</v>
      </c>
      <c r="DK51" s="9">
        <v>160.601</v>
      </c>
      <c r="DL51" s="9">
        <v>164.352</v>
      </c>
      <c r="DM51" s="9">
        <v>109.34</v>
      </c>
      <c r="DN51" s="9">
        <v>75.316999999999993</v>
      </c>
      <c r="DO51" s="9">
        <v>34.024000000000001</v>
      </c>
      <c r="DP51" s="9">
        <v>215.613</v>
      </c>
      <c r="DQ51" s="9">
        <v>85.284999999999997</v>
      </c>
      <c r="DR51" s="9">
        <v>130.328</v>
      </c>
      <c r="DS51" s="9">
        <v>128.24100000000001</v>
      </c>
      <c r="DT51" s="9">
        <v>89.72</v>
      </c>
      <c r="DU51" s="9">
        <v>38.521000000000001</v>
      </c>
      <c r="DV51" s="9">
        <v>231.18</v>
      </c>
      <c r="DW51" s="9">
        <v>91.394999999999996</v>
      </c>
      <c r="DX51" s="9">
        <v>139.785</v>
      </c>
      <c r="DY51" s="9">
        <v>229.351</v>
      </c>
      <c r="DZ51" s="9">
        <v>95.867999999999995</v>
      </c>
      <c r="EA51" s="9">
        <v>133.482</v>
      </c>
      <c r="EB51" s="9">
        <v>833.3</v>
      </c>
      <c r="EC51" s="9">
        <v>443.06700000000001</v>
      </c>
      <c r="ED51" s="9">
        <v>390.233</v>
      </c>
      <c r="EE51" s="9">
        <v>552.07899999999995</v>
      </c>
      <c r="EF51" s="9">
        <v>357.77199999999999</v>
      </c>
      <c r="EG51" s="9">
        <v>194.30699999999999</v>
      </c>
      <c r="EH51" s="9">
        <v>281.221</v>
      </c>
      <c r="EI51" s="9">
        <v>85.295000000000002</v>
      </c>
      <c r="EJ51" s="9">
        <v>195.92599999999999</v>
      </c>
      <c r="EK51" s="9">
        <v>121.536</v>
      </c>
      <c r="EL51" s="9">
        <v>59.094999999999999</v>
      </c>
      <c r="EM51" s="9">
        <v>62.441000000000003</v>
      </c>
      <c r="EN51" s="9">
        <v>25.196000000000002</v>
      </c>
      <c r="EO51" s="9">
        <v>13.331</v>
      </c>
      <c r="EP51" s="9">
        <v>11.865</v>
      </c>
      <c r="EQ51" s="9">
        <v>8.1750000000000007</v>
      </c>
      <c r="ER51" s="9">
        <v>5.4569999999999999</v>
      </c>
      <c r="ES51" s="9">
        <v>2.718</v>
      </c>
      <c r="ET51" s="9">
        <v>2.6930000000000001</v>
      </c>
      <c r="EU51" s="9">
        <v>1.6870000000000001</v>
      </c>
      <c r="EV51" s="9">
        <v>1.006</v>
      </c>
      <c r="EW51" s="9">
        <v>5.4820000000000002</v>
      </c>
      <c r="EX51" s="9">
        <v>3.7690000000000001</v>
      </c>
      <c r="EY51" s="9">
        <v>1.712</v>
      </c>
      <c r="EZ51" s="9">
        <v>17.021000000000001</v>
      </c>
      <c r="FA51" s="9">
        <v>7.8739999999999997</v>
      </c>
      <c r="FB51" s="9">
        <v>9.1470000000000002</v>
      </c>
      <c r="FC51" s="9">
        <v>107.496</v>
      </c>
      <c r="FD51" s="9">
        <v>51.280999999999999</v>
      </c>
      <c r="FE51" s="9">
        <v>56.216000000000001</v>
      </c>
      <c r="FF51" s="9">
        <v>33.292999999999999</v>
      </c>
      <c r="FG51" s="9">
        <v>22.173999999999999</v>
      </c>
      <c r="FH51" s="9">
        <v>11.119</v>
      </c>
      <c r="FI51" s="9">
        <v>74.203000000000003</v>
      </c>
      <c r="FJ51" s="9">
        <v>29.106000000000002</v>
      </c>
      <c r="FK51" s="9">
        <v>45.097000000000001</v>
      </c>
      <c r="FL51" s="9">
        <v>39.298999999999999</v>
      </c>
      <c r="FM51" s="9">
        <v>26.196999999999999</v>
      </c>
      <c r="FN51" s="9">
        <v>13.102</v>
      </c>
      <c r="FO51" s="9">
        <v>82.238</v>
      </c>
      <c r="FP51" s="9">
        <v>32.899000000000001</v>
      </c>
      <c r="FQ51" s="9">
        <v>49.338999999999999</v>
      </c>
      <c r="FR51" s="9">
        <v>76.896000000000001</v>
      </c>
      <c r="FS51" s="9">
        <v>30.794</v>
      </c>
      <c r="FT51" s="9">
        <v>46.101999999999997</v>
      </c>
      <c r="FU51" s="9">
        <v>1330.1780000000001</v>
      </c>
      <c r="FV51" s="9">
        <v>714.93299999999999</v>
      </c>
      <c r="FW51" s="9">
        <v>615.245</v>
      </c>
      <c r="FX51" s="9">
        <v>904.55600000000004</v>
      </c>
      <c r="FY51" s="9">
        <v>585.851</v>
      </c>
      <c r="FZ51" s="9">
        <v>318.70499999999998</v>
      </c>
      <c r="GA51" s="9">
        <v>425.62200000000001</v>
      </c>
      <c r="GB51" s="9">
        <v>129.08199999999999</v>
      </c>
      <c r="GC51" s="9">
        <v>296.54000000000002</v>
      </c>
      <c r="GD51" s="9">
        <v>218.42400000000001</v>
      </c>
      <c r="GE51" s="9">
        <v>120.831</v>
      </c>
      <c r="GF51" s="9">
        <v>97.593999999999994</v>
      </c>
      <c r="GG51" s="9">
        <v>31.782</v>
      </c>
      <c r="GH51" s="9">
        <v>22.556999999999999</v>
      </c>
      <c r="GI51" s="9">
        <v>9.2249999999999996</v>
      </c>
      <c r="GJ51" s="9">
        <v>13.638</v>
      </c>
      <c r="GK51" s="9">
        <v>11.898</v>
      </c>
      <c r="GL51" s="9">
        <v>1.74</v>
      </c>
      <c r="GM51" s="9">
        <v>8.11</v>
      </c>
      <c r="GN51" s="9">
        <v>7.0469999999999997</v>
      </c>
      <c r="GO51" s="9">
        <v>1.0629999999999999</v>
      </c>
      <c r="GP51" s="9">
        <v>5.5279999999999996</v>
      </c>
      <c r="GQ51" s="9">
        <v>4.851</v>
      </c>
      <c r="GR51" s="9">
        <v>0.67700000000000005</v>
      </c>
      <c r="GS51" s="9">
        <v>18.143999999999998</v>
      </c>
      <c r="GT51" s="9">
        <v>10.659000000000001</v>
      </c>
      <c r="GU51" s="9">
        <v>7.4850000000000003</v>
      </c>
      <c r="GV51" s="9">
        <v>204.03</v>
      </c>
      <c r="GW51" s="9">
        <v>110.706</v>
      </c>
      <c r="GX51" s="9">
        <v>93.325000000000003</v>
      </c>
      <c r="GY51" s="9">
        <v>83.236999999999995</v>
      </c>
      <c r="GZ51" s="9">
        <v>62.098999999999997</v>
      </c>
      <c r="HA51" s="9">
        <v>21.137</v>
      </c>
      <c r="HB51" s="9">
        <v>120.794</v>
      </c>
      <c r="HC51" s="9">
        <v>48.606000000000002</v>
      </c>
      <c r="HD51" s="9">
        <v>72.186999999999998</v>
      </c>
      <c r="HE51" s="9">
        <v>91.814999999999998</v>
      </c>
      <c r="HF51" s="9">
        <v>70.165999999999997</v>
      </c>
      <c r="HG51" s="9">
        <v>21.648</v>
      </c>
      <c r="HH51" s="9">
        <v>126.60899999999999</v>
      </c>
      <c r="HI51" s="9">
        <v>50.664000000000001</v>
      </c>
      <c r="HJ51" s="9">
        <v>75.944999999999993</v>
      </c>
      <c r="HK51" s="9">
        <v>128.904</v>
      </c>
      <c r="HL51" s="9">
        <v>55.654000000000003</v>
      </c>
      <c r="HM51" s="9">
        <v>73.25</v>
      </c>
      <c r="HN51" s="9">
        <v>252.32300000000001</v>
      </c>
      <c r="HO51" s="9">
        <v>129.34800000000001</v>
      </c>
      <c r="HP51" s="9">
        <v>122.976</v>
      </c>
      <c r="HQ51" s="9">
        <v>157.59399999999999</v>
      </c>
      <c r="HR51" s="9">
        <v>99.834999999999994</v>
      </c>
      <c r="HS51" s="9">
        <v>57.759</v>
      </c>
      <c r="HT51" s="9">
        <v>94.73</v>
      </c>
      <c r="HU51" s="9">
        <v>29.512</v>
      </c>
      <c r="HV51" s="9">
        <v>65.216999999999999</v>
      </c>
      <c r="HW51" s="9">
        <v>44.387</v>
      </c>
      <c r="HX51" s="9">
        <v>20.849</v>
      </c>
      <c r="HY51" s="9">
        <v>23.538</v>
      </c>
      <c r="HZ51" s="9">
        <v>8.4879999999999995</v>
      </c>
      <c r="IA51" s="9">
        <v>4.6909999999999998</v>
      </c>
      <c r="IB51" s="9">
        <v>3.7970000000000002</v>
      </c>
      <c r="IC51" s="9">
        <v>1.8080000000000001</v>
      </c>
      <c r="ID51" s="9">
        <v>1.4810000000000001</v>
      </c>
      <c r="IE51" s="9">
        <v>0.32700000000000001</v>
      </c>
      <c r="IF51" s="9">
        <v>0.94099999999999995</v>
      </c>
      <c r="IG51" s="9">
        <v>0.94099999999999995</v>
      </c>
      <c r="IH51" s="9">
        <v>1E-3</v>
      </c>
      <c r="II51" s="9">
        <v>0.86599999999999999</v>
      </c>
      <c r="IJ51" s="9">
        <v>0.54</v>
      </c>
      <c r="IK51" s="9">
        <v>0.32600000000000001</v>
      </c>
      <c r="IL51" s="9">
        <v>6.68</v>
      </c>
      <c r="IM51" s="9">
        <v>3.21</v>
      </c>
      <c r="IN51" s="9">
        <v>3.47</v>
      </c>
      <c r="IO51" s="9">
        <v>40.256999999999998</v>
      </c>
      <c r="IP51" s="9">
        <v>18.548999999999999</v>
      </c>
      <c r="IQ51" s="9">
        <v>21.707999999999998</v>
      </c>
    </row>
    <row r="52" spans="1:251">
      <c r="A52" s="10">
        <v>43070</v>
      </c>
      <c r="B52" s="9">
        <v>1059.9480000000001</v>
      </c>
      <c r="C52" s="9">
        <v>1177.6880000000001</v>
      </c>
      <c r="D52" s="9">
        <v>363.637</v>
      </c>
      <c r="E52" s="9">
        <v>814.05100000000004</v>
      </c>
      <c r="F52" s="9">
        <v>613.05200000000002</v>
      </c>
      <c r="G52" s="9">
        <v>314.22899999999998</v>
      </c>
      <c r="H52" s="9">
        <v>298.82299999999998</v>
      </c>
      <c r="I52" s="9">
        <v>100.52</v>
      </c>
      <c r="J52" s="9">
        <v>59.435000000000002</v>
      </c>
      <c r="K52" s="9">
        <v>41.085999999999999</v>
      </c>
      <c r="L52" s="9">
        <v>36.375999999999998</v>
      </c>
      <c r="M52" s="9">
        <v>26.890999999999998</v>
      </c>
      <c r="N52" s="9">
        <v>9.4849999999999994</v>
      </c>
      <c r="O52" s="9">
        <v>17.907</v>
      </c>
      <c r="P52" s="9">
        <v>13.525</v>
      </c>
      <c r="Q52" s="9">
        <v>4.3819999999999997</v>
      </c>
      <c r="R52" s="9">
        <v>18.469000000000001</v>
      </c>
      <c r="S52" s="9">
        <v>13.366</v>
      </c>
      <c r="T52" s="9">
        <v>5.1029999999999998</v>
      </c>
      <c r="U52" s="9">
        <v>64.144000000000005</v>
      </c>
      <c r="V52" s="9">
        <v>32.542999999999999</v>
      </c>
      <c r="W52" s="9">
        <v>31.600999999999999</v>
      </c>
      <c r="X52" s="9">
        <v>557.06399999999996</v>
      </c>
      <c r="Y52" s="9">
        <v>279.767</v>
      </c>
      <c r="Z52" s="9">
        <v>277.29700000000003</v>
      </c>
      <c r="AA52" s="9">
        <v>199.65299999999999</v>
      </c>
      <c r="AB52" s="9">
        <v>144.43799999999999</v>
      </c>
      <c r="AC52" s="9">
        <v>55.215000000000003</v>
      </c>
      <c r="AD52" s="9">
        <v>357.411</v>
      </c>
      <c r="AE52" s="9">
        <v>135.32900000000001</v>
      </c>
      <c r="AF52" s="9">
        <v>222.08199999999999</v>
      </c>
      <c r="AG52" s="9">
        <v>227.97399999999999</v>
      </c>
      <c r="AH52" s="9">
        <v>165.09</v>
      </c>
      <c r="AI52" s="9">
        <v>62.884</v>
      </c>
      <c r="AJ52" s="9">
        <v>385.077</v>
      </c>
      <c r="AK52" s="9">
        <v>149.13900000000001</v>
      </c>
      <c r="AL52" s="9">
        <v>235.93799999999999</v>
      </c>
      <c r="AM52" s="9">
        <v>375.31799999999998</v>
      </c>
      <c r="AN52" s="9">
        <v>148.85400000000001</v>
      </c>
      <c r="AO52" s="9">
        <v>226.464</v>
      </c>
      <c r="AP52" s="9">
        <v>3253.8020000000001</v>
      </c>
      <c r="AQ52" s="9">
        <v>1735.002</v>
      </c>
      <c r="AR52" s="9">
        <v>1518.8</v>
      </c>
      <c r="AS52" s="9">
        <v>2206.625</v>
      </c>
      <c r="AT52" s="9">
        <v>1406.779</v>
      </c>
      <c r="AU52" s="9">
        <v>799.846</v>
      </c>
      <c r="AV52" s="9">
        <v>1047.1780000000001</v>
      </c>
      <c r="AW52" s="9">
        <v>328.22300000000001</v>
      </c>
      <c r="AX52" s="9">
        <v>718.95500000000004</v>
      </c>
      <c r="AY52" s="9">
        <v>492.99799999999999</v>
      </c>
      <c r="AZ52" s="9">
        <v>254.81</v>
      </c>
      <c r="BA52" s="9">
        <v>238.18799999999999</v>
      </c>
      <c r="BB52" s="9">
        <v>85.159000000000006</v>
      </c>
      <c r="BC52" s="9">
        <v>48.576000000000001</v>
      </c>
      <c r="BD52" s="9">
        <v>36.582999999999998</v>
      </c>
      <c r="BE52" s="9">
        <v>33.890999999999998</v>
      </c>
      <c r="BF52" s="9">
        <v>25.975000000000001</v>
      </c>
      <c r="BG52" s="9">
        <v>7.9160000000000004</v>
      </c>
      <c r="BH52" s="9">
        <v>19.204000000000001</v>
      </c>
      <c r="BI52" s="9">
        <v>14.864000000000001</v>
      </c>
      <c r="BJ52" s="9">
        <v>4.34</v>
      </c>
      <c r="BK52" s="9">
        <v>14.686999999999999</v>
      </c>
      <c r="BL52" s="9">
        <v>11.112</v>
      </c>
      <c r="BM52" s="9">
        <v>3.5750000000000002</v>
      </c>
      <c r="BN52" s="9">
        <v>51.268000000000001</v>
      </c>
      <c r="BO52" s="9">
        <v>22.600999999999999</v>
      </c>
      <c r="BP52" s="9">
        <v>28.667000000000002</v>
      </c>
      <c r="BQ52" s="9">
        <v>441.09100000000001</v>
      </c>
      <c r="BR52" s="9">
        <v>223.60400000000001</v>
      </c>
      <c r="BS52" s="9">
        <v>217.48699999999999</v>
      </c>
      <c r="BT52" s="9">
        <v>154.446</v>
      </c>
      <c r="BU52" s="9">
        <v>110.006</v>
      </c>
      <c r="BV52" s="9">
        <v>44.44</v>
      </c>
      <c r="BW52" s="9">
        <v>286.64499999999998</v>
      </c>
      <c r="BX52" s="9">
        <v>113.599</v>
      </c>
      <c r="BY52" s="9">
        <v>173.04599999999999</v>
      </c>
      <c r="BZ52" s="9">
        <v>182.179</v>
      </c>
      <c r="CA52" s="9">
        <v>131.37</v>
      </c>
      <c r="CB52" s="9">
        <v>50.808</v>
      </c>
      <c r="CC52" s="9">
        <v>310.81900000000002</v>
      </c>
      <c r="CD52" s="9">
        <v>123.44</v>
      </c>
      <c r="CE52" s="9">
        <v>187.37899999999999</v>
      </c>
      <c r="CF52" s="9">
        <v>305.84899999999999</v>
      </c>
      <c r="CG52" s="9">
        <v>128.46199999999999</v>
      </c>
      <c r="CH52" s="9">
        <v>177.387</v>
      </c>
      <c r="CI52" s="9">
        <v>2481.2910000000002</v>
      </c>
      <c r="CJ52" s="9">
        <v>1296.5989999999999</v>
      </c>
      <c r="CK52" s="9">
        <v>1184.692</v>
      </c>
      <c r="CL52" s="9">
        <v>1723.501</v>
      </c>
      <c r="CM52" s="9">
        <v>1071.627</v>
      </c>
      <c r="CN52" s="9">
        <v>651.87400000000002</v>
      </c>
      <c r="CO52" s="9">
        <v>757.79100000000005</v>
      </c>
      <c r="CP52" s="9">
        <v>224.97200000000001</v>
      </c>
      <c r="CQ52" s="9">
        <v>532.81799999999998</v>
      </c>
      <c r="CR52" s="9">
        <v>377.88099999999997</v>
      </c>
      <c r="CS52" s="9">
        <v>188.036</v>
      </c>
      <c r="CT52" s="9">
        <v>189.845</v>
      </c>
      <c r="CU52" s="9">
        <v>60.235999999999997</v>
      </c>
      <c r="CV52" s="9">
        <v>32.142000000000003</v>
      </c>
      <c r="CW52" s="9">
        <v>28.094000000000001</v>
      </c>
      <c r="CX52" s="9">
        <v>23.462</v>
      </c>
      <c r="CY52" s="9">
        <v>17.059000000000001</v>
      </c>
      <c r="CZ52" s="9">
        <v>6.4029999999999996</v>
      </c>
      <c r="DA52" s="9">
        <v>11.105</v>
      </c>
      <c r="DB52" s="9">
        <v>8.2609999999999992</v>
      </c>
      <c r="DC52" s="9">
        <v>2.8439999999999999</v>
      </c>
      <c r="DD52" s="9">
        <v>12.356999999999999</v>
      </c>
      <c r="DE52" s="9">
        <v>8.798</v>
      </c>
      <c r="DF52" s="9">
        <v>3.5590000000000002</v>
      </c>
      <c r="DG52" s="9">
        <v>36.774000000000001</v>
      </c>
      <c r="DH52" s="9">
        <v>15.083</v>
      </c>
      <c r="DI52" s="9">
        <v>21.690999999999999</v>
      </c>
      <c r="DJ52" s="9">
        <v>340.43599999999998</v>
      </c>
      <c r="DK52" s="9">
        <v>167.209</v>
      </c>
      <c r="DL52" s="9">
        <v>173.227</v>
      </c>
      <c r="DM52" s="9">
        <v>122.40300000000001</v>
      </c>
      <c r="DN52" s="9">
        <v>89.287999999999997</v>
      </c>
      <c r="DO52" s="9">
        <v>33.115000000000002</v>
      </c>
      <c r="DP52" s="9">
        <v>218.03299999999999</v>
      </c>
      <c r="DQ52" s="9">
        <v>77.921000000000006</v>
      </c>
      <c r="DR52" s="9">
        <v>140.11199999999999</v>
      </c>
      <c r="DS52" s="9">
        <v>140.83000000000001</v>
      </c>
      <c r="DT52" s="9">
        <v>102.197</v>
      </c>
      <c r="DU52" s="9">
        <v>38.633000000000003</v>
      </c>
      <c r="DV52" s="9">
        <v>237.05099999999999</v>
      </c>
      <c r="DW52" s="9">
        <v>85.84</v>
      </c>
      <c r="DX52" s="9">
        <v>151.21199999999999</v>
      </c>
      <c r="DY52" s="9">
        <v>229.13800000000001</v>
      </c>
      <c r="DZ52" s="9">
        <v>86.182000000000002</v>
      </c>
      <c r="EA52" s="9">
        <v>142.95599999999999</v>
      </c>
      <c r="EB52" s="9">
        <v>838.49099999999999</v>
      </c>
      <c r="EC52" s="9">
        <v>443.08</v>
      </c>
      <c r="ED52" s="9">
        <v>395.41</v>
      </c>
      <c r="EE52" s="9">
        <v>546.43700000000001</v>
      </c>
      <c r="EF52" s="9">
        <v>356.74700000000001</v>
      </c>
      <c r="EG52" s="9">
        <v>189.691</v>
      </c>
      <c r="EH52" s="9">
        <v>292.053</v>
      </c>
      <c r="EI52" s="9">
        <v>86.332999999999998</v>
      </c>
      <c r="EJ52" s="9">
        <v>205.72</v>
      </c>
      <c r="EK52" s="9">
        <v>127.348</v>
      </c>
      <c r="EL52" s="9">
        <v>63.62</v>
      </c>
      <c r="EM52" s="9">
        <v>63.728000000000002</v>
      </c>
      <c r="EN52" s="9">
        <v>28.344000000000001</v>
      </c>
      <c r="EO52" s="9">
        <v>15.919</v>
      </c>
      <c r="EP52" s="9">
        <v>12.423999999999999</v>
      </c>
      <c r="EQ52" s="9">
        <v>8.202</v>
      </c>
      <c r="ER52" s="9">
        <v>6.2469999999999999</v>
      </c>
      <c r="ES52" s="9">
        <v>1.9550000000000001</v>
      </c>
      <c r="ET52" s="9">
        <v>3.9239999999999999</v>
      </c>
      <c r="EU52" s="9">
        <v>2.7050000000000001</v>
      </c>
      <c r="EV52" s="9">
        <v>1.2190000000000001</v>
      </c>
      <c r="EW52" s="9">
        <v>4.2779999999999996</v>
      </c>
      <c r="EX52" s="9">
        <v>3.5419999999999998</v>
      </c>
      <c r="EY52" s="9">
        <v>0.73599999999999999</v>
      </c>
      <c r="EZ52" s="9">
        <v>20.141999999999999</v>
      </c>
      <c r="FA52" s="9">
        <v>9.6720000000000006</v>
      </c>
      <c r="FB52" s="9">
        <v>10.468999999999999</v>
      </c>
      <c r="FC52" s="9">
        <v>112.018</v>
      </c>
      <c r="FD52" s="9">
        <v>55.124000000000002</v>
      </c>
      <c r="FE52" s="9">
        <v>56.893999999999998</v>
      </c>
      <c r="FF52" s="9">
        <v>33.023000000000003</v>
      </c>
      <c r="FG52" s="9">
        <v>23.257000000000001</v>
      </c>
      <c r="FH52" s="9">
        <v>9.766</v>
      </c>
      <c r="FI52" s="9">
        <v>78.995000000000005</v>
      </c>
      <c r="FJ52" s="9">
        <v>31.866</v>
      </c>
      <c r="FK52" s="9">
        <v>47.128</v>
      </c>
      <c r="FL52" s="9">
        <v>39.078000000000003</v>
      </c>
      <c r="FM52" s="9">
        <v>27.863</v>
      </c>
      <c r="FN52" s="9">
        <v>11.215</v>
      </c>
      <c r="FO52" s="9">
        <v>88.27</v>
      </c>
      <c r="FP52" s="9">
        <v>35.756999999999998</v>
      </c>
      <c r="FQ52" s="9">
        <v>52.512999999999998</v>
      </c>
      <c r="FR52" s="9">
        <v>82.918000000000006</v>
      </c>
      <c r="FS52" s="9">
        <v>34.570999999999998</v>
      </c>
      <c r="FT52" s="9">
        <v>48.347000000000001</v>
      </c>
      <c r="FU52" s="9">
        <v>1349.251</v>
      </c>
      <c r="FV52" s="9">
        <v>725.30700000000002</v>
      </c>
      <c r="FW52" s="9">
        <v>623.94500000000005</v>
      </c>
      <c r="FX52" s="9">
        <v>916.83100000000002</v>
      </c>
      <c r="FY52" s="9">
        <v>597.45699999999999</v>
      </c>
      <c r="FZ52" s="9">
        <v>319.37400000000002</v>
      </c>
      <c r="GA52" s="9">
        <v>432.42</v>
      </c>
      <c r="GB52" s="9">
        <v>127.849</v>
      </c>
      <c r="GC52" s="9">
        <v>304.57100000000003</v>
      </c>
      <c r="GD52" s="9">
        <v>217.17599999999999</v>
      </c>
      <c r="GE52" s="9">
        <v>109.059</v>
      </c>
      <c r="GF52" s="9">
        <v>108.117</v>
      </c>
      <c r="GG52" s="9">
        <v>39.957000000000001</v>
      </c>
      <c r="GH52" s="9">
        <v>21.550999999999998</v>
      </c>
      <c r="GI52" s="9">
        <v>18.405999999999999</v>
      </c>
      <c r="GJ52" s="9">
        <v>17.052</v>
      </c>
      <c r="GK52" s="9">
        <v>12.257999999999999</v>
      </c>
      <c r="GL52" s="9">
        <v>4.7939999999999996</v>
      </c>
      <c r="GM52" s="9">
        <v>8.7420000000000009</v>
      </c>
      <c r="GN52" s="9">
        <v>6.9130000000000003</v>
      </c>
      <c r="GO52" s="9">
        <v>1.829</v>
      </c>
      <c r="GP52" s="9">
        <v>8.31</v>
      </c>
      <c r="GQ52" s="9">
        <v>5.3449999999999998</v>
      </c>
      <c r="GR52" s="9">
        <v>2.9660000000000002</v>
      </c>
      <c r="GS52" s="9">
        <v>22.905000000000001</v>
      </c>
      <c r="GT52" s="9">
        <v>9.2929999999999993</v>
      </c>
      <c r="GU52" s="9">
        <v>13.611000000000001</v>
      </c>
      <c r="GV52" s="9">
        <v>193.369</v>
      </c>
      <c r="GW52" s="9">
        <v>95.629000000000005</v>
      </c>
      <c r="GX52" s="9">
        <v>97.74</v>
      </c>
      <c r="GY52" s="9">
        <v>68.337999999999994</v>
      </c>
      <c r="GZ52" s="9">
        <v>47.941000000000003</v>
      </c>
      <c r="HA52" s="9">
        <v>20.396999999999998</v>
      </c>
      <c r="HB52" s="9">
        <v>125.03100000000001</v>
      </c>
      <c r="HC52" s="9">
        <v>47.688000000000002</v>
      </c>
      <c r="HD52" s="9">
        <v>77.343000000000004</v>
      </c>
      <c r="HE52" s="9">
        <v>81.978999999999999</v>
      </c>
      <c r="HF52" s="9">
        <v>57.765999999999998</v>
      </c>
      <c r="HG52" s="9">
        <v>24.213000000000001</v>
      </c>
      <c r="HH52" s="9">
        <v>135.197</v>
      </c>
      <c r="HI52" s="9">
        <v>51.293999999999997</v>
      </c>
      <c r="HJ52" s="9">
        <v>83.903999999999996</v>
      </c>
      <c r="HK52" s="9">
        <v>133.77199999999999</v>
      </c>
      <c r="HL52" s="9">
        <v>54.600999999999999</v>
      </c>
      <c r="HM52" s="9">
        <v>79.171999999999997</v>
      </c>
      <c r="HN52" s="9">
        <v>254.74199999999999</v>
      </c>
      <c r="HO52" s="9">
        <v>131.08199999999999</v>
      </c>
      <c r="HP52" s="9">
        <v>123.66</v>
      </c>
      <c r="HQ52" s="9">
        <v>159.56700000000001</v>
      </c>
      <c r="HR52" s="9">
        <v>102.755</v>
      </c>
      <c r="HS52" s="9">
        <v>56.811999999999998</v>
      </c>
      <c r="HT52" s="9">
        <v>95.176000000000002</v>
      </c>
      <c r="HU52" s="9">
        <v>28.327000000000002</v>
      </c>
      <c r="HV52" s="9">
        <v>66.847999999999999</v>
      </c>
      <c r="HW52" s="9">
        <v>42.204000000000001</v>
      </c>
      <c r="HX52" s="9">
        <v>19.207000000000001</v>
      </c>
      <c r="HY52" s="9">
        <v>22.997</v>
      </c>
      <c r="HZ52" s="9">
        <v>7.0979999999999999</v>
      </c>
      <c r="IA52" s="9">
        <v>3.794</v>
      </c>
      <c r="IB52" s="9">
        <v>3.3039999999999998</v>
      </c>
      <c r="IC52" s="9">
        <v>2.125</v>
      </c>
      <c r="ID52" s="9">
        <v>1.5720000000000001</v>
      </c>
      <c r="IE52" s="9">
        <v>0.55300000000000005</v>
      </c>
      <c r="IF52" s="9">
        <v>1.232</v>
      </c>
      <c r="IG52" s="9">
        <v>0.68899999999999995</v>
      </c>
      <c r="IH52" s="9">
        <v>0.54300000000000004</v>
      </c>
      <c r="II52" s="9">
        <v>0.89300000000000002</v>
      </c>
      <c r="IJ52" s="9">
        <v>0.88300000000000001</v>
      </c>
      <c r="IK52" s="9">
        <v>1.0999999999999999E-2</v>
      </c>
      <c r="IL52" s="9">
        <v>4.9729999999999999</v>
      </c>
      <c r="IM52" s="9">
        <v>2.222</v>
      </c>
      <c r="IN52" s="9">
        <v>2.7509999999999999</v>
      </c>
      <c r="IO52" s="9">
        <v>38.799999999999997</v>
      </c>
      <c r="IP52" s="9">
        <v>17.265000000000001</v>
      </c>
      <c r="IQ52" s="9">
        <v>21.533999999999999</v>
      </c>
    </row>
    <row r="53" spans="1:251">
      <c r="A53" s="10">
        <v>43101</v>
      </c>
      <c r="B53" s="9">
        <v>1014.91</v>
      </c>
      <c r="C53" s="9">
        <v>1145.5260000000001</v>
      </c>
      <c r="D53" s="9">
        <v>366.63499999999999</v>
      </c>
      <c r="E53" s="9">
        <v>778.89099999999996</v>
      </c>
      <c r="F53" s="9">
        <v>570.63</v>
      </c>
      <c r="G53" s="9">
        <v>286.767</v>
      </c>
      <c r="H53" s="9">
        <v>283.863</v>
      </c>
      <c r="I53" s="9">
        <v>86.497</v>
      </c>
      <c r="J53" s="9">
        <v>46.996000000000002</v>
      </c>
      <c r="K53" s="9">
        <v>39.500999999999998</v>
      </c>
      <c r="L53" s="9">
        <v>32.844000000000001</v>
      </c>
      <c r="M53" s="9">
        <v>23.231999999999999</v>
      </c>
      <c r="N53" s="9">
        <v>9.6120000000000001</v>
      </c>
      <c r="O53" s="9">
        <v>15.661</v>
      </c>
      <c r="P53" s="9">
        <v>10.243</v>
      </c>
      <c r="Q53" s="9">
        <v>5.4180000000000001</v>
      </c>
      <c r="R53" s="9">
        <v>17.183</v>
      </c>
      <c r="S53" s="9">
        <v>12.989000000000001</v>
      </c>
      <c r="T53" s="9">
        <v>4.194</v>
      </c>
      <c r="U53" s="9">
        <v>53.652999999999999</v>
      </c>
      <c r="V53" s="9">
        <v>23.763999999999999</v>
      </c>
      <c r="W53" s="9">
        <v>29.888999999999999</v>
      </c>
      <c r="X53" s="9">
        <v>521.226</v>
      </c>
      <c r="Y53" s="9">
        <v>258.99599999999998</v>
      </c>
      <c r="Z53" s="9">
        <v>262.23</v>
      </c>
      <c r="AA53" s="9">
        <v>183.85900000000001</v>
      </c>
      <c r="AB53" s="9">
        <v>124.396</v>
      </c>
      <c r="AC53" s="9">
        <v>59.463000000000001</v>
      </c>
      <c r="AD53" s="9">
        <v>337.36799999999999</v>
      </c>
      <c r="AE53" s="9">
        <v>134.6</v>
      </c>
      <c r="AF53" s="9">
        <v>202.767</v>
      </c>
      <c r="AG53" s="9">
        <v>210.875</v>
      </c>
      <c r="AH53" s="9">
        <v>143.892</v>
      </c>
      <c r="AI53" s="9">
        <v>66.983999999999995</v>
      </c>
      <c r="AJ53" s="9">
        <v>359.755</v>
      </c>
      <c r="AK53" s="9">
        <v>142.875</v>
      </c>
      <c r="AL53" s="9">
        <v>216.87899999999999</v>
      </c>
      <c r="AM53" s="9">
        <v>353.029</v>
      </c>
      <c r="AN53" s="9">
        <v>144.84299999999999</v>
      </c>
      <c r="AO53" s="9">
        <v>208.18600000000001</v>
      </c>
      <c r="AP53" s="9">
        <v>3195.4940000000001</v>
      </c>
      <c r="AQ53" s="9">
        <v>1721.1079999999999</v>
      </c>
      <c r="AR53" s="9">
        <v>1474.386</v>
      </c>
      <c r="AS53" s="9">
        <v>2160.5479999999998</v>
      </c>
      <c r="AT53" s="9">
        <v>1371.114</v>
      </c>
      <c r="AU53" s="9">
        <v>789.43399999999997</v>
      </c>
      <c r="AV53" s="9">
        <v>1034.9459999999999</v>
      </c>
      <c r="AW53" s="9">
        <v>349.995</v>
      </c>
      <c r="AX53" s="9">
        <v>684.95100000000002</v>
      </c>
      <c r="AY53" s="9">
        <v>507.26100000000002</v>
      </c>
      <c r="AZ53" s="9">
        <v>281.95299999999997</v>
      </c>
      <c r="BA53" s="9">
        <v>225.30799999999999</v>
      </c>
      <c r="BB53" s="9">
        <v>110.97799999999999</v>
      </c>
      <c r="BC53" s="9">
        <v>62.902000000000001</v>
      </c>
      <c r="BD53" s="9">
        <v>48.076000000000001</v>
      </c>
      <c r="BE53" s="9">
        <v>50.085000000000001</v>
      </c>
      <c r="BF53" s="9">
        <v>35.691000000000003</v>
      </c>
      <c r="BG53" s="9">
        <v>14.394</v>
      </c>
      <c r="BH53" s="9">
        <v>32.124000000000002</v>
      </c>
      <c r="BI53" s="9">
        <v>23.315999999999999</v>
      </c>
      <c r="BJ53" s="9">
        <v>8.8079999999999998</v>
      </c>
      <c r="BK53" s="9">
        <v>17.960999999999999</v>
      </c>
      <c r="BL53" s="9">
        <v>12.375</v>
      </c>
      <c r="BM53" s="9">
        <v>5.5860000000000003</v>
      </c>
      <c r="BN53" s="9">
        <v>60.893000000000001</v>
      </c>
      <c r="BO53" s="9">
        <v>27.210999999999999</v>
      </c>
      <c r="BP53" s="9">
        <v>33.682000000000002</v>
      </c>
      <c r="BQ53" s="9">
        <v>435.85700000000003</v>
      </c>
      <c r="BR53" s="9">
        <v>240.679</v>
      </c>
      <c r="BS53" s="9">
        <v>195.178</v>
      </c>
      <c r="BT53" s="9">
        <v>155.006</v>
      </c>
      <c r="BU53" s="9">
        <v>117.61</v>
      </c>
      <c r="BV53" s="9">
        <v>37.396000000000001</v>
      </c>
      <c r="BW53" s="9">
        <v>280.851</v>
      </c>
      <c r="BX53" s="9">
        <v>123.069</v>
      </c>
      <c r="BY53" s="9">
        <v>157.78299999999999</v>
      </c>
      <c r="BZ53" s="9">
        <v>197.29499999999999</v>
      </c>
      <c r="CA53" s="9">
        <v>146.34899999999999</v>
      </c>
      <c r="CB53" s="9">
        <v>50.945999999999998</v>
      </c>
      <c r="CC53" s="9">
        <v>309.96499999999997</v>
      </c>
      <c r="CD53" s="9">
        <v>135.60300000000001</v>
      </c>
      <c r="CE53" s="9">
        <v>174.36199999999999</v>
      </c>
      <c r="CF53" s="9">
        <v>312.97500000000002</v>
      </c>
      <c r="CG53" s="9">
        <v>146.38499999999999</v>
      </c>
      <c r="CH53" s="9">
        <v>166.59100000000001</v>
      </c>
      <c r="CI53" s="9">
        <v>2444.36</v>
      </c>
      <c r="CJ53" s="9">
        <v>1278.0820000000001</v>
      </c>
      <c r="CK53" s="9">
        <v>1166.278</v>
      </c>
      <c r="CL53" s="9">
        <v>1677.818</v>
      </c>
      <c r="CM53" s="9">
        <v>1042.171</v>
      </c>
      <c r="CN53" s="9">
        <v>635.64700000000005</v>
      </c>
      <c r="CO53" s="9">
        <v>766.54200000000003</v>
      </c>
      <c r="CP53" s="9">
        <v>235.911</v>
      </c>
      <c r="CQ53" s="9">
        <v>530.63099999999997</v>
      </c>
      <c r="CR53" s="9">
        <v>388.39100000000002</v>
      </c>
      <c r="CS53" s="9">
        <v>199.995</v>
      </c>
      <c r="CT53" s="9">
        <v>188.39699999999999</v>
      </c>
      <c r="CU53" s="9">
        <v>68.548000000000002</v>
      </c>
      <c r="CV53" s="9">
        <v>39.427</v>
      </c>
      <c r="CW53" s="9">
        <v>29.120999999999999</v>
      </c>
      <c r="CX53" s="9">
        <v>25.640999999999998</v>
      </c>
      <c r="CY53" s="9">
        <v>19.565999999999999</v>
      </c>
      <c r="CZ53" s="9">
        <v>6.0750000000000002</v>
      </c>
      <c r="DA53" s="9">
        <v>16.245999999999999</v>
      </c>
      <c r="DB53" s="9">
        <v>11.544</v>
      </c>
      <c r="DC53" s="9">
        <v>4.702</v>
      </c>
      <c r="DD53" s="9">
        <v>9.3949999999999996</v>
      </c>
      <c r="DE53" s="9">
        <v>8.0220000000000002</v>
      </c>
      <c r="DF53" s="9">
        <v>1.373</v>
      </c>
      <c r="DG53" s="9">
        <v>42.906999999999996</v>
      </c>
      <c r="DH53" s="9">
        <v>19.861000000000001</v>
      </c>
      <c r="DI53" s="9">
        <v>23.045000000000002</v>
      </c>
      <c r="DJ53" s="9">
        <v>349.11599999999999</v>
      </c>
      <c r="DK53" s="9">
        <v>175.87299999999999</v>
      </c>
      <c r="DL53" s="9">
        <v>173.24299999999999</v>
      </c>
      <c r="DM53" s="9">
        <v>119.87</v>
      </c>
      <c r="DN53" s="9">
        <v>87.308000000000007</v>
      </c>
      <c r="DO53" s="9">
        <v>32.561999999999998</v>
      </c>
      <c r="DP53" s="9">
        <v>229.24600000000001</v>
      </c>
      <c r="DQ53" s="9">
        <v>88.564999999999998</v>
      </c>
      <c r="DR53" s="9">
        <v>140.68199999999999</v>
      </c>
      <c r="DS53" s="9">
        <v>141.374</v>
      </c>
      <c r="DT53" s="9">
        <v>103.23</v>
      </c>
      <c r="DU53" s="9">
        <v>38.143999999999998</v>
      </c>
      <c r="DV53" s="9">
        <v>247.017</v>
      </c>
      <c r="DW53" s="9">
        <v>96.765000000000001</v>
      </c>
      <c r="DX53" s="9">
        <v>150.25200000000001</v>
      </c>
      <c r="DY53" s="9">
        <v>245.49199999999999</v>
      </c>
      <c r="DZ53" s="9">
        <v>100.10899999999999</v>
      </c>
      <c r="EA53" s="9">
        <v>145.38300000000001</v>
      </c>
      <c r="EB53" s="9">
        <v>826.82100000000003</v>
      </c>
      <c r="EC53" s="9">
        <v>437.76900000000001</v>
      </c>
      <c r="ED53" s="9">
        <v>389.05200000000002</v>
      </c>
      <c r="EE53" s="9">
        <v>539.13199999999995</v>
      </c>
      <c r="EF53" s="9">
        <v>352.24400000000003</v>
      </c>
      <c r="EG53" s="9">
        <v>186.88800000000001</v>
      </c>
      <c r="EH53" s="9">
        <v>287.68900000000002</v>
      </c>
      <c r="EI53" s="9">
        <v>85.525000000000006</v>
      </c>
      <c r="EJ53" s="9">
        <v>202.16399999999999</v>
      </c>
      <c r="EK53" s="9">
        <v>130.14699999999999</v>
      </c>
      <c r="EL53" s="9">
        <v>63.569000000000003</v>
      </c>
      <c r="EM53" s="9">
        <v>66.578000000000003</v>
      </c>
      <c r="EN53" s="9">
        <v>29.198</v>
      </c>
      <c r="EO53" s="9">
        <v>16.452999999999999</v>
      </c>
      <c r="EP53" s="9">
        <v>12.744999999999999</v>
      </c>
      <c r="EQ53" s="9">
        <v>12.941000000000001</v>
      </c>
      <c r="ER53" s="9">
        <v>9.1839999999999993</v>
      </c>
      <c r="ES53" s="9">
        <v>3.7570000000000001</v>
      </c>
      <c r="ET53" s="9">
        <v>9.4710000000000001</v>
      </c>
      <c r="EU53" s="9">
        <v>6.4279999999999999</v>
      </c>
      <c r="EV53" s="9">
        <v>3.0430000000000001</v>
      </c>
      <c r="EW53" s="9">
        <v>3.4710000000000001</v>
      </c>
      <c r="EX53" s="9">
        <v>2.7570000000000001</v>
      </c>
      <c r="EY53" s="9">
        <v>0.71399999999999997</v>
      </c>
      <c r="EZ53" s="9">
        <v>16.257000000000001</v>
      </c>
      <c r="FA53" s="9">
        <v>7.2690000000000001</v>
      </c>
      <c r="FB53" s="9">
        <v>8.9879999999999995</v>
      </c>
      <c r="FC53" s="9">
        <v>110.29300000000001</v>
      </c>
      <c r="FD53" s="9">
        <v>52.637999999999998</v>
      </c>
      <c r="FE53" s="9">
        <v>57.655000000000001</v>
      </c>
      <c r="FF53" s="9">
        <v>32.231000000000002</v>
      </c>
      <c r="FG53" s="9">
        <v>23.693999999999999</v>
      </c>
      <c r="FH53" s="9">
        <v>8.5359999999999996</v>
      </c>
      <c r="FI53" s="9">
        <v>78.061999999999998</v>
      </c>
      <c r="FJ53" s="9">
        <v>28.943000000000001</v>
      </c>
      <c r="FK53" s="9">
        <v>49.119</v>
      </c>
      <c r="FL53" s="9">
        <v>43.014000000000003</v>
      </c>
      <c r="FM53" s="9">
        <v>31.449000000000002</v>
      </c>
      <c r="FN53" s="9">
        <v>11.565</v>
      </c>
      <c r="FO53" s="9">
        <v>87.132999999999996</v>
      </c>
      <c r="FP53" s="9">
        <v>32.119999999999997</v>
      </c>
      <c r="FQ53" s="9">
        <v>55.012999999999998</v>
      </c>
      <c r="FR53" s="9">
        <v>87.533000000000001</v>
      </c>
      <c r="FS53" s="9">
        <v>35.371000000000002</v>
      </c>
      <c r="FT53" s="9">
        <v>52.161999999999999</v>
      </c>
      <c r="FU53" s="9">
        <v>1316.8440000000001</v>
      </c>
      <c r="FV53" s="9">
        <v>705.89400000000001</v>
      </c>
      <c r="FW53" s="9">
        <v>610.95100000000002</v>
      </c>
      <c r="FX53" s="9">
        <v>889.97</v>
      </c>
      <c r="FY53" s="9">
        <v>579.22900000000004</v>
      </c>
      <c r="FZ53" s="9">
        <v>310.74099999999999</v>
      </c>
      <c r="GA53" s="9">
        <v>426.87400000000002</v>
      </c>
      <c r="GB53" s="9">
        <v>126.66500000000001</v>
      </c>
      <c r="GC53" s="9">
        <v>300.209</v>
      </c>
      <c r="GD53" s="9">
        <v>226.822</v>
      </c>
      <c r="GE53" s="9">
        <v>117.89</v>
      </c>
      <c r="GF53" s="9">
        <v>108.932</v>
      </c>
      <c r="GG53" s="9">
        <v>42.85</v>
      </c>
      <c r="GH53" s="9">
        <v>22.422000000000001</v>
      </c>
      <c r="GI53" s="9">
        <v>20.428000000000001</v>
      </c>
      <c r="GJ53" s="9">
        <v>17.094999999999999</v>
      </c>
      <c r="GK53" s="9">
        <v>11.884</v>
      </c>
      <c r="GL53" s="9">
        <v>5.2110000000000003</v>
      </c>
      <c r="GM53" s="9">
        <v>8.32</v>
      </c>
      <c r="GN53" s="9">
        <v>5.9870000000000001</v>
      </c>
      <c r="GO53" s="9">
        <v>2.3330000000000002</v>
      </c>
      <c r="GP53" s="9">
        <v>8.7750000000000004</v>
      </c>
      <c r="GQ53" s="9">
        <v>5.8970000000000002</v>
      </c>
      <c r="GR53" s="9">
        <v>2.8780000000000001</v>
      </c>
      <c r="GS53" s="9">
        <v>25.754000000000001</v>
      </c>
      <c r="GT53" s="9">
        <v>10.538</v>
      </c>
      <c r="GU53" s="9">
        <v>15.217000000000001</v>
      </c>
      <c r="GV53" s="9">
        <v>202.25</v>
      </c>
      <c r="GW53" s="9">
        <v>105.764</v>
      </c>
      <c r="GX53" s="9">
        <v>96.486000000000004</v>
      </c>
      <c r="GY53" s="9">
        <v>85.001999999999995</v>
      </c>
      <c r="GZ53" s="9">
        <v>62.875999999999998</v>
      </c>
      <c r="HA53" s="9">
        <v>22.126000000000001</v>
      </c>
      <c r="HB53" s="9">
        <v>117.248</v>
      </c>
      <c r="HC53" s="9">
        <v>42.887999999999998</v>
      </c>
      <c r="HD53" s="9">
        <v>74.36</v>
      </c>
      <c r="HE53" s="9">
        <v>99.117000000000004</v>
      </c>
      <c r="HF53" s="9">
        <v>72.331000000000003</v>
      </c>
      <c r="HG53" s="9">
        <v>26.786000000000001</v>
      </c>
      <c r="HH53" s="9">
        <v>127.705</v>
      </c>
      <c r="HI53" s="9">
        <v>45.558999999999997</v>
      </c>
      <c r="HJ53" s="9">
        <v>82.147000000000006</v>
      </c>
      <c r="HK53" s="9">
        <v>125.568</v>
      </c>
      <c r="HL53" s="9">
        <v>48.875999999999998</v>
      </c>
      <c r="HM53" s="9">
        <v>76.692999999999998</v>
      </c>
      <c r="HN53" s="9">
        <v>250.494</v>
      </c>
      <c r="HO53" s="9">
        <v>130.78399999999999</v>
      </c>
      <c r="HP53" s="9">
        <v>119.71</v>
      </c>
      <c r="HQ53" s="9">
        <v>156.71799999999999</v>
      </c>
      <c r="HR53" s="9">
        <v>101.41</v>
      </c>
      <c r="HS53" s="9">
        <v>55.308</v>
      </c>
      <c r="HT53" s="9">
        <v>93.775999999999996</v>
      </c>
      <c r="HU53" s="9">
        <v>29.373999999999999</v>
      </c>
      <c r="HV53" s="9">
        <v>64.402000000000001</v>
      </c>
      <c r="HW53" s="9">
        <v>40.262</v>
      </c>
      <c r="HX53" s="9">
        <v>19.905000000000001</v>
      </c>
      <c r="HY53" s="9">
        <v>20.356999999999999</v>
      </c>
      <c r="HZ53" s="9">
        <v>7.2530000000000001</v>
      </c>
      <c r="IA53" s="9">
        <v>4.7119999999999997</v>
      </c>
      <c r="IB53" s="9">
        <v>2.5409999999999999</v>
      </c>
      <c r="IC53" s="9">
        <v>1.8109999999999999</v>
      </c>
      <c r="ID53" s="9">
        <v>1.3959999999999999</v>
      </c>
      <c r="IE53" s="9">
        <v>0.41499999999999998</v>
      </c>
      <c r="IF53" s="9">
        <v>1.093</v>
      </c>
      <c r="IG53" s="9">
        <v>0.80300000000000005</v>
      </c>
      <c r="IH53" s="9">
        <v>0.28999999999999998</v>
      </c>
      <c r="II53" s="9">
        <v>0.71799999999999997</v>
      </c>
      <c r="IJ53" s="9">
        <v>0.59199999999999997</v>
      </c>
      <c r="IK53" s="9">
        <v>0.126</v>
      </c>
      <c r="IL53" s="9">
        <v>5.4420000000000002</v>
      </c>
      <c r="IM53" s="9">
        <v>3.3170000000000002</v>
      </c>
      <c r="IN53" s="9">
        <v>2.125</v>
      </c>
      <c r="IO53" s="9">
        <v>37.075000000000003</v>
      </c>
      <c r="IP53" s="9">
        <v>18.109000000000002</v>
      </c>
      <c r="IQ53" s="9">
        <v>18.966000000000001</v>
      </c>
    </row>
    <row r="54" spans="1:251">
      <c r="A54" s="10">
        <v>43132</v>
      </c>
      <c r="B54" s="9">
        <v>1021.627</v>
      </c>
      <c r="C54" s="9">
        <v>1187.7260000000001</v>
      </c>
      <c r="D54" s="9">
        <v>367.76400000000001</v>
      </c>
      <c r="E54" s="9">
        <v>819.96199999999999</v>
      </c>
      <c r="F54" s="9">
        <v>550.90099999999995</v>
      </c>
      <c r="G54" s="9">
        <v>285.12900000000002</v>
      </c>
      <c r="H54" s="9">
        <v>265.77100000000002</v>
      </c>
      <c r="I54" s="9">
        <v>109.818</v>
      </c>
      <c r="J54" s="9">
        <v>55.808999999999997</v>
      </c>
      <c r="K54" s="9">
        <v>54.009</v>
      </c>
      <c r="L54" s="9">
        <v>40.645000000000003</v>
      </c>
      <c r="M54" s="9">
        <v>28.902999999999999</v>
      </c>
      <c r="N54" s="9">
        <v>11.742000000000001</v>
      </c>
      <c r="O54" s="9">
        <v>19.742999999999999</v>
      </c>
      <c r="P54" s="9">
        <v>14.832000000000001</v>
      </c>
      <c r="Q54" s="9">
        <v>4.9109999999999996</v>
      </c>
      <c r="R54" s="9">
        <v>20.902000000000001</v>
      </c>
      <c r="S54" s="9">
        <v>14.071</v>
      </c>
      <c r="T54" s="9">
        <v>6.8310000000000004</v>
      </c>
      <c r="U54" s="9">
        <v>69.173000000000002</v>
      </c>
      <c r="V54" s="9">
        <v>26.905999999999999</v>
      </c>
      <c r="W54" s="9">
        <v>42.267000000000003</v>
      </c>
      <c r="X54" s="9">
        <v>490.077</v>
      </c>
      <c r="Y54" s="9">
        <v>251.173</v>
      </c>
      <c r="Z54" s="9">
        <v>238.904</v>
      </c>
      <c r="AA54" s="9">
        <v>178.608</v>
      </c>
      <c r="AB54" s="9">
        <v>131.27199999999999</v>
      </c>
      <c r="AC54" s="9">
        <v>47.335000000000001</v>
      </c>
      <c r="AD54" s="9">
        <v>311.46899999999999</v>
      </c>
      <c r="AE54" s="9">
        <v>119.901</v>
      </c>
      <c r="AF54" s="9">
        <v>191.56800000000001</v>
      </c>
      <c r="AG54" s="9">
        <v>212.232</v>
      </c>
      <c r="AH54" s="9">
        <v>153.11099999999999</v>
      </c>
      <c r="AI54" s="9">
        <v>59.121000000000002</v>
      </c>
      <c r="AJ54" s="9">
        <v>338.66899999999998</v>
      </c>
      <c r="AK54" s="9">
        <v>132.018</v>
      </c>
      <c r="AL54" s="9">
        <v>206.65100000000001</v>
      </c>
      <c r="AM54" s="9">
        <v>331.21300000000002</v>
      </c>
      <c r="AN54" s="9">
        <v>134.733</v>
      </c>
      <c r="AO54" s="9">
        <v>196.47900000000001</v>
      </c>
      <c r="AP54" s="9">
        <v>3239.9209999999998</v>
      </c>
      <c r="AQ54" s="9">
        <v>1733.9349999999999</v>
      </c>
      <c r="AR54" s="9">
        <v>1505.9849999999999</v>
      </c>
      <c r="AS54" s="9">
        <v>2205.096</v>
      </c>
      <c r="AT54" s="9">
        <v>1409.173</v>
      </c>
      <c r="AU54" s="9">
        <v>795.92399999999998</v>
      </c>
      <c r="AV54" s="9">
        <v>1034.825</v>
      </c>
      <c r="AW54" s="9">
        <v>324.76299999999998</v>
      </c>
      <c r="AX54" s="9">
        <v>710.06200000000001</v>
      </c>
      <c r="AY54" s="9">
        <v>465.86599999999999</v>
      </c>
      <c r="AZ54" s="9">
        <v>249.43700000000001</v>
      </c>
      <c r="BA54" s="9">
        <v>216.428</v>
      </c>
      <c r="BB54" s="9">
        <v>96.864000000000004</v>
      </c>
      <c r="BC54" s="9">
        <v>51.212000000000003</v>
      </c>
      <c r="BD54" s="9">
        <v>45.651000000000003</v>
      </c>
      <c r="BE54" s="9">
        <v>33.905000000000001</v>
      </c>
      <c r="BF54" s="9">
        <v>26.417999999999999</v>
      </c>
      <c r="BG54" s="9">
        <v>7.4870000000000001</v>
      </c>
      <c r="BH54" s="9">
        <v>16.013000000000002</v>
      </c>
      <c r="BI54" s="9">
        <v>12.243</v>
      </c>
      <c r="BJ54" s="9">
        <v>3.77</v>
      </c>
      <c r="BK54" s="9">
        <v>17.891999999999999</v>
      </c>
      <c r="BL54" s="9">
        <v>14.175000000000001</v>
      </c>
      <c r="BM54" s="9">
        <v>3.7170000000000001</v>
      </c>
      <c r="BN54" s="9">
        <v>62.959000000000003</v>
      </c>
      <c r="BO54" s="9">
        <v>24.795000000000002</v>
      </c>
      <c r="BP54" s="9">
        <v>38.164000000000001</v>
      </c>
      <c r="BQ54" s="9">
        <v>409.56799999999998</v>
      </c>
      <c r="BR54" s="9">
        <v>219.04900000000001</v>
      </c>
      <c r="BS54" s="9">
        <v>190.51900000000001</v>
      </c>
      <c r="BT54" s="9">
        <v>152.477</v>
      </c>
      <c r="BU54" s="9">
        <v>116.90600000000001</v>
      </c>
      <c r="BV54" s="9">
        <v>35.57</v>
      </c>
      <c r="BW54" s="9">
        <v>257.09100000000001</v>
      </c>
      <c r="BX54" s="9">
        <v>102.143</v>
      </c>
      <c r="BY54" s="9">
        <v>154.94900000000001</v>
      </c>
      <c r="BZ54" s="9">
        <v>178.93199999999999</v>
      </c>
      <c r="CA54" s="9">
        <v>137.21299999999999</v>
      </c>
      <c r="CB54" s="9">
        <v>41.719000000000001</v>
      </c>
      <c r="CC54" s="9">
        <v>286.93299999999999</v>
      </c>
      <c r="CD54" s="9">
        <v>112.224</v>
      </c>
      <c r="CE54" s="9">
        <v>174.709</v>
      </c>
      <c r="CF54" s="9">
        <v>273.10399999999998</v>
      </c>
      <c r="CG54" s="9">
        <v>114.386</v>
      </c>
      <c r="CH54" s="9">
        <v>158.71799999999999</v>
      </c>
      <c r="CI54" s="9">
        <v>2484.5990000000002</v>
      </c>
      <c r="CJ54" s="9">
        <v>1297.316</v>
      </c>
      <c r="CK54" s="9">
        <v>1187.2840000000001</v>
      </c>
      <c r="CL54" s="9">
        <v>1721.45</v>
      </c>
      <c r="CM54" s="9">
        <v>1064.6469999999999</v>
      </c>
      <c r="CN54" s="9">
        <v>656.803</v>
      </c>
      <c r="CO54" s="9">
        <v>763.149</v>
      </c>
      <c r="CP54" s="9">
        <v>232.66800000000001</v>
      </c>
      <c r="CQ54" s="9">
        <v>530.48099999999999</v>
      </c>
      <c r="CR54" s="9">
        <v>376.45699999999999</v>
      </c>
      <c r="CS54" s="9">
        <v>191.071</v>
      </c>
      <c r="CT54" s="9">
        <v>185.386</v>
      </c>
      <c r="CU54" s="9">
        <v>86.721000000000004</v>
      </c>
      <c r="CV54" s="9">
        <v>45.228999999999999</v>
      </c>
      <c r="CW54" s="9">
        <v>41.491999999999997</v>
      </c>
      <c r="CX54" s="9">
        <v>33.189</v>
      </c>
      <c r="CY54" s="9">
        <v>25.085999999999999</v>
      </c>
      <c r="CZ54" s="9">
        <v>8.1020000000000003</v>
      </c>
      <c r="DA54" s="9">
        <v>18.204999999999998</v>
      </c>
      <c r="DB54" s="9">
        <v>13.721</v>
      </c>
      <c r="DC54" s="9">
        <v>4.484</v>
      </c>
      <c r="DD54" s="9">
        <v>14.984</v>
      </c>
      <c r="DE54" s="9">
        <v>11.365</v>
      </c>
      <c r="DF54" s="9">
        <v>3.6190000000000002</v>
      </c>
      <c r="DG54" s="9">
        <v>53.533000000000001</v>
      </c>
      <c r="DH54" s="9">
        <v>20.143000000000001</v>
      </c>
      <c r="DI54" s="9">
        <v>33.39</v>
      </c>
      <c r="DJ54" s="9">
        <v>322.52199999999999</v>
      </c>
      <c r="DK54" s="9">
        <v>163.53700000000001</v>
      </c>
      <c r="DL54" s="9">
        <v>158.98500000000001</v>
      </c>
      <c r="DM54" s="9">
        <v>112.877</v>
      </c>
      <c r="DN54" s="9">
        <v>78.897000000000006</v>
      </c>
      <c r="DO54" s="9">
        <v>33.979999999999997</v>
      </c>
      <c r="DP54" s="9">
        <v>209.64500000000001</v>
      </c>
      <c r="DQ54" s="9">
        <v>84.64</v>
      </c>
      <c r="DR54" s="9">
        <v>125.006</v>
      </c>
      <c r="DS54" s="9">
        <v>139.55000000000001</v>
      </c>
      <c r="DT54" s="9">
        <v>98.614999999999995</v>
      </c>
      <c r="DU54" s="9">
        <v>40.935000000000002</v>
      </c>
      <c r="DV54" s="9">
        <v>236.90700000000001</v>
      </c>
      <c r="DW54" s="9">
        <v>92.456000000000003</v>
      </c>
      <c r="DX54" s="9">
        <v>144.45099999999999</v>
      </c>
      <c r="DY54" s="9">
        <v>227.85</v>
      </c>
      <c r="DZ54" s="9">
        <v>98.361000000000004</v>
      </c>
      <c r="EA54" s="9">
        <v>129.489</v>
      </c>
      <c r="EB54" s="9">
        <v>850.89099999999996</v>
      </c>
      <c r="EC54" s="9">
        <v>447.52</v>
      </c>
      <c r="ED54" s="9">
        <v>403.37200000000001</v>
      </c>
      <c r="EE54" s="9">
        <v>559.33500000000004</v>
      </c>
      <c r="EF54" s="9">
        <v>360.66199999999998</v>
      </c>
      <c r="EG54" s="9">
        <v>198.673</v>
      </c>
      <c r="EH54" s="9">
        <v>291.55599999999998</v>
      </c>
      <c r="EI54" s="9">
        <v>86.856999999999999</v>
      </c>
      <c r="EJ54" s="9">
        <v>204.69900000000001</v>
      </c>
      <c r="EK54" s="9">
        <v>135.26300000000001</v>
      </c>
      <c r="EL54" s="9">
        <v>71.558000000000007</v>
      </c>
      <c r="EM54" s="9">
        <v>63.706000000000003</v>
      </c>
      <c r="EN54" s="9">
        <v>31.347999999999999</v>
      </c>
      <c r="EO54" s="9">
        <v>19.372</v>
      </c>
      <c r="EP54" s="9">
        <v>11.976000000000001</v>
      </c>
      <c r="EQ54" s="9">
        <v>10.831</v>
      </c>
      <c r="ER54" s="9">
        <v>8.5180000000000007</v>
      </c>
      <c r="ES54" s="9">
        <v>2.3130000000000002</v>
      </c>
      <c r="ET54" s="9">
        <v>6.5090000000000003</v>
      </c>
      <c r="EU54" s="9">
        <v>4.4340000000000002</v>
      </c>
      <c r="EV54" s="9">
        <v>2.0739999999999998</v>
      </c>
      <c r="EW54" s="9">
        <v>4.3220000000000001</v>
      </c>
      <c r="EX54" s="9">
        <v>4.0830000000000002</v>
      </c>
      <c r="EY54" s="9">
        <v>0.23899999999999999</v>
      </c>
      <c r="EZ54" s="9">
        <v>20.516999999999999</v>
      </c>
      <c r="FA54" s="9">
        <v>10.853999999999999</v>
      </c>
      <c r="FB54" s="9">
        <v>9.6630000000000003</v>
      </c>
      <c r="FC54" s="9">
        <v>117.426</v>
      </c>
      <c r="FD54" s="9">
        <v>59.680999999999997</v>
      </c>
      <c r="FE54" s="9">
        <v>57.744</v>
      </c>
      <c r="FF54" s="9">
        <v>33.942</v>
      </c>
      <c r="FG54" s="9">
        <v>25.021000000000001</v>
      </c>
      <c r="FH54" s="9">
        <v>8.9209999999999994</v>
      </c>
      <c r="FI54" s="9">
        <v>83.483000000000004</v>
      </c>
      <c r="FJ54" s="9">
        <v>34.659999999999997</v>
      </c>
      <c r="FK54" s="9">
        <v>48.823</v>
      </c>
      <c r="FL54" s="9">
        <v>42.113</v>
      </c>
      <c r="FM54" s="9">
        <v>31.358000000000001</v>
      </c>
      <c r="FN54" s="9">
        <v>10.755000000000001</v>
      </c>
      <c r="FO54" s="9">
        <v>93.150999999999996</v>
      </c>
      <c r="FP54" s="9">
        <v>40.198999999999998</v>
      </c>
      <c r="FQ54" s="9">
        <v>52.951000000000001</v>
      </c>
      <c r="FR54" s="9">
        <v>89.992000000000004</v>
      </c>
      <c r="FS54" s="9">
        <v>39.094000000000001</v>
      </c>
      <c r="FT54" s="9">
        <v>50.898000000000003</v>
      </c>
      <c r="FU54" s="9">
        <v>1335.819</v>
      </c>
      <c r="FV54" s="9">
        <v>721.52800000000002</v>
      </c>
      <c r="FW54" s="9">
        <v>614.29100000000005</v>
      </c>
      <c r="FX54" s="9">
        <v>906.88099999999997</v>
      </c>
      <c r="FY54" s="9">
        <v>592.28300000000002</v>
      </c>
      <c r="FZ54" s="9">
        <v>314.59800000000001</v>
      </c>
      <c r="GA54" s="9">
        <v>428.93799999999999</v>
      </c>
      <c r="GB54" s="9">
        <v>129.245</v>
      </c>
      <c r="GC54" s="9">
        <v>299.69299999999998</v>
      </c>
      <c r="GD54" s="9">
        <v>220.60400000000001</v>
      </c>
      <c r="GE54" s="9">
        <v>122.298</v>
      </c>
      <c r="GF54" s="9">
        <v>98.305999999999997</v>
      </c>
      <c r="GG54" s="9">
        <v>50.753999999999998</v>
      </c>
      <c r="GH54" s="9">
        <v>35.808</v>
      </c>
      <c r="GI54" s="9">
        <v>14.946</v>
      </c>
      <c r="GJ54" s="9">
        <v>24.17</v>
      </c>
      <c r="GK54" s="9">
        <v>22.555</v>
      </c>
      <c r="GL54" s="9">
        <v>1.615</v>
      </c>
      <c r="GM54" s="9">
        <v>15.528</v>
      </c>
      <c r="GN54" s="9">
        <v>14.851000000000001</v>
      </c>
      <c r="GO54" s="9">
        <v>0.67700000000000005</v>
      </c>
      <c r="GP54" s="9">
        <v>8.6419999999999995</v>
      </c>
      <c r="GQ54" s="9">
        <v>7.7030000000000003</v>
      </c>
      <c r="GR54" s="9">
        <v>0.93799999999999994</v>
      </c>
      <c r="GS54" s="9">
        <v>26.584</v>
      </c>
      <c r="GT54" s="9">
        <v>13.253</v>
      </c>
      <c r="GU54" s="9">
        <v>13.331</v>
      </c>
      <c r="GV54" s="9">
        <v>195.21700000000001</v>
      </c>
      <c r="GW54" s="9">
        <v>103.97499999999999</v>
      </c>
      <c r="GX54" s="9">
        <v>91.242000000000004</v>
      </c>
      <c r="GY54" s="9">
        <v>85.599000000000004</v>
      </c>
      <c r="GZ54" s="9">
        <v>60.688000000000002</v>
      </c>
      <c r="HA54" s="9">
        <v>24.911000000000001</v>
      </c>
      <c r="HB54" s="9">
        <v>109.61799999999999</v>
      </c>
      <c r="HC54" s="9">
        <v>43.286999999999999</v>
      </c>
      <c r="HD54" s="9">
        <v>66.331000000000003</v>
      </c>
      <c r="HE54" s="9">
        <v>99.721000000000004</v>
      </c>
      <c r="HF54" s="9">
        <v>74.069000000000003</v>
      </c>
      <c r="HG54" s="9">
        <v>25.652000000000001</v>
      </c>
      <c r="HH54" s="9">
        <v>120.883</v>
      </c>
      <c r="HI54" s="9">
        <v>48.228999999999999</v>
      </c>
      <c r="HJ54" s="9">
        <v>72.653999999999996</v>
      </c>
      <c r="HK54" s="9">
        <v>125.146</v>
      </c>
      <c r="HL54" s="9">
        <v>58.139000000000003</v>
      </c>
      <c r="HM54" s="9">
        <v>67.007999999999996</v>
      </c>
      <c r="HN54" s="9">
        <v>253.23099999999999</v>
      </c>
      <c r="HO54" s="9">
        <v>131.167</v>
      </c>
      <c r="HP54" s="9">
        <v>122.06399999999999</v>
      </c>
      <c r="HQ54" s="9">
        <v>160.71299999999999</v>
      </c>
      <c r="HR54" s="9">
        <v>103.426</v>
      </c>
      <c r="HS54" s="9">
        <v>57.286999999999999</v>
      </c>
      <c r="HT54" s="9">
        <v>92.518000000000001</v>
      </c>
      <c r="HU54" s="9">
        <v>27.741</v>
      </c>
      <c r="HV54" s="9">
        <v>64.777000000000001</v>
      </c>
      <c r="HW54" s="9">
        <v>40.018000000000001</v>
      </c>
      <c r="HX54" s="9">
        <v>18.248999999999999</v>
      </c>
      <c r="HY54" s="9">
        <v>21.768999999999998</v>
      </c>
      <c r="HZ54" s="9">
        <v>6.6529999999999996</v>
      </c>
      <c r="IA54" s="9">
        <v>3.544</v>
      </c>
      <c r="IB54" s="9">
        <v>3.109</v>
      </c>
      <c r="IC54" s="9">
        <v>2.1659999999999999</v>
      </c>
      <c r="ID54" s="9">
        <v>1.778</v>
      </c>
      <c r="IE54" s="9">
        <v>0.38800000000000001</v>
      </c>
      <c r="IF54" s="9">
        <v>1.05</v>
      </c>
      <c r="IG54" s="9">
        <v>0.746</v>
      </c>
      <c r="IH54" s="9">
        <v>0.30299999999999999</v>
      </c>
      <c r="II54" s="9">
        <v>1.1160000000000001</v>
      </c>
      <c r="IJ54" s="9">
        <v>1.032</v>
      </c>
      <c r="IK54" s="9">
        <v>8.4000000000000005E-2</v>
      </c>
      <c r="IL54" s="9">
        <v>4.4870000000000001</v>
      </c>
      <c r="IM54" s="9">
        <v>1.766</v>
      </c>
      <c r="IN54" s="9">
        <v>2.722</v>
      </c>
      <c r="IO54" s="9">
        <v>35.603999999999999</v>
      </c>
      <c r="IP54" s="9">
        <v>15.95</v>
      </c>
      <c r="IQ54" s="9">
        <v>19.654</v>
      </c>
    </row>
    <row r="55" spans="1:251">
      <c r="A55" s="10">
        <v>43160</v>
      </c>
      <c r="B55" s="9">
        <v>1013.476</v>
      </c>
      <c r="C55" s="9">
        <v>1210.125</v>
      </c>
      <c r="D55" s="9">
        <v>375.84800000000001</v>
      </c>
      <c r="E55" s="9">
        <v>834.27700000000004</v>
      </c>
      <c r="F55" s="9">
        <v>551.86400000000003</v>
      </c>
      <c r="G55" s="9">
        <v>287.142</v>
      </c>
      <c r="H55" s="9">
        <v>264.72199999999998</v>
      </c>
      <c r="I55" s="9">
        <v>90.498999999999995</v>
      </c>
      <c r="J55" s="9">
        <v>50.225999999999999</v>
      </c>
      <c r="K55" s="9">
        <v>40.273000000000003</v>
      </c>
      <c r="L55" s="9">
        <v>36.747999999999998</v>
      </c>
      <c r="M55" s="9">
        <v>26.876999999999999</v>
      </c>
      <c r="N55" s="9">
        <v>9.8710000000000004</v>
      </c>
      <c r="O55" s="9">
        <v>18.617000000000001</v>
      </c>
      <c r="P55" s="9">
        <v>10.701000000000001</v>
      </c>
      <c r="Q55" s="9">
        <v>7.9160000000000004</v>
      </c>
      <c r="R55" s="9">
        <v>18.131</v>
      </c>
      <c r="S55" s="9">
        <v>16.175999999999998</v>
      </c>
      <c r="T55" s="9">
        <v>1.954</v>
      </c>
      <c r="U55" s="9">
        <v>53.750999999999998</v>
      </c>
      <c r="V55" s="9">
        <v>23.347999999999999</v>
      </c>
      <c r="W55" s="9">
        <v>30.402999999999999</v>
      </c>
      <c r="X55" s="9">
        <v>497.57900000000001</v>
      </c>
      <c r="Y55" s="9">
        <v>255.53700000000001</v>
      </c>
      <c r="Z55" s="9">
        <v>242.042</v>
      </c>
      <c r="AA55" s="9">
        <v>191.334</v>
      </c>
      <c r="AB55" s="9">
        <v>139.81700000000001</v>
      </c>
      <c r="AC55" s="9">
        <v>51.515999999999998</v>
      </c>
      <c r="AD55" s="9">
        <v>306.245</v>
      </c>
      <c r="AE55" s="9">
        <v>115.72</v>
      </c>
      <c r="AF55" s="9">
        <v>190.52500000000001</v>
      </c>
      <c r="AG55" s="9">
        <v>219.57499999999999</v>
      </c>
      <c r="AH55" s="9">
        <v>160.202</v>
      </c>
      <c r="AI55" s="9">
        <v>59.372999999999998</v>
      </c>
      <c r="AJ55" s="9">
        <v>332.28899999999999</v>
      </c>
      <c r="AK55" s="9">
        <v>126.94</v>
      </c>
      <c r="AL55" s="9">
        <v>205.34899999999999</v>
      </c>
      <c r="AM55" s="9">
        <v>324.86200000000002</v>
      </c>
      <c r="AN55" s="9">
        <v>126.42100000000001</v>
      </c>
      <c r="AO55" s="9">
        <v>198.441</v>
      </c>
      <c r="AP55" s="9">
        <v>3242.75</v>
      </c>
      <c r="AQ55" s="9">
        <v>1736.0840000000001</v>
      </c>
      <c r="AR55" s="9">
        <v>1506.6659999999999</v>
      </c>
      <c r="AS55" s="9">
        <v>2168.9470000000001</v>
      </c>
      <c r="AT55" s="9">
        <v>1395.836</v>
      </c>
      <c r="AU55" s="9">
        <v>773.11</v>
      </c>
      <c r="AV55" s="9">
        <v>1073.8030000000001</v>
      </c>
      <c r="AW55" s="9">
        <v>340.24700000000001</v>
      </c>
      <c r="AX55" s="9">
        <v>733.55600000000004</v>
      </c>
      <c r="AY55" s="9">
        <v>431.40899999999999</v>
      </c>
      <c r="AZ55" s="9">
        <v>223.291</v>
      </c>
      <c r="BA55" s="9">
        <v>208.11799999999999</v>
      </c>
      <c r="BB55" s="9">
        <v>78.372</v>
      </c>
      <c r="BC55" s="9">
        <v>45.71</v>
      </c>
      <c r="BD55" s="9">
        <v>32.662999999999997</v>
      </c>
      <c r="BE55" s="9">
        <v>31.279</v>
      </c>
      <c r="BF55" s="9">
        <v>23.608000000000001</v>
      </c>
      <c r="BG55" s="9">
        <v>7.6710000000000003</v>
      </c>
      <c r="BH55" s="9">
        <v>20.927</v>
      </c>
      <c r="BI55" s="9">
        <v>16.216999999999999</v>
      </c>
      <c r="BJ55" s="9">
        <v>4.71</v>
      </c>
      <c r="BK55" s="9">
        <v>10.352</v>
      </c>
      <c r="BL55" s="9">
        <v>7.391</v>
      </c>
      <c r="BM55" s="9">
        <v>2.9609999999999999</v>
      </c>
      <c r="BN55" s="9">
        <v>47.093000000000004</v>
      </c>
      <c r="BO55" s="9">
        <v>22.102</v>
      </c>
      <c r="BP55" s="9">
        <v>24.992000000000001</v>
      </c>
      <c r="BQ55" s="9">
        <v>386.13099999999997</v>
      </c>
      <c r="BR55" s="9">
        <v>198.18600000000001</v>
      </c>
      <c r="BS55" s="9">
        <v>187.94399999999999</v>
      </c>
      <c r="BT55" s="9">
        <v>130.22800000000001</v>
      </c>
      <c r="BU55" s="9">
        <v>97.912999999999997</v>
      </c>
      <c r="BV55" s="9">
        <v>32.314</v>
      </c>
      <c r="BW55" s="9">
        <v>255.90299999999999</v>
      </c>
      <c r="BX55" s="9">
        <v>100.273</v>
      </c>
      <c r="BY55" s="9">
        <v>155.63</v>
      </c>
      <c r="BZ55" s="9">
        <v>154.255</v>
      </c>
      <c r="CA55" s="9">
        <v>115.146</v>
      </c>
      <c r="CB55" s="9">
        <v>39.109000000000002</v>
      </c>
      <c r="CC55" s="9">
        <v>277.154</v>
      </c>
      <c r="CD55" s="9">
        <v>108.146</v>
      </c>
      <c r="CE55" s="9">
        <v>169.00800000000001</v>
      </c>
      <c r="CF55" s="9">
        <v>276.83</v>
      </c>
      <c r="CG55" s="9">
        <v>116.49</v>
      </c>
      <c r="CH55" s="9">
        <v>160.34</v>
      </c>
      <c r="CI55" s="9">
        <v>2468.7620000000002</v>
      </c>
      <c r="CJ55" s="9">
        <v>1288.03</v>
      </c>
      <c r="CK55" s="9">
        <v>1180.7329999999999</v>
      </c>
      <c r="CL55" s="9">
        <v>1685.539</v>
      </c>
      <c r="CM55" s="9">
        <v>1048.0050000000001</v>
      </c>
      <c r="CN55" s="9">
        <v>637.53399999999999</v>
      </c>
      <c r="CO55" s="9">
        <v>783.22400000000005</v>
      </c>
      <c r="CP55" s="9">
        <v>240.02500000000001</v>
      </c>
      <c r="CQ55" s="9">
        <v>543.19899999999996</v>
      </c>
      <c r="CR55" s="9">
        <v>377.76400000000001</v>
      </c>
      <c r="CS55" s="9">
        <v>184.62100000000001</v>
      </c>
      <c r="CT55" s="9">
        <v>193.143</v>
      </c>
      <c r="CU55" s="9">
        <v>75.11</v>
      </c>
      <c r="CV55" s="9">
        <v>41.527000000000001</v>
      </c>
      <c r="CW55" s="9">
        <v>33.582999999999998</v>
      </c>
      <c r="CX55" s="9">
        <v>30.707000000000001</v>
      </c>
      <c r="CY55" s="9">
        <v>22.367999999999999</v>
      </c>
      <c r="CZ55" s="9">
        <v>8.34</v>
      </c>
      <c r="DA55" s="9">
        <v>17.195</v>
      </c>
      <c r="DB55" s="9">
        <v>11.207000000000001</v>
      </c>
      <c r="DC55" s="9">
        <v>5.9889999999999999</v>
      </c>
      <c r="DD55" s="9">
        <v>13.512</v>
      </c>
      <c r="DE55" s="9">
        <v>11.161</v>
      </c>
      <c r="DF55" s="9">
        <v>2.351</v>
      </c>
      <c r="DG55" s="9">
        <v>44.402000000000001</v>
      </c>
      <c r="DH55" s="9">
        <v>19.158999999999999</v>
      </c>
      <c r="DI55" s="9">
        <v>25.242999999999999</v>
      </c>
      <c r="DJ55" s="9">
        <v>332.72500000000002</v>
      </c>
      <c r="DK55" s="9">
        <v>157.04499999999999</v>
      </c>
      <c r="DL55" s="9">
        <v>175.68</v>
      </c>
      <c r="DM55" s="9">
        <v>109.886</v>
      </c>
      <c r="DN55" s="9">
        <v>76.936999999999998</v>
      </c>
      <c r="DO55" s="9">
        <v>32.950000000000003</v>
      </c>
      <c r="DP55" s="9">
        <v>222.839</v>
      </c>
      <c r="DQ55" s="9">
        <v>80.108000000000004</v>
      </c>
      <c r="DR55" s="9">
        <v>142.73099999999999</v>
      </c>
      <c r="DS55" s="9">
        <v>135.81299999999999</v>
      </c>
      <c r="DT55" s="9">
        <v>96.066999999999993</v>
      </c>
      <c r="DU55" s="9">
        <v>39.744999999999997</v>
      </c>
      <c r="DV55" s="9">
        <v>241.95099999999999</v>
      </c>
      <c r="DW55" s="9">
        <v>88.552999999999997</v>
      </c>
      <c r="DX55" s="9">
        <v>153.398</v>
      </c>
      <c r="DY55" s="9">
        <v>240.03399999999999</v>
      </c>
      <c r="DZ55" s="9">
        <v>91.314999999999998</v>
      </c>
      <c r="EA55" s="9">
        <v>148.71899999999999</v>
      </c>
      <c r="EB55" s="9">
        <v>842.51800000000003</v>
      </c>
      <c r="EC55" s="9">
        <v>444.59300000000002</v>
      </c>
      <c r="ED55" s="9">
        <v>397.92500000000001</v>
      </c>
      <c r="EE55" s="9">
        <v>547.61099999999999</v>
      </c>
      <c r="EF55" s="9">
        <v>353.411</v>
      </c>
      <c r="EG55" s="9">
        <v>194.2</v>
      </c>
      <c r="EH55" s="9">
        <v>294.90699999999998</v>
      </c>
      <c r="EI55" s="9">
        <v>91.182000000000002</v>
      </c>
      <c r="EJ55" s="9">
        <v>203.72499999999999</v>
      </c>
      <c r="EK55" s="9">
        <v>132.09299999999999</v>
      </c>
      <c r="EL55" s="9">
        <v>68.945999999999998</v>
      </c>
      <c r="EM55" s="9">
        <v>63.146999999999998</v>
      </c>
      <c r="EN55" s="9">
        <v>26.599</v>
      </c>
      <c r="EO55" s="9">
        <v>16.238</v>
      </c>
      <c r="EP55" s="9">
        <v>10.361000000000001</v>
      </c>
      <c r="EQ55" s="9">
        <v>9.5739999999999998</v>
      </c>
      <c r="ER55" s="9">
        <v>7.8979999999999997</v>
      </c>
      <c r="ES55" s="9">
        <v>1.6759999999999999</v>
      </c>
      <c r="ET55" s="9">
        <v>6.141</v>
      </c>
      <c r="EU55" s="9">
        <v>4.7249999999999996</v>
      </c>
      <c r="EV55" s="9">
        <v>1.417</v>
      </c>
      <c r="EW55" s="9">
        <v>3.4329999999999998</v>
      </c>
      <c r="EX55" s="9">
        <v>3.173</v>
      </c>
      <c r="EY55" s="9">
        <v>0.26</v>
      </c>
      <c r="EZ55" s="9">
        <v>17.024999999999999</v>
      </c>
      <c r="FA55" s="9">
        <v>8.3409999999999993</v>
      </c>
      <c r="FB55" s="9">
        <v>8.6839999999999993</v>
      </c>
      <c r="FC55" s="9">
        <v>116.178</v>
      </c>
      <c r="FD55" s="9">
        <v>60.139000000000003</v>
      </c>
      <c r="FE55" s="9">
        <v>56.039000000000001</v>
      </c>
      <c r="FF55" s="9">
        <v>34.703000000000003</v>
      </c>
      <c r="FG55" s="9">
        <v>24.431000000000001</v>
      </c>
      <c r="FH55" s="9">
        <v>10.272</v>
      </c>
      <c r="FI55" s="9">
        <v>81.474999999999994</v>
      </c>
      <c r="FJ55" s="9">
        <v>35.707000000000001</v>
      </c>
      <c r="FK55" s="9">
        <v>45.768000000000001</v>
      </c>
      <c r="FL55" s="9">
        <v>41.993000000000002</v>
      </c>
      <c r="FM55" s="9">
        <v>30.495000000000001</v>
      </c>
      <c r="FN55" s="9">
        <v>11.497</v>
      </c>
      <c r="FO55" s="9">
        <v>90.1</v>
      </c>
      <c r="FP55" s="9">
        <v>38.451000000000001</v>
      </c>
      <c r="FQ55" s="9">
        <v>51.649000000000001</v>
      </c>
      <c r="FR55" s="9">
        <v>87.616</v>
      </c>
      <c r="FS55" s="9">
        <v>40.432000000000002</v>
      </c>
      <c r="FT55" s="9">
        <v>47.183999999999997</v>
      </c>
      <c r="FU55" s="9">
        <v>1336.19</v>
      </c>
      <c r="FV55" s="9">
        <v>719.50099999999998</v>
      </c>
      <c r="FW55" s="9">
        <v>616.68899999999996</v>
      </c>
      <c r="FX55" s="9">
        <v>886.03099999999995</v>
      </c>
      <c r="FY55" s="9">
        <v>582.53099999999995</v>
      </c>
      <c r="FZ55" s="9">
        <v>303.5</v>
      </c>
      <c r="GA55" s="9">
        <v>450.15899999999999</v>
      </c>
      <c r="GB55" s="9">
        <v>136.97</v>
      </c>
      <c r="GC55" s="9">
        <v>313.18900000000002</v>
      </c>
      <c r="GD55" s="9">
        <v>214.24299999999999</v>
      </c>
      <c r="GE55" s="9">
        <v>110.13200000000001</v>
      </c>
      <c r="GF55" s="9">
        <v>104.111</v>
      </c>
      <c r="GG55" s="9">
        <v>46.274999999999999</v>
      </c>
      <c r="GH55" s="9">
        <v>24.375</v>
      </c>
      <c r="GI55" s="9">
        <v>21.9</v>
      </c>
      <c r="GJ55" s="9">
        <v>17.494</v>
      </c>
      <c r="GK55" s="9">
        <v>12.856999999999999</v>
      </c>
      <c r="GL55" s="9">
        <v>4.6369999999999996</v>
      </c>
      <c r="GM55" s="9">
        <v>10.657999999999999</v>
      </c>
      <c r="GN55" s="9">
        <v>7.3040000000000003</v>
      </c>
      <c r="GO55" s="9">
        <v>3.3540000000000001</v>
      </c>
      <c r="GP55" s="9">
        <v>6.8360000000000003</v>
      </c>
      <c r="GQ55" s="9">
        <v>5.5529999999999999</v>
      </c>
      <c r="GR55" s="9">
        <v>1.282</v>
      </c>
      <c r="GS55" s="9">
        <v>28.780999999999999</v>
      </c>
      <c r="GT55" s="9">
        <v>11.518000000000001</v>
      </c>
      <c r="GU55" s="9">
        <v>17.263999999999999</v>
      </c>
      <c r="GV55" s="9">
        <v>191.267</v>
      </c>
      <c r="GW55" s="9">
        <v>98.76</v>
      </c>
      <c r="GX55" s="9">
        <v>92.507000000000005</v>
      </c>
      <c r="GY55" s="9">
        <v>68.221000000000004</v>
      </c>
      <c r="GZ55" s="9">
        <v>50.087000000000003</v>
      </c>
      <c r="HA55" s="9">
        <v>18.134</v>
      </c>
      <c r="HB55" s="9">
        <v>123.04600000000001</v>
      </c>
      <c r="HC55" s="9">
        <v>48.673000000000002</v>
      </c>
      <c r="HD55" s="9">
        <v>74.373000000000005</v>
      </c>
      <c r="HE55" s="9">
        <v>80.667000000000002</v>
      </c>
      <c r="HF55" s="9">
        <v>58.404000000000003</v>
      </c>
      <c r="HG55" s="9">
        <v>22.263999999999999</v>
      </c>
      <c r="HH55" s="9">
        <v>133.57499999999999</v>
      </c>
      <c r="HI55" s="9">
        <v>51.728000000000002</v>
      </c>
      <c r="HJ55" s="9">
        <v>81.846999999999994</v>
      </c>
      <c r="HK55" s="9">
        <v>133.70400000000001</v>
      </c>
      <c r="HL55" s="9">
        <v>55.976999999999997</v>
      </c>
      <c r="HM55" s="9">
        <v>77.727000000000004</v>
      </c>
      <c r="HN55" s="9">
        <v>255.23099999999999</v>
      </c>
      <c r="HO55" s="9">
        <v>130.59200000000001</v>
      </c>
      <c r="HP55" s="9">
        <v>124.639</v>
      </c>
      <c r="HQ55" s="9">
        <v>161.91200000000001</v>
      </c>
      <c r="HR55" s="9">
        <v>103.413</v>
      </c>
      <c r="HS55" s="9">
        <v>58.499000000000002</v>
      </c>
      <c r="HT55" s="9">
        <v>93.319000000000003</v>
      </c>
      <c r="HU55" s="9">
        <v>27.178999999999998</v>
      </c>
      <c r="HV55" s="9">
        <v>66.14</v>
      </c>
      <c r="HW55" s="9">
        <v>38.735999999999997</v>
      </c>
      <c r="HX55" s="9">
        <v>17.763999999999999</v>
      </c>
      <c r="HY55" s="9">
        <v>20.972000000000001</v>
      </c>
      <c r="HZ55" s="9">
        <v>6.5289999999999999</v>
      </c>
      <c r="IA55" s="9">
        <v>3.5979999999999999</v>
      </c>
      <c r="IB55" s="9">
        <v>2.931</v>
      </c>
      <c r="IC55" s="9">
        <v>2.0350000000000001</v>
      </c>
      <c r="ID55" s="9">
        <v>1.804</v>
      </c>
      <c r="IE55" s="9">
        <v>0.23100000000000001</v>
      </c>
      <c r="IF55" s="9">
        <v>0.96099999999999997</v>
      </c>
      <c r="IG55" s="9">
        <v>0.85599999999999998</v>
      </c>
      <c r="IH55" s="9">
        <v>0.106</v>
      </c>
      <c r="II55" s="9">
        <v>1.0740000000000001</v>
      </c>
      <c r="IJ55" s="9">
        <v>0.94799999999999995</v>
      </c>
      <c r="IK55" s="9">
        <v>0.126</v>
      </c>
      <c r="IL55" s="9">
        <v>4.4939999999999998</v>
      </c>
      <c r="IM55" s="9">
        <v>1.794</v>
      </c>
      <c r="IN55" s="9">
        <v>2.7</v>
      </c>
      <c r="IO55" s="9">
        <v>34.918999999999997</v>
      </c>
      <c r="IP55" s="9">
        <v>15.542</v>
      </c>
      <c r="IQ55" s="9">
        <v>19.376999999999999</v>
      </c>
    </row>
    <row r="56" spans="1:251">
      <c r="A56" s="10">
        <v>43191</v>
      </c>
      <c r="B56" s="9">
        <v>1039.181</v>
      </c>
      <c r="C56" s="9">
        <v>1220.519</v>
      </c>
      <c r="D56" s="9">
        <v>392.27</v>
      </c>
      <c r="E56" s="9">
        <v>828.24900000000002</v>
      </c>
      <c r="F56" s="9">
        <v>562.49900000000002</v>
      </c>
      <c r="G56" s="9">
        <v>289.435</v>
      </c>
      <c r="H56" s="9">
        <v>273.06400000000002</v>
      </c>
      <c r="I56" s="9">
        <v>96.328999999999994</v>
      </c>
      <c r="J56" s="9">
        <v>54.588000000000001</v>
      </c>
      <c r="K56" s="9">
        <v>41.741</v>
      </c>
      <c r="L56" s="9">
        <v>37.44</v>
      </c>
      <c r="M56" s="9">
        <v>28.524000000000001</v>
      </c>
      <c r="N56" s="9">
        <v>8.9160000000000004</v>
      </c>
      <c r="O56" s="9">
        <v>20.637</v>
      </c>
      <c r="P56" s="9">
        <v>15.824999999999999</v>
      </c>
      <c r="Q56" s="9">
        <v>4.8120000000000003</v>
      </c>
      <c r="R56" s="9">
        <v>16.803000000000001</v>
      </c>
      <c r="S56" s="9">
        <v>12.699</v>
      </c>
      <c r="T56" s="9">
        <v>4.1040000000000001</v>
      </c>
      <c r="U56" s="9">
        <v>58.89</v>
      </c>
      <c r="V56" s="9">
        <v>26.064</v>
      </c>
      <c r="W56" s="9">
        <v>32.825000000000003</v>
      </c>
      <c r="X56" s="9">
        <v>511.66300000000001</v>
      </c>
      <c r="Y56" s="9">
        <v>257.41699999999997</v>
      </c>
      <c r="Z56" s="9">
        <v>254.245</v>
      </c>
      <c r="AA56" s="9">
        <v>190.13</v>
      </c>
      <c r="AB56" s="9">
        <v>137.142</v>
      </c>
      <c r="AC56" s="9">
        <v>52.988</v>
      </c>
      <c r="AD56" s="9">
        <v>321.53199999999998</v>
      </c>
      <c r="AE56" s="9">
        <v>120.276</v>
      </c>
      <c r="AF56" s="9">
        <v>201.25700000000001</v>
      </c>
      <c r="AG56" s="9">
        <v>219.44200000000001</v>
      </c>
      <c r="AH56" s="9">
        <v>159.441</v>
      </c>
      <c r="AI56" s="9">
        <v>60.000999999999998</v>
      </c>
      <c r="AJ56" s="9">
        <v>343.05700000000002</v>
      </c>
      <c r="AK56" s="9">
        <v>129.994</v>
      </c>
      <c r="AL56" s="9">
        <v>213.06299999999999</v>
      </c>
      <c r="AM56" s="9">
        <v>342.16899999999998</v>
      </c>
      <c r="AN56" s="9">
        <v>136.1</v>
      </c>
      <c r="AO56" s="9">
        <v>206.06899999999999</v>
      </c>
      <c r="AP56" s="9">
        <v>3230.7979999999998</v>
      </c>
      <c r="AQ56" s="9">
        <v>1732.069</v>
      </c>
      <c r="AR56" s="9">
        <v>1498.729</v>
      </c>
      <c r="AS56" s="9">
        <v>2177.018</v>
      </c>
      <c r="AT56" s="9">
        <v>1393.3150000000001</v>
      </c>
      <c r="AU56" s="9">
        <v>783.702</v>
      </c>
      <c r="AV56" s="9">
        <v>1053.78</v>
      </c>
      <c r="AW56" s="9">
        <v>338.75299999999999</v>
      </c>
      <c r="AX56" s="9">
        <v>715.02700000000004</v>
      </c>
      <c r="AY56" s="9">
        <v>418.654</v>
      </c>
      <c r="AZ56" s="9">
        <v>223.41</v>
      </c>
      <c r="BA56" s="9">
        <v>195.244</v>
      </c>
      <c r="BB56" s="9">
        <v>72.272999999999996</v>
      </c>
      <c r="BC56" s="9">
        <v>41.716000000000001</v>
      </c>
      <c r="BD56" s="9">
        <v>30.556999999999999</v>
      </c>
      <c r="BE56" s="9">
        <v>22.724</v>
      </c>
      <c r="BF56" s="9">
        <v>17.152000000000001</v>
      </c>
      <c r="BG56" s="9">
        <v>5.5720000000000001</v>
      </c>
      <c r="BH56" s="9">
        <v>11.315</v>
      </c>
      <c r="BI56" s="9">
        <v>8.7430000000000003</v>
      </c>
      <c r="BJ56" s="9">
        <v>2.573</v>
      </c>
      <c r="BK56" s="9">
        <v>11.409000000000001</v>
      </c>
      <c r="BL56" s="9">
        <v>8.41</v>
      </c>
      <c r="BM56" s="9">
        <v>2.9990000000000001</v>
      </c>
      <c r="BN56" s="9">
        <v>49.548999999999999</v>
      </c>
      <c r="BO56" s="9">
        <v>24.562999999999999</v>
      </c>
      <c r="BP56" s="9">
        <v>24.984999999999999</v>
      </c>
      <c r="BQ56" s="9">
        <v>377.79300000000001</v>
      </c>
      <c r="BR56" s="9">
        <v>200.554</v>
      </c>
      <c r="BS56" s="9">
        <v>177.239</v>
      </c>
      <c r="BT56" s="9">
        <v>132.52500000000001</v>
      </c>
      <c r="BU56" s="9">
        <v>103.131</v>
      </c>
      <c r="BV56" s="9">
        <v>29.393999999999998</v>
      </c>
      <c r="BW56" s="9">
        <v>245.268</v>
      </c>
      <c r="BX56" s="9">
        <v>97.423000000000002</v>
      </c>
      <c r="BY56" s="9">
        <v>147.845</v>
      </c>
      <c r="BZ56" s="9">
        <v>149.965</v>
      </c>
      <c r="CA56" s="9">
        <v>115.795</v>
      </c>
      <c r="CB56" s="9">
        <v>34.17</v>
      </c>
      <c r="CC56" s="9">
        <v>268.68900000000002</v>
      </c>
      <c r="CD56" s="9">
        <v>107.61499999999999</v>
      </c>
      <c r="CE56" s="9">
        <v>161.07400000000001</v>
      </c>
      <c r="CF56" s="9">
        <v>256.58300000000003</v>
      </c>
      <c r="CG56" s="9">
        <v>106.166</v>
      </c>
      <c r="CH56" s="9">
        <v>150.417</v>
      </c>
      <c r="CI56" s="9">
        <v>2467.58</v>
      </c>
      <c r="CJ56" s="9">
        <v>1296.4490000000001</v>
      </c>
      <c r="CK56" s="9">
        <v>1171.1310000000001</v>
      </c>
      <c r="CL56" s="9">
        <v>1690.01</v>
      </c>
      <c r="CM56" s="9">
        <v>1055.8489999999999</v>
      </c>
      <c r="CN56" s="9">
        <v>634.16099999999994</v>
      </c>
      <c r="CO56" s="9">
        <v>777.56899999999996</v>
      </c>
      <c r="CP56" s="9">
        <v>240.6</v>
      </c>
      <c r="CQ56" s="9">
        <v>536.97</v>
      </c>
      <c r="CR56" s="9">
        <v>377.923</v>
      </c>
      <c r="CS56" s="9">
        <v>188.565</v>
      </c>
      <c r="CT56" s="9">
        <v>189.358</v>
      </c>
      <c r="CU56" s="9">
        <v>63</v>
      </c>
      <c r="CV56" s="9">
        <v>34.276000000000003</v>
      </c>
      <c r="CW56" s="9">
        <v>28.724</v>
      </c>
      <c r="CX56" s="9">
        <v>17.704000000000001</v>
      </c>
      <c r="CY56" s="9">
        <v>14.993</v>
      </c>
      <c r="CZ56" s="9">
        <v>2.7109999999999999</v>
      </c>
      <c r="DA56" s="9">
        <v>12.571</v>
      </c>
      <c r="DB56" s="9">
        <v>10.396000000000001</v>
      </c>
      <c r="DC56" s="9">
        <v>2.1749999999999998</v>
      </c>
      <c r="DD56" s="9">
        <v>5.133</v>
      </c>
      <c r="DE56" s="9">
        <v>4.5979999999999999</v>
      </c>
      <c r="DF56" s="9">
        <v>0.53500000000000003</v>
      </c>
      <c r="DG56" s="9">
        <v>45.295999999999999</v>
      </c>
      <c r="DH56" s="9">
        <v>19.283000000000001</v>
      </c>
      <c r="DI56" s="9">
        <v>26.013000000000002</v>
      </c>
      <c r="DJ56" s="9">
        <v>342.42500000000001</v>
      </c>
      <c r="DK56" s="9">
        <v>169.28100000000001</v>
      </c>
      <c r="DL56" s="9">
        <v>173.143</v>
      </c>
      <c r="DM56" s="9">
        <v>119.527</v>
      </c>
      <c r="DN56" s="9">
        <v>87.578999999999994</v>
      </c>
      <c r="DO56" s="9">
        <v>31.948</v>
      </c>
      <c r="DP56" s="9">
        <v>222.898</v>
      </c>
      <c r="DQ56" s="9">
        <v>81.701999999999998</v>
      </c>
      <c r="DR56" s="9">
        <v>141.19499999999999</v>
      </c>
      <c r="DS56" s="9">
        <v>131.381</v>
      </c>
      <c r="DT56" s="9">
        <v>97.307000000000002</v>
      </c>
      <c r="DU56" s="9">
        <v>34.073999999999998</v>
      </c>
      <c r="DV56" s="9">
        <v>246.54300000000001</v>
      </c>
      <c r="DW56" s="9">
        <v>91.259</v>
      </c>
      <c r="DX56" s="9">
        <v>155.28399999999999</v>
      </c>
      <c r="DY56" s="9">
        <v>235.46899999999999</v>
      </c>
      <c r="DZ56" s="9">
        <v>92.097999999999999</v>
      </c>
      <c r="EA56" s="9">
        <v>143.37100000000001</v>
      </c>
      <c r="EB56" s="9">
        <v>848.15599999999995</v>
      </c>
      <c r="EC56" s="9">
        <v>446.69900000000001</v>
      </c>
      <c r="ED56" s="9">
        <v>401.45699999999999</v>
      </c>
      <c r="EE56" s="9">
        <v>547.68799999999999</v>
      </c>
      <c r="EF56" s="9">
        <v>353.83</v>
      </c>
      <c r="EG56" s="9">
        <v>193.858</v>
      </c>
      <c r="EH56" s="9">
        <v>300.46800000000002</v>
      </c>
      <c r="EI56" s="9">
        <v>92.869</v>
      </c>
      <c r="EJ56" s="9">
        <v>207.6</v>
      </c>
      <c r="EK56" s="9">
        <v>129.21600000000001</v>
      </c>
      <c r="EL56" s="9">
        <v>67.200999999999993</v>
      </c>
      <c r="EM56" s="9">
        <v>62.015000000000001</v>
      </c>
      <c r="EN56" s="9">
        <v>27.077999999999999</v>
      </c>
      <c r="EO56" s="9">
        <v>14.988</v>
      </c>
      <c r="EP56" s="9">
        <v>12.090999999999999</v>
      </c>
      <c r="EQ56" s="9">
        <v>8.2479999999999993</v>
      </c>
      <c r="ER56" s="9">
        <v>6.149</v>
      </c>
      <c r="ES56" s="9">
        <v>2.0990000000000002</v>
      </c>
      <c r="ET56" s="9">
        <v>5.1840000000000002</v>
      </c>
      <c r="EU56" s="9">
        <v>3.8559999999999999</v>
      </c>
      <c r="EV56" s="9">
        <v>1.3280000000000001</v>
      </c>
      <c r="EW56" s="9">
        <v>3.0640000000000001</v>
      </c>
      <c r="EX56" s="9">
        <v>2.2930000000000001</v>
      </c>
      <c r="EY56" s="9">
        <v>0.77100000000000002</v>
      </c>
      <c r="EZ56" s="9">
        <v>18.829999999999998</v>
      </c>
      <c r="FA56" s="9">
        <v>8.8390000000000004</v>
      </c>
      <c r="FB56" s="9">
        <v>9.9909999999999997</v>
      </c>
      <c r="FC56" s="9">
        <v>116.002</v>
      </c>
      <c r="FD56" s="9">
        <v>60.322000000000003</v>
      </c>
      <c r="FE56" s="9">
        <v>55.68</v>
      </c>
      <c r="FF56" s="9">
        <v>39.018000000000001</v>
      </c>
      <c r="FG56" s="9">
        <v>28.847000000000001</v>
      </c>
      <c r="FH56" s="9">
        <v>10.172000000000001</v>
      </c>
      <c r="FI56" s="9">
        <v>76.983000000000004</v>
      </c>
      <c r="FJ56" s="9">
        <v>31.475000000000001</v>
      </c>
      <c r="FK56" s="9">
        <v>45.508000000000003</v>
      </c>
      <c r="FL56" s="9">
        <v>44.539000000000001</v>
      </c>
      <c r="FM56" s="9">
        <v>32.722999999999999</v>
      </c>
      <c r="FN56" s="9">
        <v>11.817</v>
      </c>
      <c r="FO56" s="9">
        <v>84.676000000000002</v>
      </c>
      <c r="FP56" s="9">
        <v>34.478000000000002</v>
      </c>
      <c r="FQ56" s="9">
        <v>50.198999999999998</v>
      </c>
      <c r="FR56" s="9">
        <v>82.167000000000002</v>
      </c>
      <c r="FS56" s="9">
        <v>35.331000000000003</v>
      </c>
      <c r="FT56" s="9">
        <v>46.835999999999999</v>
      </c>
      <c r="FU56" s="9">
        <v>1345.232</v>
      </c>
      <c r="FV56" s="9">
        <v>724.81899999999996</v>
      </c>
      <c r="FW56" s="9">
        <v>620.41300000000001</v>
      </c>
      <c r="FX56" s="9">
        <v>890.30399999999997</v>
      </c>
      <c r="FY56" s="9">
        <v>590.62099999999998</v>
      </c>
      <c r="FZ56" s="9">
        <v>299.68299999999999</v>
      </c>
      <c r="GA56" s="9">
        <v>454.92899999999997</v>
      </c>
      <c r="GB56" s="9">
        <v>134.19900000000001</v>
      </c>
      <c r="GC56" s="9">
        <v>320.73</v>
      </c>
      <c r="GD56" s="9">
        <v>217.98</v>
      </c>
      <c r="GE56" s="9">
        <v>115.593</v>
      </c>
      <c r="GF56" s="9">
        <v>102.387</v>
      </c>
      <c r="GG56" s="9">
        <v>40.975999999999999</v>
      </c>
      <c r="GH56" s="9">
        <v>22.548999999999999</v>
      </c>
      <c r="GI56" s="9">
        <v>18.428000000000001</v>
      </c>
      <c r="GJ56" s="9">
        <v>14.291</v>
      </c>
      <c r="GK56" s="9">
        <v>10.548</v>
      </c>
      <c r="GL56" s="9">
        <v>3.742</v>
      </c>
      <c r="GM56" s="9">
        <v>8.7579999999999991</v>
      </c>
      <c r="GN56" s="9">
        <v>6.05</v>
      </c>
      <c r="GO56" s="9">
        <v>2.7080000000000002</v>
      </c>
      <c r="GP56" s="9">
        <v>5.532</v>
      </c>
      <c r="GQ56" s="9">
        <v>4.4980000000000002</v>
      </c>
      <c r="GR56" s="9">
        <v>1.034</v>
      </c>
      <c r="GS56" s="9">
        <v>26.684999999999999</v>
      </c>
      <c r="GT56" s="9">
        <v>12</v>
      </c>
      <c r="GU56" s="9">
        <v>14.685</v>
      </c>
      <c r="GV56" s="9">
        <v>198.26400000000001</v>
      </c>
      <c r="GW56" s="9">
        <v>103.614</v>
      </c>
      <c r="GX56" s="9">
        <v>94.650999999999996</v>
      </c>
      <c r="GY56" s="9">
        <v>72.340999999999994</v>
      </c>
      <c r="GZ56" s="9">
        <v>54.838000000000001</v>
      </c>
      <c r="HA56" s="9">
        <v>17.503</v>
      </c>
      <c r="HB56" s="9">
        <v>125.92400000000001</v>
      </c>
      <c r="HC56" s="9">
        <v>48.776000000000003</v>
      </c>
      <c r="HD56" s="9">
        <v>77.147999999999996</v>
      </c>
      <c r="HE56" s="9">
        <v>82.802999999999997</v>
      </c>
      <c r="HF56" s="9">
        <v>63.064</v>
      </c>
      <c r="HG56" s="9">
        <v>19.739999999999998</v>
      </c>
      <c r="HH56" s="9">
        <v>135.17699999999999</v>
      </c>
      <c r="HI56" s="9">
        <v>52.529000000000003</v>
      </c>
      <c r="HJ56" s="9">
        <v>82.647999999999996</v>
      </c>
      <c r="HK56" s="9">
        <v>134.68199999999999</v>
      </c>
      <c r="HL56" s="9">
        <v>54.826000000000001</v>
      </c>
      <c r="HM56" s="9">
        <v>79.855999999999995</v>
      </c>
      <c r="HN56" s="9">
        <v>253.88</v>
      </c>
      <c r="HO56" s="9">
        <v>129.38300000000001</v>
      </c>
      <c r="HP56" s="9">
        <v>124.497</v>
      </c>
      <c r="HQ56" s="9">
        <v>160.16999999999999</v>
      </c>
      <c r="HR56" s="9">
        <v>102.48399999999999</v>
      </c>
      <c r="HS56" s="9">
        <v>57.686</v>
      </c>
      <c r="HT56" s="9">
        <v>93.71</v>
      </c>
      <c r="HU56" s="9">
        <v>26.899000000000001</v>
      </c>
      <c r="HV56" s="9">
        <v>66.811000000000007</v>
      </c>
      <c r="HW56" s="9">
        <v>39.994</v>
      </c>
      <c r="HX56" s="9">
        <v>19.282</v>
      </c>
      <c r="HY56" s="9">
        <v>20.710999999999999</v>
      </c>
      <c r="HZ56" s="9">
        <v>7.2640000000000002</v>
      </c>
      <c r="IA56" s="9">
        <v>2.9780000000000002</v>
      </c>
      <c r="IB56" s="9">
        <v>4.2859999999999996</v>
      </c>
      <c r="IC56" s="9">
        <v>1.4910000000000001</v>
      </c>
      <c r="ID56" s="9">
        <v>1.133</v>
      </c>
      <c r="IE56" s="9">
        <v>0.35799999999999998</v>
      </c>
      <c r="IF56" s="9">
        <v>1.0369999999999999</v>
      </c>
      <c r="IG56" s="9">
        <v>0.68899999999999995</v>
      </c>
      <c r="IH56" s="9">
        <v>0.34699999999999998</v>
      </c>
      <c r="II56" s="9">
        <v>0.45400000000000001</v>
      </c>
      <c r="IJ56" s="9">
        <v>0.443</v>
      </c>
      <c r="IK56" s="9">
        <v>1.0999999999999999E-2</v>
      </c>
      <c r="IL56" s="9">
        <v>5.7729999999999997</v>
      </c>
      <c r="IM56" s="9">
        <v>1.8460000000000001</v>
      </c>
      <c r="IN56" s="9">
        <v>3.9279999999999999</v>
      </c>
      <c r="IO56" s="9">
        <v>35.481000000000002</v>
      </c>
      <c r="IP56" s="9">
        <v>16.937999999999999</v>
      </c>
      <c r="IQ56" s="9">
        <v>18.542999999999999</v>
      </c>
    </row>
    <row r="57" spans="1:251">
      <c r="A57" s="10">
        <v>43221</v>
      </c>
      <c r="B57" s="9">
        <v>1025.115</v>
      </c>
      <c r="C57" s="9">
        <v>1225.489</v>
      </c>
      <c r="D57" s="9">
        <v>385.19099999999997</v>
      </c>
      <c r="E57" s="9">
        <v>840.298</v>
      </c>
      <c r="F57" s="9">
        <v>549.13800000000003</v>
      </c>
      <c r="G57" s="9">
        <v>285.14400000000001</v>
      </c>
      <c r="H57" s="9">
        <v>263.99400000000003</v>
      </c>
      <c r="I57" s="9">
        <v>103.825</v>
      </c>
      <c r="J57" s="9">
        <v>57.295999999999999</v>
      </c>
      <c r="K57" s="9">
        <v>46.53</v>
      </c>
      <c r="L57" s="9">
        <v>40.627000000000002</v>
      </c>
      <c r="M57" s="9">
        <v>30.768000000000001</v>
      </c>
      <c r="N57" s="9">
        <v>9.859</v>
      </c>
      <c r="O57" s="9">
        <v>19.356000000000002</v>
      </c>
      <c r="P57" s="9">
        <v>14.96</v>
      </c>
      <c r="Q57" s="9">
        <v>4.3970000000000002</v>
      </c>
      <c r="R57" s="9">
        <v>21.271000000000001</v>
      </c>
      <c r="S57" s="9">
        <v>15.808999999999999</v>
      </c>
      <c r="T57" s="9">
        <v>5.4630000000000001</v>
      </c>
      <c r="U57" s="9">
        <v>63.198</v>
      </c>
      <c r="V57" s="9">
        <v>26.527000000000001</v>
      </c>
      <c r="W57" s="9">
        <v>36.67</v>
      </c>
      <c r="X57" s="9">
        <v>488.38900000000001</v>
      </c>
      <c r="Y57" s="9">
        <v>248.767</v>
      </c>
      <c r="Z57" s="9">
        <v>239.62200000000001</v>
      </c>
      <c r="AA57" s="9">
        <v>186.89099999999999</v>
      </c>
      <c r="AB57" s="9">
        <v>137.703</v>
      </c>
      <c r="AC57" s="9">
        <v>49.188000000000002</v>
      </c>
      <c r="AD57" s="9">
        <v>301.49799999999999</v>
      </c>
      <c r="AE57" s="9">
        <v>111.06399999999999</v>
      </c>
      <c r="AF57" s="9">
        <v>190.435</v>
      </c>
      <c r="AG57" s="9">
        <v>216.249</v>
      </c>
      <c r="AH57" s="9">
        <v>160.34200000000001</v>
      </c>
      <c r="AI57" s="9">
        <v>55.905999999999999</v>
      </c>
      <c r="AJ57" s="9">
        <v>332.88900000000001</v>
      </c>
      <c r="AK57" s="9">
        <v>124.801</v>
      </c>
      <c r="AL57" s="9">
        <v>208.08799999999999</v>
      </c>
      <c r="AM57" s="9">
        <v>320.85500000000002</v>
      </c>
      <c r="AN57" s="9">
        <v>126.023</v>
      </c>
      <c r="AO57" s="9">
        <v>194.83099999999999</v>
      </c>
      <c r="AP57" s="9">
        <v>3274.7759999999998</v>
      </c>
      <c r="AQ57" s="9">
        <v>1754.9939999999999</v>
      </c>
      <c r="AR57" s="9">
        <v>1519.7829999999999</v>
      </c>
      <c r="AS57" s="9">
        <v>2183.1320000000001</v>
      </c>
      <c r="AT57" s="9">
        <v>1403.8240000000001</v>
      </c>
      <c r="AU57" s="9">
        <v>779.30700000000002</v>
      </c>
      <c r="AV57" s="9">
        <v>1091.645</v>
      </c>
      <c r="AW57" s="9">
        <v>351.16899999999998</v>
      </c>
      <c r="AX57" s="9">
        <v>740.47500000000002</v>
      </c>
      <c r="AY57" s="9">
        <v>432.59300000000002</v>
      </c>
      <c r="AZ57" s="9">
        <v>234.27600000000001</v>
      </c>
      <c r="BA57" s="9">
        <v>198.31700000000001</v>
      </c>
      <c r="BB57" s="9">
        <v>94.061999999999998</v>
      </c>
      <c r="BC57" s="9">
        <v>50.905999999999999</v>
      </c>
      <c r="BD57" s="9">
        <v>43.155999999999999</v>
      </c>
      <c r="BE57" s="9">
        <v>35.543999999999997</v>
      </c>
      <c r="BF57" s="9">
        <v>24.827000000000002</v>
      </c>
      <c r="BG57" s="9">
        <v>10.717000000000001</v>
      </c>
      <c r="BH57" s="9">
        <v>16.637</v>
      </c>
      <c r="BI57" s="9">
        <v>11.55</v>
      </c>
      <c r="BJ57" s="9">
        <v>5.0869999999999997</v>
      </c>
      <c r="BK57" s="9">
        <v>18.907</v>
      </c>
      <c r="BL57" s="9">
        <v>13.276999999999999</v>
      </c>
      <c r="BM57" s="9">
        <v>5.63</v>
      </c>
      <c r="BN57" s="9">
        <v>58.518000000000001</v>
      </c>
      <c r="BO57" s="9">
        <v>26.079000000000001</v>
      </c>
      <c r="BP57" s="9">
        <v>32.439</v>
      </c>
      <c r="BQ57" s="9">
        <v>370.78399999999999</v>
      </c>
      <c r="BR57" s="9">
        <v>202.08699999999999</v>
      </c>
      <c r="BS57" s="9">
        <v>168.697</v>
      </c>
      <c r="BT57" s="9">
        <v>129.60499999999999</v>
      </c>
      <c r="BU57" s="9">
        <v>102.319</v>
      </c>
      <c r="BV57" s="9">
        <v>27.286000000000001</v>
      </c>
      <c r="BW57" s="9">
        <v>241.18</v>
      </c>
      <c r="BX57" s="9">
        <v>99.768000000000001</v>
      </c>
      <c r="BY57" s="9">
        <v>141.41200000000001</v>
      </c>
      <c r="BZ57" s="9">
        <v>159.03899999999999</v>
      </c>
      <c r="CA57" s="9">
        <v>121.792</v>
      </c>
      <c r="CB57" s="9">
        <v>37.247</v>
      </c>
      <c r="CC57" s="9">
        <v>273.55399999999997</v>
      </c>
      <c r="CD57" s="9">
        <v>112.485</v>
      </c>
      <c r="CE57" s="9">
        <v>161.07</v>
      </c>
      <c r="CF57" s="9">
        <v>257.81700000000001</v>
      </c>
      <c r="CG57" s="9">
        <v>111.318</v>
      </c>
      <c r="CH57" s="9">
        <v>146.49799999999999</v>
      </c>
      <c r="CI57" s="9">
        <v>2479.0650000000001</v>
      </c>
      <c r="CJ57" s="9">
        <v>1298.0840000000001</v>
      </c>
      <c r="CK57" s="9">
        <v>1180.981</v>
      </c>
      <c r="CL57" s="9">
        <v>1676.703</v>
      </c>
      <c r="CM57" s="9">
        <v>1049.2660000000001</v>
      </c>
      <c r="CN57" s="9">
        <v>627.43799999999999</v>
      </c>
      <c r="CO57" s="9">
        <v>802.36199999999997</v>
      </c>
      <c r="CP57" s="9">
        <v>248.81899999999999</v>
      </c>
      <c r="CQ57" s="9">
        <v>553.54300000000001</v>
      </c>
      <c r="CR57" s="9">
        <v>377.51499999999999</v>
      </c>
      <c r="CS57" s="9">
        <v>188.71799999999999</v>
      </c>
      <c r="CT57" s="9">
        <v>188.797</v>
      </c>
      <c r="CU57" s="9">
        <v>65.009</v>
      </c>
      <c r="CV57" s="9">
        <v>40.984999999999999</v>
      </c>
      <c r="CW57" s="9">
        <v>24.024000000000001</v>
      </c>
      <c r="CX57" s="9">
        <v>27.087</v>
      </c>
      <c r="CY57" s="9">
        <v>24.28</v>
      </c>
      <c r="CZ57" s="9">
        <v>2.8069999999999999</v>
      </c>
      <c r="DA57" s="9">
        <v>19.016999999999999</v>
      </c>
      <c r="DB57" s="9">
        <v>16.713000000000001</v>
      </c>
      <c r="DC57" s="9">
        <v>2.3039999999999998</v>
      </c>
      <c r="DD57" s="9">
        <v>8.07</v>
      </c>
      <c r="DE57" s="9">
        <v>7.5659999999999998</v>
      </c>
      <c r="DF57" s="9">
        <v>0.503</v>
      </c>
      <c r="DG57" s="9">
        <v>37.921999999999997</v>
      </c>
      <c r="DH57" s="9">
        <v>16.704999999999998</v>
      </c>
      <c r="DI57" s="9">
        <v>21.216999999999999</v>
      </c>
      <c r="DJ57" s="9">
        <v>340.54899999999998</v>
      </c>
      <c r="DK57" s="9">
        <v>164.13499999999999</v>
      </c>
      <c r="DL57" s="9">
        <v>176.41399999999999</v>
      </c>
      <c r="DM57" s="9">
        <v>105.244</v>
      </c>
      <c r="DN57" s="9">
        <v>79.052999999999997</v>
      </c>
      <c r="DO57" s="9">
        <v>26.190999999999999</v>
      </c>
      <c r="DP57" s="9">
        <v>235.30600000000001</v>
      </c>
      <c r="DQ57" s="9">
        <v>85.081999999999994</v>
      </c>
      <c r="DR57" s="9">
        <v>150.22300000000001</v>
      </c>
      <c r="DS57" s="9">
        <v>124.556</v>
      </c>
      <c r="DT57" s="9">
        <v>96.447000000000003</v>
      </c>
      <c r="DU57" s="9">
        <v>28.109000000000002</v>
      </c>
      <c r="DV57" s="9">
        <v>252.959</v>
      </c>
      <c r="DW57" s="9">
        <v>92.271000000000001</v>
      </c>
      <c r="DX57" s="9">
        <v>160.68799999999999</v>
      </c>
      <c r="DY57" s="9">
        <v>254.32300000000001</v>
      </c>
      <c r="DZ57" s="9">
        <v>101.79600000000001</v>
      </c>
      <c r="EA57" s="9">
        <v>152.52699999999999</v>
      </c>
      <c r="EB57" s="9">
        <v>847.30100000000004</v>
      </c>
      <c r="EC57" s="9">
        <v>443.77699999999999</v>
      </c>
      <c r="ED57" s="9">
        <v>403.524</v>
      </c>
      <c r="EE57" s="9">
        <v>547.08199999999999</v>
      </c>
      <c r="EF57" s="9">
        <v>353.00700000000001</v>
      </c>
      <c r="EG57" s="9">
        <v>194.07499999999999</v>
      </c>
      <c r="EH57" s="9">
        <v>300.21899999999999</v>
      </c>
      <c r="EI57" s="9">
        <v>90.77</v>
      </c>
      <c r="EJ57" s="9">
        <v>209.44900000000001</v>
      </c>
      <c r="EK57" s="9">
        <v>136.48699999999999</v>
      </c>
      <c r="EL57" s="9">
        <v>66.741</v>
      </c>
      <c r="EM57" s="9">
        <v>69.745999999999995</v>
      </c>
      <c r="EN57" s="9">
        <v>26.773</v>
      </c>
      <c r="EO57" s="9">
        <v>12.879</v>
      </c>
      <c r="EP57" s="9">
        <v>13.893000000000001</v>
      </c>
      <c r="EQ57" s="9">
        <v>7.0739999999999998</v>
      </c>
      <c r="ER57" s="9">
        <v>4.7770000000000001</v>
      </c>
      <c r="ES57" s="9">
        <v>2.2959999999999998</v>
      </c>
      <c r="ET57" s="9">
        <v>3.63</v>
      </c>
      <c r="EU57" s="9">
        <v>2.0990000000000002</v>
      </c>
      <c r="EV57" s="9">
        <v>1.5309999999999999</v>
      </c>
      <c r="EW57" s="9">
        <v>3.4430000000000001</v>
      </c>
      <c r="EX57" s="9">
        <v>2.6779999999999999</v>
      </c>
      <c r="EY57" s="9">
        <v>0.76500000000000001</v>
      </c>
      <c r="EZ57" s="9">
        <v>19.699000000000002</v>
      </c>
      <c r="FA57" s="9">
        <v>8.1020000000000003</v>
      </c>
      <c r="FB57" s="9">
        <v>11.597</v>
      </c>
      <c r="FC57" s="9">
        <v>121.44199999999999</v>
      </c>
      <c r="FD57" s="9">
        <v>58.823</v>
      </c>
      <c r="FE57" s="9">
        <v>62.619</v>
      </c>
      <c r="FF57" s="9">
        <v>37.372</v>
      </c>
      <c r="FG57" s="9">
        <v>26.780999999999999</v>
      </c>
      <c r="FH57" s="9">
        <v>10.592000000000001</v>
      </c>
      <c r="FI57" s="9">
        <v>84.069000000000003</v>
      </c>
      <c r="FJ57" s="9">
        <v>32.042000000000002</v>
      </c>
      <c r="FK57" s="9">
        <v>52.027000000000001</v>
      </c>
      <c r="FL57" s="9">
        <v>43.241999999999997</v>
      </c>
      <c r="FM57" s="9">
        <v>30.853999999999999</v>
      </c>
      <c r="FN57" s="9">
        <v>12.388</v>
      </c>
      <c r="FO57" s="9">
        <v>93.245000000000005</v>
      </c>
      <c r="FP57" s="9">
        <v>35.887</v>
      </c>
      <c r="FQ57" s="9">
        <v>57.357999999999997</v>
      </c>
      <c r="FR57" s="9">
        <v>87.7</v>
      </c>
      <c r="FS57" s="9">
        <v>34.140999999999998</v>
      </c>
      <c r="FT57" s="9">
        <v>53.558999999999997</v>
      </c>
      <c r="FU57" s="9">
        <v>1350.4480000000001</v>
      </c>
      <c r="FV57" s="9">
        <v>730.39</v>
      </c>
      <c r="FW57" s="9">
        <v>620.05700000000002</v>
      </c>
      <c r="FX57" s="9">
        <v>912.89800000000002</v>
      </c>
      <c r="FY57" s="9">
        <v>600.75199999999995</v>
      </c>
      <c r="FZ57" s="9">
        <v>312.14600000000002</v>
      </c>
      <c r="GA57" s="9">
        <v>437.54899999999998</v>
      </c>
      <c r="GB57" s="9">
        <v>129.63800000000001</v>
      </c>
      <c r="GC57" s="9">
        <v>307.911</v>
      </c>
      <c r="GD57" s="9">
        <v>214.82499999999999</v>
      </c>
      <c r="GE57" s="9">
        <v>115.48099999999999</v>
      </c>
      <c r="GF57" s="9">
        <v>99.344999999999999</v>
      </c>
      <c r="GG57" s="9">
        <v>43.216000000000001</v>
      </c>
      <c r="GH57" s="9">
        <v>27.8</v>
      </c>
      <c r="GI57" s="9">
        <v>15.416</v>
      </c>
      <c r="GJ57" s="9">
        <v>17.64</v>
      </c>
      <c r="GK57" s="9">
        <v>15.502000000000001</v>
      </c>
      <c r="GL57" s="9">
        <v>2.1379999999999999</v>
      </c>
      <c r="GM57" s="9">
        <v>9.7460000000000004</v>
      </c>
      <c r="GN57" s="9">
        <v>8.5950000000000006</v>
      </c>
      <c r="GO57" s="9">
        <v>1.1499999999999999</v>
      </c>
      <c r="GP57" s="9">
        <v>7.8940000000000001</v>
      </c>
      <c r="GQ57" s="9">
        <v>6.907</v>
      </c>
      <c r="GR57" s="9">
        <v>0.98699999999999999</v>
      </c>
      <c r="GS57" s="9">
        <v>25.576000000000001</v>
      </c>
      <c r="GT57" s="9">
        <v>12.298</v>
      </c>
      <c r="GU57" s="9">
        <v>13.278</v>
      </c>
      <c r="GV57" s="9">
        <v>192.67</v>
      </c>
      <c r="GW57" s="9">
        <v>100.732</v>
      </c>
      <c r="GX57" s="9">
        <v>91.938000000000002</v>
      </c>
      <c r="GY57" s="9">
        <v>70.930000000000007</v>
      </c>
      <c r="GZ57" s="9">
        <v>54.33</v>
      </c>
      <c r="HA57" s="9">
        <v>16.600000000000001</v>
      </c>
      <c r="HB57" s="9">
        <v>121.74</v>
      </c>
      <c r="HC57" s="9">
        <v>46.402000000000001</v>
      </c>
      <c r="HD57" s="9">
        <v>75.337999999999994</v>
      </c>
      <c r="HE57" s="9">
        <v>83.936999999999998</v>
      </c>
      <c r="HF57" s="9">
        <v>65.397000000000006</v>
      </c>
      <c r="HG57" s="9">
        <v>18.54</v>
      </c>
      <c r="HH57" s="9">
        <v>130.88800000000001</v>
      </c>
      <c r="HI57" s="9">
        <v>50.084000000000003</v>
      </c>
      <c r="HJ57" s="9">
        <v>80.804000000000002</v>
      </c>
      <c r="HK57" s="9">
        <v>131.48500000000001</v>
      </c>
      <c r="HL57" s="9">
        <v>54.997</v>
      </c>
      <c r="HM57" s="9">
        <v>76.489000000000004</v>
      </c>
      <c r="HN57" s="9">
        <v>254.279</v>
      </c>
      <c r="HO57" s="9">
        <v>131.952</v>
      </c>
      <c r="HP57" s="9">
        <v>122.328</v>
      </c>
      <c r="HQ57" s="9">
        <v>164.155</v>
      </c>
      <c r="HR57" s="9">
        <v>105.15900000000001</v>
      </c>
      <c r="HS57" s="9">
        <v>58.997</v>
      </c>
      <c r="HT57" s="9">
        <v>90.123999999999995</v>
      </c>
      <c r="HU57" s="9">
        <v>26.792999999999999</v>
      </c>
      <c r="HV57" s="9">
        <v>63.331000000000003</v>
      </c>
      <c r="HW57" s="9">
        <v>40.052999999999997</v>
      </c>
      <c r="HX57" s="9">
        <v>19.434999999999999</v>
      </c>
      <c r="HY57" s="9">
        <v>20.617999999999999</v>
      </c>
      <c r="HZ57" s="9">
        <v>9.8780000000000001</v>
      </c>
      <c r="IA57" s="9">
        <v>5.1070000000000002</v>
      </c>
      <c r="IB57" s="9">
        <v>4.7699999999999996</v>
      </c>
      <c r="IC57" s="9">
        <v>2.8889999999999998</v>
      </c>
      <c r="ID57" s="9">
        <v>2.262</v>
      </c>
      <c r="IE57" s="9">
        <v>0.627</v>
      </c>
      <c r="IF57" s="9">
        <v>1.8320000000000001</v>
      </c>
      <c r="IG57" s="9">
        <v>1.544</v>
      </c>
      <c r="IH57" s="9">
        <v>0.28699999999999998</v>
      </c>
      <c r="II57" s="9">
        <v>1.0569999999999999</v>
      </c>
      <c r="IJ57" s="9">
        <v>0.71699999999999997</v>
      </c>
      <c r="IK57" s="9">
        <v>0.34</v>
      </c>
      <c r="IL57" s="9">
        <v>6.9889999999999999</v>
      </c>
      <c r="IM57" s="9">
        <v>2.8460000000000001</v>
      </c>
      <c r="IN57" s="9">
        <v>4.1429999999999998</v>
      </c>
      <c r="IO57" s="9">
        <v>34.524999999999999</v>
      </c>
      <c r="IP57" s="9">
        <v>16.585999999999999</v>
      </c>
      <c r="IQ57" s="9">
        <v>17.939</v>
      </c>
    </row>
    <row r="58" spans="1:251">
      <c r="A58" s="10">
        <v>43252</v>
      </c>
      <c r="B58" s="9">
        <v>1027.712</v>
      </c>
      <c r="C58" s="9">
        <v>1247.998</v>
      </c>
      <c r="D58" s="9">
        <v>395.75</v>
      </c>
      <c r="E58" s="9">
        <v>852.24900000000002</v>
      </c>
      <c r="F58" s="9">
        <v>570.86099999999999</v>
      </c>
      <c r="G58" s="9">
        <v>298.45699999999999</v>
      </c>
      <c r="H58" s="9">
        <v>272.404</v>
      </c>
      <c r="I58" s="9">
        <v>96.009</v>
      </c>
      <c r="J58" s="9">
        <v>53.337000000000003</v>
      </c>
      <c r="K58" s="9">
        <v>42.671999999999997</v>
      </c>
      <c r="L58" s="9">
        <v>27.984999999999999</v>
      </c>
      <c r="M58" s="9">
        <v>22.71</v>
      </c>
      <c r="N58" s="9">
        <v>5.2750000000000004</v>
      </c>
      <c r="O58" s="9">
        <v>20.434000000000001</v>
      </c>
      <c r="P58" s="9">
        <v>15.657999999999999</v>
      </c>
      <c r="Q58" s="9">
        <v>4.7759999999999998</v>
      </c>
      <c r="R58" s="9">
        <v>7.5519999999999996</v>
      </c>
      <c r="S58" s="9">
        <v>7.0519999999999996</v>
      </c>
      <c r="T58" s="9">
        <v>0.5</v>
      </c>
      <c r="U58" s="9">
        <v>68.024000000000001</v>
      </c>
      <c r="V58" s="9">
        <v>30.626999999999999</v>
      </c>
      <c r="W58" s="9">
        <v>37.396000000000001</v>
      </c>
      <c r="X58" s="9">
        <v>522.51499999999999</v>
      </c>
      <c r="Y58" s="9">
        <v>272.22000000000003</v>
      </c>
      <c r="Z58" s="9">
        <v>250.29400000000001</v>
      </c>
      <c r="AA58" s="9">
        <v>196.24600000000001</v>
      </c>
      <c r="AB58" s="9">
        <v>148.995</v>
      </c>
      <c r="AC58" s="9">
        <v>47.250999999999998</v>
      </c>
      <c r="AD58" s="9">
        <v>326.26900000000001</v>
      </c>
      <c r="AE58" s="9">
        <v>123.22499999999999</v>
      </c>
      <c r="AF58" s="9">
        <v>203.04400000000001</v>
      </c>
      <c r="AG58" s="9">
        <v>213.96</v>
      </c>
      <c r="AH58" s="9">
        <v>163.232</v>
      </c>
      <c r="AI58" s="9">
        <v>50.728000000000002</v>
      </c>
      <c r="AJ58" s="9">
        <v>356.90100000000001</v>
      </c>
      <c r="AK58" s="9">
        <v>135.22499999999999</v>
      </c>
      <c r="AL58" s="9">
        <v>221.67599999999999</v>
      </c>
      <c r="AM58" s="9">
        <v>346.70299999999997</v>
      </c>
      <c r="AN58" s="9">
        <v>138.88300000000001</v>
      </c>
      <c r="AO58" s="9">
        <v>207.81899999999999</v>
      </c>
      <c r="AP58" s="9">
        <v>3259.0140000000001</v>
      </c>
      <c r="AQ58" s="9">
        <v>1738.9870000000001</v>
      </c>
      <c r="AR58" s="9">
        <v>1520.027</v>
      </c>
      <c r="AS58" s="9">
        <v>2198.2150000000001</v>
      </c>
      <c r="AT58" s="9">
        <v>1417.8150000000001</v>
      </c>
      <c r="AU58" s="9">
        <v>780.399</v>
      </c>
      <c r="AV58" s="9">
        <v>1060.8</v>
      </c>
      <c r="AW58" s="9">
        <v>321.17200000000003</v>
      </c>
      <c r="AX58" s="9">
        <v>739.62800000000004</v>
      </c>
      <c r="AY58" s="9">
        <v>456.18599999999998</v>
      </c>
      <c r="AZ58" s="9">
        <v>247.274</v>
      </c>
      <c r="BA58" s="9">
        <v>208.91200000000001</v>
      </c>
      <c r="BB58" s="9">
        <v>75.813999999999993</v>
      </c>
      <c r="BC58" s="9">
        <v>40.872</v>
      </c>
      <c r="BD58" s="9">
        <v>34.942</v>
      </c>
      <c r="BE58" s="9">
        <v>26.765999999999998</v>
      </c>
      <c r="BF58" s="9">
        <v>19.273</v>
      </c>
      <c r="BG58" s="9">
        <v>7.492</v>
      </c>
      <c r="BH58" s="9">
        <v>12.93</v>
      </c>
      <c r="BI58" s="9">
        <v>8.2569999999999997</v>
      </c>
      <c r="BJ58" s="9">
        <v>4.673</v>
      </c>
      <c r="BK58" s="9">
        <v>13.836</v>
      </c>
      <c r="BL58" s="9">
        <v>11.016999999999999</v>
      </c>
      <c r="BM58" s="9">
        <v>2.819</v>
      </c>
      <c r="BN58" s="9">
        <v>49.048999999999999</v>
      </c>
      <c r="BO58" s="9">
        <v>21.597999999999999</v>
      </c>
      <c r="BP58" s="9">
        <v>27.45</v>
      </c>
      <c r="BQ58" s="9">
        <v>411.54</v>
      </c>
      <c r="BR58" s="9">
        <v>222.565</v>
      </c>
      <c r="BS58" s="9">
        <v>188.97499999999999</v>
      </c>
      <c r="BT58" s="9">
        <v>146.75399999999999</v>
      </c>
      <c r="BU58" s="9">
        <v>113.495</v>
      </c>
      <c r="BV58" s="9">
        <v>33.258000000000003</v>
      </c>
      <c r="BW58" s="9">
        <v>264.786</v>
      </c>
      <c r="BX58" s="9">
        <v>109.069</v>
      </c>
      <c r="BY58" s="9">
        <v>155.71700000000001</v>
      </c>
      <c r="BZ58" s="9">
        <v>167.589</v>
      </c>
      <c r="CA58" s="9">
        <v>128.536</v>
      </c>
      <c r="CB58" s="9">
        <v>39.054000000000002</v>
      </c>
      <c r="CC58" s="9">
        <v>288.59699999999998</v>
      </c>
      <c r="CD58" s="9">
        <v>118.739</v>
      </c>
      <c r="CE58" s="9">
        <v>169.858</v>
      </c>
      <c r="CF58" s="9">
        <v>277.71600000000001</v>
      </c>
      <c r="CG58" s="9">
        <v>117.32599999999999</v>
      </c>
      <c r="CH58" s="9">
        <v>160.38999999999999</v>
      </c>
      <c r="CI58" s="9">
        <v>2489.0160000000001</v>
      </c>
      <c r="CJ58" s="9">
        <v>1302.951</v>
      </c>
      <c r="CK58" s="9">
        <v>1186.0650000000001</v>
      </c>
      <c r="CL58" s="9">
        <v>1687.83</v>
      </c>
      <c r="CM58" s="9">
        <v>1048.124</v>
      </c>
      <c r="CN58" s="9">
        <v>639.70600000000002</v>
      </c>
      <c r="CO58" s="9">
        <v>801.18600000000004</v>
      </c>
      <c r="CP58" s="9">
        <v>254.827</v>
      </c>
      <c r="CQ58" s="9">
        <v>546.35900000000004</v>
      </c>
      <c r="CR58" s="9">
        <v>374.15499999999997</v>
      </c>
      <c r="CS58" s="9">
        <v>190.01</v>
      </c>
      <c r="CT58" s="9">
        <v>184.14500000000001</v>
      </c>
      <c r="CU58" s="9">
        <v>74.539000000000001</v>
      </c>
      <c r="CV58" s="9">
        <v>42.101999999999997</v>
      </c>
      <c r="CW58" s="9">
        <v>32.436999999999998</v>
      </c>
      <c r="CX58" s="9">
        <v>30.385000000000002</v>
      </c>
      <c r="CY58" s="9">
        <v>23.297999999999998</v>
      </c>
      <c r="CZ58" s="9">
        <v>7.0869999999999997</v>
      </c>
      <c r="DA58" s="9">
        <v>15.746</v>
      </c>
      <c r="DB58" s="9">
        <v>11.129</v>
      </c>
      <c r="DC58" s="9">
        <v>4.617</v>
      </c>
      <c r="DD58" s="9">
        <v>14.638999999999999</v>
      </c>
      <c r="DE58" s="9">
        <v>12.169</v>
      </c>
      <c r="DF58" s="9">
        <v>2.4700000000000002</v>
      </c>
      <c r="DG58" s="9">
        <v>44.154000000000003</v>
      </c>
      <c r="DH58" s="9">
        <v>18.805</v>
      </c>
      <c r="DI58" s="9">
        <v>25.349</v>
      </c>
      <c r="DJ58" s="9">
        <v>329.65</v>
      </c>
      <c r="DK58" s="9">
        <v>163.072</v>
      </c>
      <c r="DL58" s="9">
        <v>166.578</v>
      </c>
      <c r="DM58" s="9">
        <v>109.884</v>
      </c>
      <c r="DN58" s="9">
        <v>81.082999999999998</v>
      </c>
      <c r="DO58" s="9">
        <v>28.802</v>
      </c>
      <c r="DP58" s="9">
        <v>219.76599999999999</v>
      </c>
      <c r="DQ58" s="9">
        <v>81.99</v>
      </c>
      <c r="DR58" s="9">
        <v>137.77600000000001</v>
      </c>
      <c r="DS58" s="9">
        <v>133.59899999999999</v>
      </c>
      <c r="DT58" s="9">
        <v>99.188000000000002</v>
      </c>
      <c r="DU58" s="9">
        <v>34.411999999999999</v>
      </c>
      <c r="DV58" s="9">
        <v>240.55500000000001</v>
      </c>
      <c r="DW58" s="9">
        <v>90.822000000000003</v>
      </c>
      <c r="DX58" s="9">
        <v>149.73400000000001</v>
      </c>
      <c r="DY58" s="9">
        <v>235.512</v>
      </c>
      <c r="DZ58" s="9">
        <v>93.117999999999995</v>
      </c>
      <c r="EA58" s="9">
        <v>142.39400000000001</v>
      </c>
      <c r="EB58" s="9">
        <v>848.7</v>
      </c>
      <c r="EC58" s="9">
        <v>445.68599999999998</v>
      </c>
      <c r="ED58" s="9">
        <v>403.01299999999998</v>
      </c>
      <c r="EE58" s="9">
        <v>547.51300000000003</v>
      </c>
      <c r="EF58" s="9">
        <v>355.161</v>
      </c>
      <c r="EG58" s="9">
        <v>192.352</v>
      </c>
      <c r="EH58" s="9">
        <v>301.18700000000001</v>
      </c>
      <c r="EI58" s="9">
        <v>90.525999999999996</v>
      </c>
      <c r="EJ58" s="9">
        <v>210.661</v>
      </c>
      <c r="EK58" s="9">
        <v>132.798</v>
      </c>
      <c r="EL58" s="9">
        <v>67.119</v>
      </c>
      <c r="EM58" s="9">
        <v>65.679000000000002</v>
      </c>
      <c r="EN58" s="9">
        <v>23.437999999999999</v>
      </c>
      <c r="EO58" s="9">
        <v>11.877000000000001</v>
      </c>
      <c r="EP58" s="9">
        <v>11.561</v>
      </c>
      <c r="EQ58" s="9">
        <v>8.2889999999999997</v>
      </c>
      <c r="ER58" s="9">
        <v>6.758</v>
      </c>
      <c r="ES58" s="9">
        <v>1.5309999999999999</v>
      </c>
      <c r="ET58" s="9">
        <v>4.3479999999999999</v>
      </c>
      <c r="EU58" s="9">
        <v>3.6360000000000001</v>
      </c>
      <c r="EV58" s="9">
        <v>0.71199999999999997</v>
      </c>
      <c r="EW58" s="9">
        <v>3.9409999999999998</v>
      </c>
      <c r="EX58" s="9">
        <v>3.1219999999999999</v>
      </c>
      <c r="EY58" s="9">
        <v>0.81899999999999995</v>
      </c>
      <c r="EZ58" s="9">
        <v>15.148999999999999</v>
      </c>
      <c r="FA58" s="9">
        <v>5.1189999999999998</v>
      </c>
      <c r="FB58" s="9">
        <v>10.029999999999999</v>
      </c>
      <c r="FC58" s="9">
        <v>119.343</v>
      </c>
      <c r="FD58" s="9">
        <v>59.274999999999999</v>
      </c>
      <c r="FE58" s="9">
        <v>60.069000000000003</v>
      </c>
      <c r="FF58" s="9">
        <v>36.904000000000003</v>
      </c>
      <c r="FG58" s="9">
        <v>28.446999999999999</v>
      </c>
      <c r="FH58" s="9">
        <v>8.4570000000000007</v>
      </c>
      <c r="FI58" s="9">
        <v>82.438999999999993</v>
      </c>
      <c r="FJ58" s="9">
        <v>30.827000000000002</v>
      </c>
      <c r="FK58" s="9">
        <v>51.610999999999997</v>
      </c>
      <c r="FL58" s="9">
        <v>44.15</v>
      </c>
      <c r="FM58" s="9">
        <v>34.151000000000003</v>
      </c>
      <c r="FN58" s="9">
        <v>9.9990000000000006</v>
      </c>
      <c r="FO58" s="9">
        <v>88.647999999999996</v>
      </c>
      <c r="FP58" s="9">
        <v>32.968000000000004</v>
      </c>
      <c r="FQ58" s="9">
        <v>55.68</v>
      </c>
      <c r="FR58" s="9">
        <v>86.787000000000006</v>
      </c>
      <c r="FS58" s="9">
        <v>34.463000000000001</v>
      </c>
      <c r="FT58" s="9">
        <v>52.323999999999998</v>
      </c>
      <c r="FU58" s="9">
        <v>1350.6379999999999</v>
      </c>
      <c r="FV58" s="9">
        <v>724.45699999999999</v>
      </c>
      <c r="FW58" s="9">
        <v>626.18100000000004</v>
      </c>
      <c r="FX58" s="9">
        <v>907.20399999999995</v>
      </c>
      <c r="FY58" s="9">
        <v>591.90700000000004</v>
      </c>
      <c r="FZ58" s="9">
        <v>315.29700000000003</v>
      </c>
      <c r="GA58" s="9">
        <v>443.43400000000003</v>
      </c>
      <c r="GB58" s="9">
        <v>132.55000000000001</v>
      </c>
      <c r="GC58" s="9">
        <v>310.88400000000001</v>
      </c>
      <c r="GD58" s="9">
        <v>209.10300000000001</v>
      </c>
      <c r="GE58" s="9">
        <v>108.264</v>
      </c>
      <c r="GF58" s="9">
        <v>100.839</v>
      </c>
      <c r="GG58" s="9">
        <v>37.026000000000003</v>
      </c>
      <c r="GH58" s="9">
        <v>23.343</v>
      </c>
      <c r="GI58" s="9">
        <v>13.683</v>
      </c>
      <c r="GJ58" s="9">
        <v>12.444000000000001</v>
      </c>
      <c r="GK58" s="9">
        <v>10.153</v>
      </c>
      <c r="GL58" s="9">
        <v>2.29</v>
      </c>
      <c r="GM58" s="9">
        <v>7.7130000000000001</v>
      </c>
      <c r="GN58" s="9">
        <v>6.0960000000000001</v>
      </c>
      <c r="GO58" s="9">
        <v>1.617</v>
      </c>
      <c r="GP58" s="9">
        <v>4.7309999999999999</v>
      </c>
      <c r="GQ58" s="9">
        <v>4.0579999999999998</v>
      </c>
      <c r="GR58" s="9">
        <v>0.67300000000000004</v>
      </c>
      <c r="GS58" s="9">
        <v>24.582000000000001</v>
      </c>
      <c r="GT58" s="9">
        <v>13.19</v>
      </c>
      <c r="GU58" s="9">
        <v>11.393000000000001</v>
      </c>
      <c r="GV58" s="9">
        <v>194.803</v>
      </c>
      <c r="GW58" s="9">
        <v>97.707999999999998</v>
      </c>
      <c r="GX58" s="9">
        <v>97.094999999999999</v>
      </c>
      <c r="GY58" s="9">
        <v>66.953000000000003</v>
      </c>
      <c r="GZ58" s="9">
        <v>48.067999999999998</v>
      </c>
      <c r="HA58" s="9">
        <v>18.885000000000002</v>
      </c>
      <c r="HB58" s="9">
        <v>127.85</v>
      </c>
      <c r="HC58" s="9">
        <v>49.639000000000003</v>
      </c>
      <c r="HD58" s="9">
        <v>78.209999999999994</v>
      </c>
      <c r="HE58" s="9">
        <v>75.387</v>
      </c>
      <c r="HF58" s="9">
        <v>55.176000000000002</v>
      </c>
      <c r="HG58" s="9">
        <v>20.210999999999999</v>
      </c>
      <c r="HH58" s="9">
        <v>133.71600000000001</v>
      </c>
      <c r="HI58" s="9">
        <v>53.088000000000001</v>
      </c>
      <c r="HJ58" s="9">
        <v>80.628</v>
      </c>
      <c r="HK58" s="9">
        <v>135.56299999999999</v>
      </c>
      <c r="HL58" s="9">
        <v>55.734999999999999</v>
      </c>
      <c r="HM58" s="9">
        <v>79.828000000000003</v>
      </c>
      <c r="HN58" s="9">
        <v>255.53100000000001</v>
      </c>
      <c r="HO58" s="9">
        <v>131.53800000000001</v>
      </c>
      <c r="HP58" s="9">
        <v>123.99299999999999</v>
      </c>
      <c r="HQ58" s="9">
        <v>161.03299999999999</v>
      </c>
      <c r="HR58" s="9">
        <v>103.89700000000001</v>
      </c>
      <c r="HS58" s="9">
        <v>57.136000000000003</v>
      </c>
      <c r="HT58" s="9">
        <v>94.498000000000005</v>
      </c>
      <c r="HU58" s="9">
        <v>27.640999999999998</v>
      </c>
      <c r="HV58" s="9">
        <v>66.856999999999999</v>
      </c>
      <c r="HW58" s="9">
        <v>40.182000000000002</v>
      </c>
      <c r="HX58" s="9">
        <v>18.710999999999999</v>
      </c>
      <c r="HY58" s="9">
        <v>21.471</v>
      </c>
      <c r="HZ58" s="9">
        <v>8.859</v>
      </c>
      <c r="IA58" s="9">
        <v>5.3040000000000003</v>
      </c>
      <c r="IB58" s="9">
        <v>3.5550000000000002</v>
      </c>
      <c r="IC58" s="9">
        <v>3.1539999999999999</v>
      </c>
      <c r="ID58" s="9">
        <v>2.5499999999999998</v>
      </c>
      <c r="IE58" s="9">
        <v>0.60399999999999998</v>
      </c>
      <c r="IF58" s="9">
        <v>1.2729999999999999</v>
      </c>
      <c r="IG58" s="9">
        <v>0.88100000000000001</v>
      </c>
      <c r="IH58" s="9">
        <v>0.39100000000000001</v>
      </c>
      <c r="II58" s="9">
        <v>1.8819999999999999</v>
      </c>
      <c r="IJ58" s="9">
        <v>1.669</v>
      </c>
      <c r="IK58" s="9">
        <v>0.21299999999999999</v>
      </c>
      <c r="IL58" s="9">
        <v>5.7050000000000001</v>
      </c>
      <c r="IM58" s="9">
        <v>2.754</v>
      </c>
      <c r="IN58" s="9">
        <v>2.952</v>
      </c>
      <c r="IO58" s="9">
        <v>35.354999999999997</v>
      </c>
      <c r="IP58" s="9">
        <v>15.433999999999999</v>
      </c>
      <c r="IQ58" s="9">
        <v>19.920999999999999</v>
      </c>
    </row>
    <row r="59" spans="1:251">
      <c r="A59" s="10">
        <v>43282</v>
      </c>
      <c r="B59" s="9">
        <v>1046.616</v>
      </c>
      <c r="C59" s="9">
        <v>1187.6579999999999</v>
      </c>
      <c r="D59" s="9">
        <v>379.61900000000003</v>
      </c>
      <c r="E59" s="9">
        <v>808.04</v>
      </c>
      <c r="F59" s="9">
        <v>571.32500000000005</v>
      </c>
      <c r="G59" s="9">
        <v>295.988</v>
      </c>
      <c r="H59" s="9">
        <v>275.33699999999999</v>
      </c>
      <c r="I59" s="9">
        <v>93.566999999999993</v>
      </c>
      <c r="J59" s="9">
        <v>51.387</v>
      </c>
      <c r="K59" s="9">
        <v>42.180999999999997</v>
      </c>
      <c r="L59" s="9">
        <v>39.442999999999998</v>
      </c>
      <c r="M59" s="9">
        <v>31.170999999999999</v>
      </c>
      <c r="N59" s="9">
        <v>8.2720000000000002</v>
      </c>
      <c r="O59" s="9">
        <v>23.972000000000001</v>
      </c>
      <c r="P59" s="9">
        <v>18.709</v>
      </c>
      <c r="Q59" s="9">
        <v>5.2629999999999999</v>
      </c>
      <c r="R59" s="9">
        <v>15.471</v>
      </c>
      <c r="S59" s="9">
        <v>12.462</v>
      </c>
      <c r="T59" s="9">
        <v>3.0089999999999999</v>
      </c>
      <c r="U59" s="9">
        <v>54.124000000000002</v>
      </c>
      <c r="V59" s="9">
        <v>20.216000000000001</v>
      </c>
      <c r="W59" s="9">
        <v>33.908999999999999</v>
      </c>
      <c r="X59" s="9">
        <v>516.80799999999999</v>
      </c>
      <c r="Y59" s="9">
        <v>267.05399999999997</v>
      </c>
      <c r="Z59" s="9">
        <v>249.75399999999999</v>
      </c>
      <c r="AA59" s="9">
        <v>208.34</v>
      </c>
      <c r="AB59" s="9">
        <v>151.476</v>
      </c>
      <c r="AC59" s="9">
        <v>56.863999999999997</v>
      </c>
      <c r="AD59" s="9">
        <v>308.46800000000002</v>
      </c>
      <c r="AE59" s="9">
        <v>115.578</v>
      </c>
      <c r="AF59" s="9">
        <v>192.89</v>
      </c>
      <c r="AG59" s="9">
        <v>235.33500000000001</v>
      </c>
      <c r="AH59" s="9">
        <v>171.369</v>
      </c>
      <c r="AI59" s="9">
        <v>63.966999999999999</v>
      </c>
      <c r="AJ59" s="9">
        <v>335.99</v>
      </c>
      <c r="AK59" s="9">
        <v>124.62</v>
      </c>
      <c r="AL59" s="9">
        <v>211.37</v>
      </c>
      <c r="AM59" s="9">
        <v>332.44</v>
      </c>
      <c r="AN59" s="9">
        <v>134.28700000000001</v>
      </c>
      <c r="AO59" s="9">
        <v>198.154</v>
      </c>
      <c r="AP59" s="9">
        <v>3274.7930000000001</v>
      </c>
      <c r="AQ59" s="9">
        <v>1757.116</v>
      </c>
      <c r="AR59" s="9">
        <v>1517.6769999999999</v>
      </c>
      <c r="AS59" s="9">
        <v>2202.5320000000002</v>
      </c>
      <c r="AT59" s="9">
        <v>1432.241</v>
      </c>
      <c r="AU59" s="9">
        <v>770.29100000000005</v>
      </c>
      <c r="AV59" s="9">
        <v>1072.2619999999999</v>
      </c>
      <c r="AW59" s="9">
        <v>324.875</v>
      </c>
      <c r="AX59" s="9">
        <v>747.38599999999997</v>
      </c>
      <c r="AY59" s="9">
        <v>473.67700000000002</v>
      </c>
      <c r="AZ59" s="9">
        <v>256.858</v>
      </c>
      <c r="BA59" s="9">
        <v>216.81899999999999</v>
      </c>
      <c r="BB59" s="9">
        <v>93.703999999999994</v>
      </c>
      <c r="BC59" s="9">
        <v>47.512</v>
      </c>
      <c r="BD59" s="9">
        <v>46.192</v>
      </c>
      <c r="BE59" s="9">
        <v>33.917999999999999</v>
      </c>
      <c r="BF59" s="9">
        <v>23.541</v>
      </c>
      <c r="BG59" s="9">
        <v>10.377000000000001</v>
      </c>
      <c r="BH59" s="9">
        <v>18.212</v>
      </c>
      <c r="BI59" s="9">
        <v>11.638999999999999</v>
      </c>
      <c r="BJ59" s="9">
        <v>6.5720000000000001</v>
      </c>
      <c r="BK59" s="9">
        <v>15.706</v>
      </c>
      <c r="BL59" s="9">
        <v>11.901</v>
      </c>
      <c r="BM59" s="9">
        <v>3.8050000000000002</v>
      </c>
      <c r="BN59" s="9">
        <v>59.786000000000001</v>
      </c>
      <c r="BO59" s="9">
        <v>23.971</v>
      </c>
      <c r="BP59" s="9">
        <v>35.814999999999998</v>
      </c>
      <c r="BQ59" s="9">
        <v>421.08100000000002</v>
      </c>
      <c r="BR59" s="9">
        <v>229.05600000000001</v>
      </c>
      <c r="BS59" s="9">
        <v>192.02500000000001</v>
      </c>
      <c r="BT59" s="9">
        <v>160.96899999999999</v>
      </c>
      <c r="BU59" s="9">
        <v>123.52200000000001</v>
      </c>
      <c r="BV59" s="9">
        <v>37.447000000000003</v>
      </c>
      <c r="BW59" s="9">
        <v>260.11099999999999</v>
      </c>
      <c r="BX59" s="9">
        <v>105.53400000000001</v>
      </c>
      <c r="BY59" s="9">
        <v>154.577</v>
      </c>
      <c r="BZ59" s="9">
        <v>187.12100000000001</v>
      </c>
      <c r="CA59" s="9">
        <v>141.571</v>
      </c>
      <c r="CB59" s="9">
        <v>45.551000000000002</v>
      </c>
      <c r="CC59" s="9">
        <v>286.55500000000001</v>
      </c>
      <c r="CD59" s="9">
        <v>115.28700000000001</v>
      </c>
      <c r="CE59" s="9">
        <v>171.268</v>
      </c>
      <c r="CF59" s="9">
        <v>278.32299999999998</v>
      </c>
      <c r="CG59" s="9">
        <v>117.17400000000001</v>
      </c>
      <c r="CH59" s="9">
        <v>161.15</v>
      </c>
      <c r="CI59" s="9">
        <v>2485.9279999999999</v>
      </c>
      <c r="CJ59" s="9">
        <v>1303.1489999999999</v>
      </c>
      <c r="CK59" s="9">
        <v>1182.779</v>
      </c>
      <c r="CL59" s="9">
        <v>1710.4780000000001</v>
      </c>
      <c r="CM59" s="9">
        <v>1056.8219999999999</v>
      </c>
      <c r="CN59" s="9">
        <v>653.65700000000004</v>
      </c>
      <c r="CO59" s="9">
        <v>775.45</v>
      </c>
      <c r="CP59" s="9">
        <v>246.327</v>
      </c>
      <c r="CQ59" s="9">
        <v>529.12199999999996</v>
      </c>
      <c r="CR59" s="9">
        <v>386.517</v>
      </c>
      <c r="CS59" s="9">
        <v>195.524</v>
      </c>
      <c r="CT59" s="9">
        <v>190.99299999999999</v>
      </c>
      <c r="CU59" s="9">
        <v>63.31</v>
      </c>
      <c r="CV59" s="9">
        <v>37.052</v>
      </c>
      <c r="CW59" s="9">
        <v>26.257999999999999</v>
      </c>
      <c r="CX59" s="9">
        <v>23.414999999999999</v>
      </c>
      <c r="CY59" s="9">
        <v>16.968</v>
      </c>
      <c r="CZ59" s="9">
        <v>6.4459999999999997</v>
      </c>
      <c r="DA59" s="9">
        <v>12.769</v>
      </c>
      <c r="DB59" s="9">
        <v>8.9789999999999992</v>
      </c>
      <c r="DC59" s="9">
        <v>3.7909999999999999</v>
      </c>
      <c r="DD59" s="9">
        <v>10.645</v>
      </c>
      <c r="DE59" s="9">
        <v>7.99</v>
      </c>
      <c r="DF59" s="9">
        <v>2.6549999999999998</v>
      </c>
      <c r="DG59" s="9">
        <v>39.895000000000003</v>
      </c>
      <c r="DH59" s="9">
        <v>20.082999999999998</v>
      </c>
      <c r="DI59" s="9">
        <v>19.812000000000001</v>
      </c>
      <c r="DJ59" s="9">
        <v>350.94200000000001</v>
      </c>
      <c r="DK59" s="9">
        <v>173.58099999999999</v>
      </c>
      <c r="DL59" s="9">
        <v>177.36</v>
      </c>
      <c r="DM59" s="9">
        <v>127.68</v>
      </c>
      <c r="DN59" s="9">
        <v>91.772000000000006</v>
      </c>
      <c r="DO59" s="9">
        <v>35.906999999999996</v>
      </c>
      <c r="DP59" s="9">
        <v>223.262</v>
      </c>
      <c r="DQ59" s="9">
        <v>81.808999999999997</v>
      </c>
      <c r="DR59" s="9">
        <v>141.453</v>
      </c>
      <c r="DS59" s="9">
        <v>145.03899999999999</v>
      </c>
      <c r="DT59" s="9">
        <v>104.553</v>
      </c>
      <c r="DU59" s="9">
        <v>40.485999999999997</v>
      </c>
      <c r="DV59" s="9">
        <v>241.47800000000001</v>
      </c>
      <c r="DW59" s="9">
        <v>90.971000000000004</v>
      </c>
      <c r="DX59" s="9">
        <v>150.50700000000001</v>
      </c>
      <c r="DY59" s="9">
        <v>236.03200000000001</v>
      </c>
      <c r="DZ59" s="9">
        <v>90.787999999999997</v>
      </c>
      <c r="EA59" s="9">
        <v>145.244</v>
      </c>
      <c r="EB59" s="9">
        <v>845.89499999999998</v>
      </c>
      <c r="EC59" s="9">
        <v>444.64299999999997</v>
      </c>
      <c r="ED59" s="9">
        <v>401.25299999999999</v>
      </c>
      <c r="EE59" s="9">
        <v>539.69000000000005</v>
      </c>
      <c r="EF59" s="9">
        <v>347.91699999999997</v>
      </c>
      <c r="EG59" s="9">
        <v>191.773</v>
      </c>
      <c r="EH59" s="9">
        <v>306.20600000000002</v>
      </c>
      <c r="EI59" s="9">
        <v>96.725999999999999</v>
      </c>
      <c r="EJ59" s="9">
        <v>209.48</v>
      </c>
      <c r="EK59" s="9">
        <v>135.07300000000001</v>
      </c>
      <c r="EL59" s="9">
        <v>67.39</v>
      </c>
      <c r="EM59" s="9">
        <v>67.683000000000007</v>
      </c>
      <c r="EN59" s="9">
        <v>22.602</v>
      </c>
      <c r="EO59" s="9">
        <v>14.346</v>
      </c>
      <c r="EP59" s="9">
        <v>8.2560000000000002</v>
      </c>
      <c r="EQ59" s="9">
        <v>8.9139999999999997</v>
      </c>
      <c r="ER59" s="9">
        <v>7.5270000000000001</v>
      </c>
      <c r="ES59" s="9">
        <v>1.387</v>
      </c>
      <c r="ET59" s="9">
        <v>3.2570000000000001</v>
      </c>
      <c r="EU59" s="9">
        <v>2.323</v>
      </c>
      <c r="EV59" s="9">
        <v>0.93400000000000005</v>
      </c>
      <c r="EW59" s="9">
        <v>5.657</v>
      </c>
      <c r="EX59" s="9">
        <v>5.2039999999999997</v>
      </c>
      <c r="EY59" s="9">
        <v>0.45300000000000001</v>
      </c>
      <c r="EZ59" s="9">
        <v>13.688000000000001</v>
      </c>
      <c r="FA59" s="9">
        <v>6.819</v>
      </c>
      <c r="FB59" s="9">
        <v>6.8689999999999998</v>
      </c>
      <c r="FC59" s="9">
        <v>122.666</v>
      </c>
      <c r="FD59" s="9">
        <v>58.658000000000001</v>
      </c>
      <c r="FE59" s="9">
        <v>64.007999999999996</v>
      </c>
      <c r="FF59" s="9">
        <v>38.502000000000002</v>
      </c>
      <c r="FG59" s="9">
        <v>25.292999999999999</v>
      </c>
      <c r="FH59" s="9">
        <v>13.209</v>
      </c>
      <c r="FI59" s="9">
        <v>84.164000000000001</v>
      </c>
      <c r="FJ59" s="9">
        <v>33.365000000000002</v>
      </c>
      <c r="FK59" s="9">
        <v>50.798999999999999</v>
      </c>
      <c r="FL59" s="9">
        <v>45.756999999999998</v>
      </c>
      <c r="FM59" s="9">
        <v>31.15</v>
      </c>
      <c r="FN59" s="9">
        <v>14.606999999999999</v>
      </c>
      <c r="FO59" s="9">
        <v>89.316000000000003</v>
      </c>
      <c r="FP59" s="9">
        <v>36.24</v>
      </c>
      <c r="FQ59" s="9">
        <v>53.076999999999998</v>
      </c>
      <c r="FR59" s="9">
        <v>87.42</v>
      </c>
      <c r="FS59" s="9">
        <v>35.688000000000002</v>
      </c>
      <c r="FT59" s="9">
        <v>51.732999999999997</v>
      </c>
      <c r="FU59" s="9">
        <v>1344.68</v>
      </c>
      <c r="FV59" s="9">
        <v>726.43899999999996</v>
      </c>
      <c r="FW59" s="9">
        <v>618.24099999999999</v>
      </c>
      <c r="FX59" s="9">
        <v>920.28200000000004</v>
      </c>
      <c r="FY59" s="9">
        <v>601.10699999999997</v>
      </c>
      <c r="FZ59" s="9">
        <v>319.17399999999998</v>
      </c>
      <c r="GA59" s="9">
        <v>424.39800000000002</v>
      </c>
      <c r="GB59" s="9">
        <v>125.331</v>
      </c>
      <c r="GC59" s="9">
        <v>299.06700000000001</v>
      </c>
      <c r="GD59" s="9">
        <v>216.7</v>
      </c>
      <c r="GE59" s="9">
        <v>110.43899999999999</v>
      </c>
      <c r="GF59" s="9">
        <v>106.261</v>
      </c>
      <c r="GG59" s="9">
        <v>38.951999999999998</v>
      </c>
      <c r="GH59" s="9">
        <v>22.617000000000001</v>
      </c>
      <c r="GI59" s="9">
        <v>16.335000000000001</v>
      </c>
      <c r="GJ59" s="9">
        <v>15.968999999999999</v>
      </c>
      <c r="GK59" s="9">
        <v>12.394</v>
      </c>
      <c r="GL59" s="9">
        <v>3.5750000000000002</v>
      </c>
      <c r="GM59" s="9">
        <v>9.1240000000000006</v>
      </c>
      <c r="GN59" s="9">
        <v>6.6449999999999996</v>
      </c>
      <c r="GO59" s="9">
        <v>2.4790000000000001</v>
      </c>
      <c r="GP59" s="9">
        <v>6.8449999999999998</v>
      </c>
      <c r="GQ59" s="9">
        <v>5.7489999999999997</v>
      </c>
      <c r="GR59" s="9">
        <v>1.0960000000000001</v>
      </c>
      <c r="GS59" s="9">
        <v>22.981999999999999</v>
      </c>
      <c r="GT59" s="9">
        <v>10.222</v>
      </c>
      <c r="GU59" s="9">
        <v>12.76</v>
      </c>
      <c r="GV59" s="9">
        <v>198.08</v>
      </c>
      <c r="GW59" s="9">
        <v>98.71</v>
      </c>
      <c r="GX59" s="9">
        <v>99.37</v>
      </c>
      <c r="GY59" s="9">
        <v>75.241</v>
      </c>
      <c r="GZ59" s="9">
        <v>53.268000000000001</v>
      </c>
      <c r="HA59" s="9">
        <v>21.972999999999999</v>
      </c>
      <c r="HB59" s="9">
        <v>122.839</v>
      </c>
      <c r="HC59" s="9">
        <v>45.442</v>
      </c>
      <c r="HD59" s="9">
        <v>77.397000000000006</v>
      </c>
      <c r="HE59" s="9">
        <v>87.125</v>
      </c>
      <c r="HF59" s="9">
        <v>62.923999999999999</v>
      </c>
      <c r="HG59" s="9">
        <v>24.201000000000001</v>
      </c>
      <c r="HH59" s="9">
        <v>129.57499999999999</v>
      </c>
      <c r="HI59" s="9">
        <v>47.515000000000001</v>
      </c>
      <c r="HJ59" s="9">
        <v>82.06</v>
      </c>
      <c r="HK59" s="9">
        <v>131.96199999999999</v>
      </c>
      <c r="HL59" s="9">
        <v>52.087000000000003</v>
      </c>
      <c r="HM59" s="9">
        <v>79.875</v>
      </c>
      <c r="HN59" s="9">
        <v>254.345</v>
      </c>
      <c r="HO59" s="9">
        <v>132.399</v>
      </c>
      <c r="HP59" s="9">
        <v>121.946</v>
      </c>
      <c r="HQ59" s="9">
        <v>157.983</v>
      </c>
      <c r="HR59" s="9">
        <v>102.095</v>
      </c>
      <c r="HS59" s="9">
        <v>55.887999999999998</v>
      </c>
      <c r="HT59" s="9">
        <v>96.361000000000004</v>
      </c>
      <c r="HU59" s="9">
        <v>30.303999999999998</v>
      </c>
      <c r="HV59" s="9">
        <v>66.058000000000007</v>
      </c>
      <c r="HW59" s="9">
        <v>40.978999999999999</v>
      </c>
      <c r="HX59" s="9">
        <v>21.498000000000001</v>
      </c>
      <c r="HY59" s="9">
        <v>19.481000000000002</v>
      </c>
      <c r="HZ59" s="9">
        <v>8.0220000000000002</v>
      </c>
      <c r="IA59" s="9">
        <v>4.9269999999999996</v>
      </c>
      <c r="IB59" s="9">
        <v>3.0960000000000001</v>
      </c>
      <c r="IC59" s="9">
        <v>3.786</v>
      </c>
      <c r="ID59" s="9">
        <v>2.843</v>
      </c>
      <c r="IE59" s="9">
        <v>0.94299999999999995</v>
      </c>
      <c r="IF59" s="9">
        <v>1.9450000000000001</v>
      </c>
      <c r="IG59" s="9">
        <v>1.4119999999999999</v>
      </c>
      <c r="IH59" s="9">
        <v>0.53200000000000003</v>
      </c>
      <c r="II59" s="9">
        <v>1.841</v>
      </c>
      <c r="IJ59" s="9">
        <v>1.431</v>
      </c>
      <c r="IK59" s="9">
        <v>0.41099999999999998</v>
      </c>
      <c r="IL59" s="9">
        <v>4.2359999999999998</v>
      </c>
      <c r="IM59" s="9">
        <v>2.0840000000000001</v>
      </c>
      <c r="IN59" s="9">
        <v>2.1520000000000001</v>
      </c>
      <c r="IO59" s="9">
        <v>35.86</v>
      </c>
      <c r="IP59" s="9">
        <v>17.559000000000001</v>
      </c>
      <c r="IQ59" s="9">
        <v>18.300999999999998</v>
      </c>
    </row>
    <row r="60" spans="1:251">
      <c r="A60" s="10">
        <v>43313</v>
      </c>
      <c r="B60" s="9">
        <v>1037.6849999999999</v>
      </c>
      <c r="C60" s="9">
        <v>1222.9179999999999</v>
      </c>
      <c r="D60" s="9">
        <v>391.54</v>
      </c>
      <c r="E60" s="9">
        <v>831.37800000000004</v>
      </c>
      <c r="F60" s="9">
        <v>526.26300000000003</v>
      </c>
      <c r="G60" s="9">
        <v>290.065</v>
      </c>
      <c r="H60" s="9">
        <v>236.19900000000001</v>
      </c>
      <c r="I60" s="9">
        <v>94.466999999999999</v>
      </c>
      <c r="J60" s="9">
        <v>58.594999999999999</v>
      </c>
      <c r="K60" s="9">
        <v>35.872</v>
      </c>
      <c r="L60" s="9">
        <v>39.643999999999998</v>
      </c>
      <c r="M60" s="9">
        <v>31.878</v>
      </c>
      <c r="N60" s="9">
        <v>7.7649999999999997</v>
      </c>
      <c r="O60" s="9">
        <v>22.303999999999998</v>
      </c>
      <c r="P60" s="9">
        <v>16.562000000000001</v>
      </c>
      <c r="Q60" s="9">
        <v>5.742</v>
      </c>
      <c r="R60" s="9">
        <v>17.34</v>
      </c>
      <c r="S60" s="9">
        <v>15.316000000000001</v>
      </c>
      <c r="T60" s="9">
        <v>2.0230000000000001</v>
      </c>
      <c r="U60" s="9">
        <v>54.823999999999998</v>
      </c>
      <c r="V60" s="9">
        <v>26.716999999999999</v>
      </c>
      <c r="W60" s="9">
        <v>28.106999999999999</v>
      </c>
      <c r="X60" s="9">
        <v>470.75400000000002</v>
      </c>
      <c r="Y60" s="9">
        <v>253.84399999999999</v>
      </c>
      <c r="Z60" s="9">
        <v>216.91</v>
      </c>
      <c r="AA60" s="9">
        <v>192.8</v>
      </c>
      <c r="AB60" s="9">
        <v>150.715</v>
      </c>
      <c r="AC60" s="9">
        <v>42.085000000000001</v>
      </c>
      <c r="AD60" s="9">
        <v>277.95400000000001</v>
      </c>
      <c r="AE60" s="9">
        <v>103.129</v>
      </c>
      <c r="AF60" s="9">
        <v>174.82499999999999</v>
      </c>
      <c r="AG60" s="9">
        <v>222.935</v>
      </c>
      <c r="AH60" s="9">
        <v>174.11600000000001</v>
      </c>
      <c r="AI60" s="9">
        <v>48.819000000000003</v>
      </c>
      <c r="AJ60" s="9">
        <v>303.32799999999997</v>
      </c>
      <c r="AK60" s="9">
        <v>115.94799999999999</v>
      </c>
      <c r="AL60" s="9">
        <v>187.38</v>
      </c>
      <c r="AM60" s="9">
        <v>300.25700000000001</v>
      </c>
      <c r="AN60" s="9">
        <v>119.691</v>
      </c>
      <c r="AO60" s="9">
        <v>180.56700000000001</v>
      </c>
      <c r="AP60" s="9">
        <v>3255.9780000000001</v>
      </c>
      <c r="AQ60" s="9">
        <v>1753.0050000000001</v>
      </c>
      <c r="AR60" s="9">
        <v>1502.973</v>
      </c>
      <c r="AS60" s="9">
        <v>2197.3119999999999</v>
      </c>
      <c r="AT60" s="9">
        <v>1427.21</v>
      </c>
      <c r="AU60" s="9">
        <v>770.101</v>
      </c>
      <c r="AV60" s="9">
        <v>1058.6669999999999</v>
      </c>
      <c r="AW60" s="9">
        <v>325.79500000000002</v>
      </c>
      <c r="AX60" s="9">
        <v>732.87199999999996</v>
      </c>
      <c r="AY60" s="9">
        <v>461.95600000000002</v>
      </c>
      <c r="AZ60" s="9">
        <v>241.458</v>
      </c>
      <c r="BA60" s="9">
        <v>220.49799999999999</v>
      </c>
      <c r="BB60" s="9">
        <v>87.275000000000006</v>
      </c>
      <c r="BC60" s="9">
        <v>46.692</v>
      </c>
      <c r="BD60" s="9">
        <v>40.582000000000001</v>
      </c>
      <c r="BE60" s="9">
        <v>35.299999999999997</v>
      </c>
      <c r="BF60" s="9">
        <v>27.547000000000001</v>
      </c>
      <c r="BG60" s="9">
        <v>7.7530000000000001</v>
      </c>
      <c r="BH60" s="9">
        <v>15.951000000000001</v>
      </c>
      <c r="BI60" s="9">
        <v>13.456</v>
      </c>
      <c r="BJ60" s="9">
        <v>2.496</v>
      </c>
      <c r="BK60" s="9">
        <v>19.349</v>
      </c>
      <c r="BL60" s="9">
        <v>14.090999999999999</v>
      </c>
      <c r="BM60" s="9">
        <v>5.258</v>
      </c>
      <c r="BN60" s="9">
        <v>51.975000000000001</v>
      </c>
      <c r="BO60" s="9">
        <v>19.146000000000001</v>
      </c>
      <c r="BP60" s="9">
        <v>32.829000000000001</v>
      </c>
      <c r="BQ60" s="9">
        <v>412.029</v>
      </c>
      <c r="BR60" s="9">
        <v>216.376</v>
      </c>
      <c r="BS60" s="9">
        <v>195.65299999999999</v>
      </c>
      <c r="BT60" s="9">
        <v>164.74100000000001</v>
      </c>
      <c r="BU60" s="9">
        <v>124.214</v>
      </c>
      <c r="BV60" s="9">
        <v>40.527000000000001</v>
      </c>
      <c r="BW60" s="9">
        <v>247.28800000000001</v>
      </c>
      <c r="BX60" s="9">
        <v>92.162000000000006</v>
      </c>
      <c r="BY60" s="9">
        <v>155.12700000000001</v>
      </c>
      <c r="BZ60" s="9">
        <v>189.23599999999999</v>
      </c>
      <c r="CA60" s="9">
        <v>141.33799999999999</v>
      </c>
      <c r="CB60" s="9">
        <v>47.898000000000003</v>
      </c>
      <c r="CC60" s="9">
        <v>272.72000000000003</v>
      </c>
      <c r="CD60" s="9">
        <v>100.12</v>
      </c>
      <c r="CE60" s="9">
        <v>172.6</v>
      </c>
      <c r="CF60" s="9">
        <v>263.23899999999998</v>
      </c>
      <c r="CG60" s="9">
        <v>105.617</v>
      </c>
      <c r="CH60" s="9">
        <v>157.62200000000001</v>
      </c>
      <c r="CI60" s="9">
        <v>2498.6370000000002</v>
      </c>
      <c r="CJ60" s="9">
        <v>1310.672</v>
      </c>
      <c r="CK60" s="9">
        <v>1187.9649999999999</v>
      </c>
      <c r="CL60" s="9">
        <v>1712.461</v>
      </c>
      <c r="CM60" s="9">
        <v>1063.4159999999999</v>
      </c>
      <c r="CN60" s="9">
        <v>649.04499999999996</v>
      </c>
      <c r="CO60" s="9">
        <v>786.17600000000004</v>
      </c>
      <c r="CP60" s="9">
        <v>247.25700000000001</v>
      </c>
      <c r="CQ60" s="9">
        <v>538.91999999999996</v>
      </c>
      <c r="CR60" s="9">
        <v>363.54399999999998</v>
      </c>
      <c r="CS60" s="9">
        <v>173.80600000000001</v>
      </c>
      <c r="CT60" s="9">
        <v>189.738</v>
      </c>
      <c r="CU60" s="9">
        <v>69.540000000000006</v>
      </c>
      <c r="CV60" s="9">
        <v>38.354999999999997</v>
      </c>
      <c r="CW60" s="9">
        <v>31.184999999999999</v>
      </c>
      <c r="CX60" s="9">
        <v>27.518999999999998</v>
      </c>
      <c r="CY60" s="9">
        <v>19.806000000000001</v>
      </c>
      <c r="CZ60" s="9">
        <v>7.7130000000000001</v>
      </c>
      <c r="DA60" s="9">
        <v>12.51</v>
      </c>
      <c r="DB60" s="9">
        <v>7.9470000000000001</v>
      </c>
      <c r="DC60" s="9">
        <v>4.5629999999999997</v>
      </c>
      <c r="DD60" s="9">
        <v>15.009</v>
      </c>
      <c r="DE60" s="9">
        <v>11.859</v>
      </c>
      <c r="DF60" s="9">
        <v>3.15</v>
      </c>
      <c r="DG60" s="9">
        <v>42.021000000000001</v>
      </c>
      <c r="DH60" s="9">
        <v>18.548999999999999</v>
      </c>
      <c r="DI60" s="9">
        <v>23.472000000000001</v>
      </c>
      <c r="DJ60" s="9">
        <v>322.84500000000003</v>
      </c>
      <c r="DK60" s="9">
        <v>146.72399999999999</v>
      </c>
      <c r="DL60" s="9">
        <v>176.12100000000001</v>
      </c>
      <c r="DM60" s="9">
        <v>110.14400000000001</v>
      </c>
      <c r="DN60" s="9">
        <v>73.096000000000004</v>
      </c>
      <c r="DO60" s="9">
        <v>37.046999999999997</v>
      </c>
      <c r="DP60" s="9">
        <v>212.70099999999999</v>
      </c>
      <c r="DQ60" s="9">
        <v>73.628</v>
      </c>
      <c r="DR60" s="9">
        <v>139.07300000000001</v>
      </c>
      <c r="DS60" s="9">
        <v>133.25899999999999</v>
      </c>
      <c r="DT60" s="9">
        <v>90.814999999999998</v>
      </c>
      <c r="DU60" s="9">
        <v>42.444000000000003</v>
      </c>
      <c r="DV60" s="9">
        <v>230.285</v>
      </c>
      <c r="DW60" s="9">
        <v>82.991</v>
      </c>
      <c r="DX60" s="9">
        <v>147.29400000000001</v>
      </c>
      <c r="DY60" s="9">
        <v>225.21100000000001</v>
      </c>
      <c r="DZ60" s="9">
        <v>81.575000000000003</v>
      </c>
      <c r="EA60" s="9">
        <v>143.636</v>
      </c>
      <c r="EB60" s="9">
        <v>834.81200000000001</v>
      </c>
      <c r="EC60" s="9">
        <v>439.45600000000002</v>
      </c>
      <c r="ED60" s="9">
        <v>395.35599999999999</v>
      </c>
      <c r="EE60" s="9">
        <v>543.33500000000004</v>
      </c>
      <c r="EF60" s="9">
        <v>349.28899999999999</v>
      </c>
      <c r="EG60" s="9">
        <v>194.04599999999999</v>
      </c>
      <c r="EH60" s="9">
        <v>291.47699999999998</v>
      </c>
      <c r="EI60" s="9">
        <v>90.165999999999997</v>
      </c>
      <c r="EJ60" s="9">
        <v>201.31100000000001</v>
      </c>
      <c r="EK60" s="9">
        <v>134.125</v>
      </c>
      <c r="EL60" s="9">
        <v>66.847999999999999</v>
      </c>
      <c r="EM60" s="9">
        <v>67.277000000000001</v>
      </c>
      <c r="EN60" s="9">
        <v>28.02</v>
      </c>
      <c r="EO60" s="9">
        <v>15.275</v>
      </c>
      <c r="EP60" s="9">
        <v>12.744999999999999</v>
      </c>
      <c r="EQ60" s="9">
        <v>8.4969999999999999</v>
      </c>
      <c r="ER60" s="9">
        <v>6.3019999999999996</v>
      </c>
      <c r="ES60" s="9">
        <v>2.1949999999999998</v>
      </c>
      <c r="ET60" s="9">
        <v>4.0529999999999999</v>
      </c>
      <c r="EU60" s="9">
        <v>2.7210000000000001</v>
      </c>
      <c r="EV60" s="9">
        <v>1.3320000000000001</v>
      </c>
      <c r="EW60" s="9">
        <v>4.4450000000000003</v>
      </c>
      <c r="EX60" s="9">
        <v>3.5819999999999999</v>
      </c>
      <c r="EY60" s="9">
        <v>0.86299999999999999</v>
      </c>
      <c r="EZ60" s="9">
        <v>19.521999999999998</v>
      </c>
      <c r="FA60" s="9">
        <v>8.9730000000000008</v>
      </c>
      <c r="FB60" s="9">
        <v>10.548999999999999</v>
      </c>
      <c r="FC60" s="9">
        <v>117.989</v>
      </c>
      <c r="FD60" s="9">
        <v>57.338999999999999</v>
      </c>
      <c r="FE60" s="9">
        <v>60.65</v>
      </c>
      <c r="FF60" s="9">
        <v>39.566000000000003</v>
      </c>
      <c r="FG60" s="9">
        <v>27.869</v>
      </c>
      <c r="FH60" s="9">
        <v>11.696999999999999</v>
      </c>
      <c r="FI60" s="9">
        <v>78.424000000000007</v>
      </c>
      <c r="FJ60" s="9">
        <v>29.47</v>
      </c>
      <c r="FK60" s="9">
        <v>48.953000000000003</v>
      </c>
      <c r="FL60" s="9">
        <v>46.811999999999998</v>
      </c>
      <c r="FM60" s="9">
        <v>33.283000000000001</v>
      </c>
      <c r="FN60" s="9">
        <v>13.529</v>
      </c>
      <c r="FO60" s="9">
        <v>87.313000000000002</v>
      </c>
      <c r="FP60" s="9">
        <v>33.564999999999998</v>
      </c>
      <c r="FQ60" s="9">
        <v>53.747999999999998</v>
      </c>
      <c r="FR60" s="9">
        <v>82.475999999999999</v>
      </c>
      <c r="FS60" s="9">
        <v>32.191000000000003</v>
      </c>
      <c r="FT60" s="9">
        <v>50.284999999999997</v>
      </c>
      <c r="FU60" s="9">
        <v>1342.75</v>
      </c>
      <c r="FV60" s="9">
        <v>724.66600000000005</v>
      </c>
      <c r="FW60" s="9">
        <v>618.08500000000004</v>
      </c>
      <c r="FX60" s="9">
        <v>915.56</v>
      </c>
      <c r="FY60" s="9">
        <v>594.18399999999997</v>
      </c>
      <c r="FZ60" s="9">
        <v>321.37599999999998</v>
      </c>
      <c r="GA60" s="9">
        <v>427.19</v>
      </c>
      <c r="GB60" s="9">
        <v>130.482</v>
      </c>
      <c r="GC60" s="9">
        <v>296.70800000000003</v>
      </c>
      <c r="GD60" s="9">
        <v>228.619</v>
      </c>
      <c r="GE60" s="9">
        <v>114.88200000000001</v>
      </c>
      <c r="GF60" s="9">
        <v>113.73699999999999</v>
      </c>
      <c r="GG60" s="9">
        <v>48.994999999999997</v>
      </c>
      <c r="GH60" s="9">
        <v>27.994</v>
      </c>
      <c r="GI60" s="9">
        <v>21.001000000000001</v>
      </c>
      <c r="GJ60" s="9">
        <v>20.626999999999999</v>
      </c>
      <c r="GK60" s="9">
        <v>15.355</v>
      </c>
      <c r="GL60" s="9">
        <v>5.2720000000000002</v>
      </c>
      <c r="GM60" s="9">
        <v>10.554</v>
      </c>
      <c r="GN60" s="9">
        <v>7.9180000000000001</v>
      </c>
      <c r="GO60" s="9">
        <v>2.6360000000000001</v>
      </c>
      <c r="GP60" s="9">
        <v>10.074</v>
      </c>
      <c r="GQ60" s="9">
        <v>7.4370000000000003</v>
      </c>
      <c r="GR60" s="9">
        <v>2.637</v>
      </c>
      <c r="GS60" s="9">
        <v>28.367999999999999</v>
      </c>
      <c r="GT60" s="9">
        <v>12.638999999999999</v>
      </c>
      <c r="GU60" s="9">
        <v>15.728999999999999</v>
      </c>
      <c r="GV60" s="9">
        <v>203.70099999999999</v>
      </c>
      <c r="GW60" s="9">
        <v>101.477</v>
      </c>
      <c r="GX60" s="9">
        <v>102.224</v>
      </c>
      <c r="GY60" s="9">
        <v>73.361000000000004</v>
      </c>
      <c r="GZ60" s="9">
        <v>56.018999999999998</v>
      </c>
      <c r="HA60" s="9">
        <v>17.341000000000001</v>
      </c>
      <c r="HB60" s="9">
        <v>130.34</v>
      </c>
      <c r="HC60" s="9">
        <v>45.457999999999998</v>
      </c>
      <c r="HD60" s="9">
        <v>84.882000000000005</v>
      </c>
      <c r="HE60" s="9">
        <v>87.843000000000004</v>
      </c>
      <c r="HF60" s="9">
        <v>66.105999999999995</v>
      </c>
      <c r="HG60" s="9">
        <v>21.736999999999998</v>
      </c>
      <c r="HH60" s="9">
        <v>140.77600000000001</v>
      </c>
      <c r="HI60" s="9">
        <v>48.774999999999999</v>
      </c>
      <c r="HJ60" s="9">
        <v>92.001000000000005</v>
      </c>
      <c r="HK60" s="9">
        <v>140.89400000000001</v>
      </c>
      <c r="HL60" s="9">
        <v>53.375999999999998</v>
      </c>
      <c r="HM60" s="9">
        <v>87.518000000000001</v>
      </c>
      <c r="HN60" s="9">
        <v>254.749</v>
      </c>
      <c r="HO60" s="9">
        <v>132.02799999999999</v>
      </c>
      <c r="HP60" s="9">
        <v>122.721</v>
      </c>
      <c r="HQ60" s="9">
        <v>158.84100000000001</v>
      </c>
      <c r="HR60" s="9">
        <v>102.64700000000001</v>
      </c>
      <c r="HS60" s="9">
        <v>56.194000000000003</v>
      </c>
      <c r="HT60" s="9">
        <v>95.906999999999996</v>
      </c>
      <c r="HU60" s="9">
        <v>29.381</v>
      </c>
      <c r="HV60" s="9">
        <v>66.527000000000001</v>
      </c>
      <c r="HW60" s="9">
        <v>39.447000000000003</v>
      </c>
      <c r="HX60" s="9">
        <v>19.759</v>
      </c>
      <c r="HY60" s="9">
        <v>19.687999999999999</v>
      </c>
      <c r="HZ60" s="9">
        <v>9.9309999999999992</v>
      </c>
      <c r="IA60" s="9">
        <v>4.8550000000000004</v>
      </c>
      <c r="IB60" s="9">
        <v>5.077</v>
      </c>
      <c r="IC60" s="9">
        <v>3.0409999999999999</v>
      </c>
      <c r="ID60" s="9">
        <v>1.7829999999999999</v>
      </c>
      <c r="IE60" s="9">
        <v>1.258</v>
      </c>
      <c r="IF60" s="9">
        <v>1.21</v>
      </c>
      <c r="IG60" s="9">
        <v>0.53800000000000003</v>
      </c>
      <c r="IH60" s="9">
        <v>0.67200000000000004</v>
      </c>
      <c r="II60" s="9">
        <v>1.831</v>
      </c>
      <c r="IJ60" s="9">
        <v>1.2450000000000001</v>
      </c>
      <c r="IK60" s="9">
        <v>0.58599999999999997</v>
      </c>
      <c r="IL60" s="9">
        <v>6.89</v>
      </c>
      <c r="IM60" s="9">
        <v>3.0720000000000001</v>
      </c>
      <c r="IN60" s="9">
        <v>3.8180000000000001</v>
      </c>
      <c r="IO60" s="9">
        <v>34.460999999999999</v>
      </c>
      <c r="IP60" s="9">
        <v>17.178999999999998</v>
      </c>
      <c r="IQ60" s="9">
        <v>17.282</v>
      </c>
    </row>
    <row r="61" spans="1:251">
      <c r="A61" s="10">
        <v>43344</v>
      </c>
      <c r="B61" s="9">
        <v>1035.5899999999999</v>
      </c>
      <c r="C61" s="9">
        <v>1251.9459999999999</v>
      </c>
      <c r="D61" s="9">
        <v>398.81799999999998</v>
      </c>
      <c r="E61" s="9">
        <v>853.12800000000004</v>
      </c>
      <c r="F61" s="9">
        <v>545.05100000000004</v>
      </c>
      <c r="G61" s="9">
        <v>287.5</v>
      </c>
      <c r="H61" s="9">
        <v>257.55200000000002</v>
      </c>
      <c r="I61" s="9">
        <v>89.436999999999998</v>
      </c>
      <c r="J61" s="9">
        <v>48.612000000000002</v>
      </c>
      <c r="K61" s="9">
        <v>40.826000000000001</v>
      </c>
      <c r="L61" s="9">
        <v>36.503999999999998</v>
      </c>
      <c r="M61" s="9">
        <v>27.327999999999999</v>
      </c>
      <c r="N61" s="9">
        <v>9.1760000000000002</v>
      </c>
      <c r="O61" s="9">
        <v>20.696000000000002</v>
      </c>
      <c r="P61" s="9">
        <v>15.459</v>
      </c>
      <c r="Q61" s="9">
        <v>5.2370000000000001</v>
      </c>
      <c r="R61" s="9">
        <v>15.808</v>
      </c>
      <c r="S61" s="9">
        <v>11.869</v>
      </c>
      <c r="T61" s="9">
        <v>3.9390000000000001</v>
      </c>
      <c r="U61" s="9">
        <v>52.933</v>
      </c>
      <c r="V61" s="9">
        <v>21.283000000000001</v>
      </c>
      <c r="W61" s="9">
        <v>31.65</v>
      </c>
      <c r="X61" s="9">
        <v>494.923</v>
      </c>
      <c r="Y61" s="9">
        <v>258.52699999999999</v>
      </c>
      <c r="Z61" s="9">
        <v>236.39599999999999</v>
      </c>
      <c r="AA61" s="9">
        <v>194.15100000000001</v>
      </c>
      <c r="AB61" s="9">
        <v>147.994</v>
      </c>
      <c r="AC61" s="9">
        <v>46.156999999999996</v>
      </c>
      <c r="AD61" s="9">
        <v>300.77199999999999</v>
      </c>
      <c r="AE61" s="9">
        <v>110.533</v>
      </c>
      <c r="AF61" s="9">
        <v>190.239</v>
      </c>
      <c r="AG61" s="9">
        <v>220.21799999999999</v>
      </c>
      <c r="AH61" s="9">
        <v>167.131</v>
      </c>
      <c r="AI61" s="9">
        <v>53.087000000000003</v>
      </c>
      <c r="AJ61" s="9">
        <v>324.834</v>
      </c>
      <c r="AK61" s="9">
        <v>120.369</v>
      </c>
      <c r="AL61" s="9">
        <v>204.465</v>
      </c>
      <c r="AM61" s="9">
        <v>321.46800000000002</v>
      </c>
      <c r="AN61" s="9">
        <v>125.992</v>
      </c>
      <c r="AO61" s="9">
        <v>195.476</v>
      </c>
      <c r="AP61" s="9">
        <v>3281.8580000000002</v>
      </c>
      <c r="AQ61" s="9">
        <v>1764.3409999999999</v>
      </c>
      <c r="AR61" s="9">
        <v>1517.5170000000001</v>
      </c>
      <c r="AS61" s="9">
        <v>2230.5120000000002</v>
      </c>
      <c r="AT61" s="9">
        <v>1435.538</v>
      </c>
      <c r="AU61" s="9">
        <v>794.97400000000005</v>
      </c>
      <c r="AV61" s="9">
        <v>1051.346</v>
      </c>
      <c r="AW61" s="9">
        <v>328.80399999999997</v>
      </c>
      <c r="AX61" s="9">
        <v>722.54300000000001</v>
      </c>
      <c r="AY61" s="9">
        <v>440.19099999999997</v>
      </c>
      <c r="AZ61" s="9">
        <v>226.501</v>
      </c>
      <c r="BA61" s="9">
        <v>213.69</v>
      </c>
      <c r="BB61" s="9">
        <v>83.512</v>
      </c>
      <c r="BC61" s="9">
        <v>46.698999999999998</v>
      </c>
      <c r="BD61" s="9">
        <v>36.813000000000002</v>
      </c>
      <c r="BE61" s="9">
        <v>35.298999999999999</v>
      </c>
      <c r="BF61" s="9">
        <v>26.984999999999999</v>
      </c>
      <c r="BG61" s="9">
        <v>8.3140000000000001</v>
      </c>
      <c r="BH61" s="9">
        <v>18.786000000000001</v>
      </c>
      <c r="BI61" s="9">
        <v>13.731999999999999</v>
      </c>
      <c r="BJ61" s="9">
        <v>5.0540000000000003</v>
      </c>
      <c r="BK61" s="9">
        <v>16.513999999999999</v>
      </c>
      <c r="BL61" s="9">
        <v>13.253</v>
      </c>
      <c r="BM61" s="9">
        <v>3.26</v>
      </c>
      <c r="BN61" s="9">
        <v>48.212000000000003</v>
      </c>
      <c r="BO61" s="9">
        <v>19.713999999999999</v>
      </c>
      <c r="BP61" s="9">
        <v>28.498999999999999</v>
      </c>
      <c r="BQ61" s="9">
        <v>389.48700000000002</v>
      </c>
      <c r="BR61" s="9">
        <v>196.84800000000001</v>
      </c>
      <c r="BS61" s="9">
        <v>192.63900000000001</v>
      </c>
      <c r="BT61" s="9">
        <v>154.72499999999999</v>
      </c>
      <c r="BU61" s="9">
        <v>107.605</v>
      </c>
      <c r="BV61" s="9">
        <v>47.12</v>
      </c>
      <c r="BW61" s="9">
        <v>234.762</v>
      </c>
      <c r="BX61" s="9">
        <v>89.242999999999995</v>
      </c>
      <c r="BY61" s="9">
        <v>145.51900000000001</v>
      </c>
      <c r="BZ61" s="9">
        <v>181.49199999999999</v>
      </c>
      <c r="CA61" s="9">
        <v>128.33600000000001</v>
      </c>
      <c r="CB61" s="9">
        <v>53.155999999999999</v>
      </c>
      <c r="CC61" s="9">
        <v>258.69900000000001</v>
      </c>
      <c r="CD61" s="9">
        <v>98.165999999999997</v>
      </c>
      <c r="CE61" s="9">
        <v>160.53399999999999</v>
      </c>
      <c r="CF61" s="9">
        <v>253.548</v>
      </c>
      <c r="CG61" s="9">
        <v>102.97499999999999</v>
      </c>
      <c r="CH61" s="9">
        <v>150.57300000000001</v>
      </c>
      <c r="CI61" s="9">
        <v>2488.355</v>
      </c>
      <c r="CJ61" s="9">
        <v>1306.0889999999999</v>
      </c>
      <c r="CK61" s="9">
        <v>1182.2660000000001</v>
      </c>
      <c r="CL61" s="9">
        <v>1715.8119999999999</v>
      </c>
      <c r="CM61" s="9">
        <v>1066.106</v>
      </c>
      <c r="CN61" s="9">
        <v>649.70500000000004</v>
      </c>
      <c r="CO61" s="9">
        <v>772.54300000000001</v>
      </c>
      <c r="CP61" s="9">
        <v>239.983</v>
      </c>
      <c r="CQ61" s="9">
        <v>532.56100000000004</v>
      </c>
      <c r="CR61" s="9">
        <v>347.20299999999997</v>
      </c>
      <c r="CS61" s="9">
        <v>176.15199999999999</v>
      </c>
      <c r="CT61" s="9">
        <v>171.05099999999999</v>
      </c>
      <c r="CU61" s="9">
        <v>68.882000000000005</v>
      </c>
      <c r="CV61" s="9">
        <v>39.524999999999999</v>
      </c>
      <c r="CW61" s="9">
        <v>29.356999999999999</v>
      </c>
      <c r="CX61" s="9">
        <v>29.824000000000002</v>
      </c>
      <c r="CY61" s="9">
        <v>22.873000000000001</v>
      </c>
      <c r="CZ61" s="9">
        <v>6.9509999999999996</v>
      </c>
      <c r="DA61" s="9">
        <v>20.234000000000002</v>
      </c>
      <c r="DB61" s="9">
        <v>14.79</v>
      </c>
      <c r="DC61" s="9">
        <v>5.444</v>
      </c>
      <c r="DD61" s="9">
        <v>9.5909999999999993</v>
      </c>
      <c r="DE61" s="9">
        <v>8.0830000000000002</v>
      </c>
      <c r="DF61" s="9">
        <v>1.5069999999999999</v>
      </c>
      <c r="DG61" s="9">
        <v>39.058</v>
      </c>
      <c r="DH61" s="9">
        <v>16.652000000000001</v>
      </c>
      <c r="DI61" s="9">
        <v>22.405999999999999</v>
      </c>
      <c r="DJ61" s="9">
        <v>306.81099999999998</v>
      </c>
      <c r="DK61" s="9">
        <v>151.12</v>
      </c>
      <c r="DL61" s="9">
        <v>155.691</v>
      </c>
      <c r="DM61" s="9">
        <v>108.17</v>
      </c>
      <c r="DN61" s="9">
        <v>77.311999999999998</v>
      </c>
      <c r="DO61" s="9">
        <v>30.856999999999999</v>
      </c>
      <c r="DP61" s="9">
        <v>198.642</v>
      </c>
      <c r="DQ61" s="9">
        <v>73.808000000000007</v>
      </c>
      <c r="DR61" s="9">
        <v>124.834</v>
      </c>
      <c r="DS61" s="9">
        <v>131.78700000000001</v>
      </c>
      <c r="DT61" s="9">
        <v>95.266000000000005</v>
      </c>
      <c r="DU61" s="9">
        <v>36.521000000000001</v>
      </c>
      <c r="DV61" s="9">
        <v>215.41499999999999</v>
      </c>
      <c r="DW61" s="9">
        <v>80.885999999999996</v>
      </c>
      <c r="DX61" s="9">
        <v>134.53</v>
      </c>
      <c r="DY61" s="9">
        <v>218.876</v>
      </c>
      <c r="DZ61" s="9">
        <v>88.597999999999999</v>
      </c>
      <c r="EA61" s="9">
        <v>130.27799999999999</v>
      </c>
      <c r="EB61" s="9">
        <v>837.22699999999998</v>
      </c>
      <c r="EC61" s="9">
        <v>441.483</v>
      </c>
      <c r="ED61" s="9">
        <v>395.74400000000003</v>
      </c>
      <c r="EE61" s="9">
        <v>539.79100000000005</v>
      </c>
      <c r="EF61" s="9">
        <v>352.42500000000001</v>
      </c>
      <c r="EG61" s="9">
        <v>187.36600000000001</v>
      </c>
      <c r="EH61" s="9">
        <v>297.43599999999998</v>
      </c>
      <c r="EI61" s="9">
        <v>89.058000000000007</v>
      </c>
      <c r="EJ61" s="9">
        <v>208.37799999999999</v>
      </c>
      <c r="EK61" s="9">
        <v>120.03</v>
      </c>
      <c r="EL61" s="9">
        <v>57.540999999999997</v>
      </c>
      <c r="EM61" s="9">
        <v>62.488999999999997</v>
      </c>
      <c r="EN61" s="9">
        <v>22.956</v>
      </c>
      <c r="EO61" s="9">
        <v>13.393000000000001</v>
      </c>
      <c r="EP61" s="9">
        <v>9.5630000000000006</v>
      </c>
      <c r="EQ61" s="9">
        <v>8.0619999999999994</v>
      </c>
      <c r="ER61" s="9">
        <v>6.7270000000000003</v>
      </c>
      <c r="ES61" s="9">
        <v>1.335</v>
      </c>
      <c r="ET61" s="9">
        <v>2.3540000000000001</v>
      </c>
      <c r="EU61" s="9">
        <v>1.9510000000000001</v>
      </c>
      <c r="EV61" s="9">
        <v>0.40300000000000002</v>
      </c>
      <c r="EW61" s="9">
        <v>5.7069999999999999</v>
      </c>
      <c r="EX61" s="9">
        <v>4.7759999999999998</v>
      </c>
      <c r="EY61" s="9">
        <v>0.93100000000000005</v>
      </c>
      <c r="EZ61" s="9">
        <v>14.894</v>
      </c>
      <c r="FA61" s="9">
        <v>6.6669999999999998</v>
      </c>
      <c r="FB61" s="9">
        <v>8.2279999999999998</v>
      </c>
      <c r="FC61" s="9">
        <v>105.89400000000001</v>
      </c>
      <c r="FD61" s="9">
        <v>48.991999999999997</v>
      </c>
      <c r="FE61" s="9">
        <v>56.902999999999999</v>
      </c>
      <c r="FF61" s="9">
        <v>30.952000000000002</v>
      </c>
      <c r="FG61" s="9">
        <v>22.254000000000001</v>
      </c>
      <c r="FH61" s="9">
        <v>8.6980000000000004</v>
      </c>
      <c r="FI61" s="9">
        <v>74.942999999999998</v>
      </c>
      <c r="FJ61" s="9">
        <v>26.736999999999998</v>
      </c>
      <c r="FK61" s="9">
        <v>48.204999999999998</v>
      </c>
      <c r="FL61" s="9">
        <v>37.994</v>
      </c>
      <c r="FM61" s="9">
        <v>27.95</v>
      </c>
      <c r="FN61" s="9">
        <v>10.042999999999999</v>
      </c>
      <c r="FO61" s="9">
        <v>82.036000000000001</v>
      </c>
      <c r="FP61" s="9">
        <v>29.59</v>
      </c>
      <c r="FQ61" s="9">
        <v>52.445999999999998</v>
      </c>
      <c r="FR61" s="9">
        <v>77.296999999999997</v>
      </c>
      <c r="FS61" s="9">
        <v>28.687999999999999</v>
      </c>
      <c r="FT61" s="9">
        <v>48.609000000000002</v>
      </c>
      <c r="FU61" s="9">
        <v>1351.749</v>
      </c>
      <c r="FV61" s="9">
        <v>730.92</v>
      </c>
      <c r="FW61" s="9">
        <v>620.82899999999995</v>
      </c>
      <c r="FX61" s="9">
        <v>928.01400000000001</v>
      </c>
      <c r="FY61" s="9">
        <v>601.03200000000004</v>
      </c>
      <c r="FZ61" s="9">
        <v>326.98200000000003</v>
      </c>
      <c r="GA61" s="9">
        <v>423.73500000000001</v>
      </c>
      <c r="GB61" s="9">
        <v>129.88800000000001</v>
      </c>
      <c r="GC61" s="9">
        <v>293.84699999999998</v>
      </c>
      <c r="GD61" s="9">
        <v>214.619</v>
      </c>
      <c r="GE61" s="9">
        <v>112.742</v>
      </c>
      <c r="GF61" s="9">
        <v>101.876</v>
      </c>
      <c r="GG61" s="9">
        <v>36.493000000000002</v>
      </c>
      <c r="GH61" s="9">
        <v>22.648</v>
      </c>
      <c r="GI61" s="9">
        <v>13.843999999999999</v>
      </c>
      <c r="GJ61" s="9">
        <v>14.58</v>
      </c>
      <c r="GK61" s="9">
        <v>12.214</v>
      </c>
      <c r="GL61" s="9">
        <v>2.3650000000000002</v>
      </c>
      <c r="GM61" s="9">
        <v>8.74</v>
      </c>
      <c r="GN61" s="9">
        <v>7.0119999999999996</v>
      </c>
      <c r="GO61" s="9">
        <v>1.728</v>
      </c>
      <c r="GP61" s="9">
        <v>5.84</v>
      </c>
      <c r="GQ61" s="9">
        <v>5.202</v>
      </c>
      <c r="GR61" s="9">
        <v>0.63700000000000001</v>
      </c>
      <c r="GS61" s="9">
        <v>21.913</v>
      </c>
      <c r="GT61" s="9">
        <v>10.433999999999999</v>
      </c>
      <c r="GU61" s="9">
        <v>11.478999999999999</v>
      </c>
      <c r="GV61" s="9">
        <v>198.184</v>
      </c>
      <c r="GW61" s="9">
        <v>102.199</v>
      </c>
      <c r="GX61" s="9">
        <v>95.984999999999999</v>
      </c>
      <c r="GY61" s="9">
        <v>74.227000000000004</v>
      </c>
      <c r="GZ61" s="9">
        <v>53.881</v>
      </c>
      <c r="HA61" s="9">
        <v>20.346</v>
      </c>
      <c r="HB61" s="9">
        <v>123.956</v>
      </c>
      <c r="HC61" s="9">
        <v>48.317</v>
      </c>
      <c r="HD61" s="9">
        <v>75.638999999999996</v>
      </c>
      <c r="HE61" s="9">
        <v>83.709000000000003</v>
      </c>
      <c r="HF61" s="9">
        <v>61.884</v>
      </c>
      <c r="HG61" s="9">
        <v>21.826000000000001</v>
      </c>
      <c r="HH61" s="9">
        <v>130.91</v>
      </c>
      <c r="HI61" s="9">
        <v>50.859000000000002</v>
      </c>
      <c r="HJ61" s="9">
        <v>80.051000000000002</v>
      </c>
      <c r="HK61" s="9">
        <v>132.696</v>
      </c>
      <c r="HL61" s="9">
        <v>55.329000000000001</v>
      </c>
      <c r="HM61" s="9">
        <v>77.367000000000004</v>
      </c>
      <c r="HN61" s="9">
        <v>252.953</v>
      </c>
      <c r="HO61" s="9">
        <v>132.31200000000001</v>
      </c>
      <c r="HP61" s="9">
        <v>120.642</v>
      </c>
      <c r="HQ61" s="9">
        <v>157.94900000000001</v>
      </c>
      <c r="HR61" s="9">
        <v>100.989</v>
      </c>
      <c r="HS61" s="9">
        <v>56.96</v>
      </c>
      <c r="HT61" s="9">
        <v>95.004000000000005</v>
      </c>
      <c r="HU61" s="9">
        <v>31.323</v>
      </c>
      <c r="HV61" s="9">
        <v>63.682000000000002</v>
      </c>
      <c r="HW61" s="9">
        <v>41.1</v>
      </c>
      <c r="HX61" s="9">
        <v>20.396000000000001</v>
      </c>
      <c r="HY61" s="9">
        <v>20.704999999999998</v>
      </c>
      <c r="HZ61" s="9">
        <v>9.2919999999999998</v>
      </c>
      <c r="IA61" s="9">
        <v>5.08</v>
      </c>
      <c r="IB61" s="9">
        <v>4.2119999999999997</v>
      </c>
      <c r="IC61" s="9">
        <v>2.444</v>
      </c>
      <c r="ID61" s="9">
        <v>1.4970000000000001</v>
      </c>
      <c r="IE61" s="9">
        <v>0.94699999999999995</v>
      </c>
      <c r="IF61" s="9">
        <v>1.3440000000000001</v>
      </c>
      <c r="IG61" s="9">
        <v>0.81200000000000006</v>
      </c>
      <c r="IH61" s="9">
        <v>0.53200000000000003</v>
      </c>
      <c r="II61" s="9">
        <v>1.1000000000000001</v>
      </c>
      <c r="IJ61" s="9">
        <v>0.68600000000000005</v>
      </c>
      <c r="IK61" s="9">
        <v>0.41499999999999998</v>
      </c>
      <c r="IL61" s="9">
        <v>6.8479999999999999</v>
      </c>
      <c r="IM61" s="9">
        <v>3.5819999999999999</v>
      </c>
      <c r="IN61" s="9">
        <v>3.266</v>
      </c>
      <c r="IO61" s="9">
        <v>35.360999999999997</v>
      </c>
      <c r="IP61" s="9">
        <v>17.065999999999999</v>
      </c>
      <c r="IQ61" s="9">
        <v>18.295000000000002</v>
      </c>
    </row>
    <row r="62" spans="1:251">
      <c r="A62" s="10">
        <v>43374</v>
      </c>
      <c r="B62" s="9">
        <v>1050.319</v>
      </c>
      <c r="C62" s="9">
        <v>1240.133</v>
      </c>
      <c r="D62" s="9">
        <v>388.012</v>
      </c>
      <c r="E62" s="9">
        <v>852.12099999999998</v>
      </c>
      <c r="F62" s="9">
        <v>535.30799999999999</v>
      </c>
      <c r="G62" s="9">
        <v>278.12900000000002</v>
      </c>
      <c r="H62" s="9">
        <v>257.178</v>
      </c>
      <c r="I62" s="9">
        <v>83.718999999999994</v>
      </c>
      <c r="J62" s="9">
        <v>42.005000000000003</v>
      </c>
      <c r="K62" s="9">
        <v>41.715000000000003</v>
      </c>
      <c r="L62" s="9">
        <v>28.495000000000001</v>
      </c>
      <c r="M62" s="9">
        <v>20.22</v>
      </c>
      <c r="N62" s="9">
        <v>8.2750000000000004</v>
      </c>
      <c r="O62" s="9">
        <v>18.457999999999998</v>
      </c>
      <c r="P62" s="9">
        <v>12.331</v>
      </c>
      <c r="Q62" s="9">
        <v>6.1269999999999998</v>
      </c>
      <c r="R62" s="9">
        <v>10.037000000000001</v>
      </c>
      <c r="S62" s="9">
        <v>7.8890000000000002</v>
      </c>
      <c r="T62" s="9">
        <v>2.1480000000000001</v>
      </c>
      <c r="U62" s="9">
        <v>55.225000000000001</v>
      </c>
      <c r="V62" s="9">
        <v>21.785</v>
      </c>
      <c r="W62" s="9">
        <v>33.44</v>
      </c>
      <c r="X62" s="9">
        <v>488.25799999999998</v>
      </c>
      <c r="Y62" s="9">
        <v>252.63399999999999</v>
      </c>
      <c r="Z62" s="9">
        <v>235.62299999999999</v>
      </c>
      <c r="AA62" s="9">
        <v>192.08199999999999</v>
      </c>
      <c r="AB62" s="9">
        <v>144.636</v>
      </c>
      <c r="AC62" s="9">
        <v>47.445999999999998</v>
      </c>
      <c r="AD62" s="9">
        <v>296.17599999999999</v>
      </c>
      <c r="AE62" s="9">
        <v>107.998</v>
      </c>
      <c r="AF62" s="9">
        <v>188.17699999999999</v>
      </c>
      <c r="AG62" s="9">
        <v>213.45500000000001</v>
      </c>
      <c r="AH62" s="9">
        <v>161.02699999999999</v>
      </c>
      <c r="AI62" s="9">
        <v>52.427999999999997</v>
      </c>
      <c r="AJ62" s="9">
        <v>321.85199999999998</v>
      </c>
      <c r="AK62" s="9">
        <v>117.102</v>
      </c>
      <c r="AL62" s="9">
        <v>204.75</v>
      </c>
      <c r="AM62" s="9">
        <v>314.63400000000001</v>
      </c>
      <c r="AN62" s="9">
        <v>120.32899999999999</v>
      </c>
      <c r="AO62" s="9">
        <v>194.304</v>
      </c>
      <c r="AP62" s="9">
        <v>3287.8049999999998</v>
      </c>
      <c r="AQ62" s="9">
        <v>1760.248</v>
      </c>
      <c r="AR62" s="9">
        <v>1527.558</v>
      </c>
      <c r="AS62" s="9">
        <v>2240.8240000000001</v>
      </c>
      <c r="AT62" s="9">
        <v>1442.77</v>
      </c>
      <c r="AU62" s="9">
        <v>798.053</v>
      </c>
      <c r="AV62" s="9">
        <v>1046.982</v>
      </c>
      <c r="AW62" s="9">
        <v>317.47699999999998</v>
      </c>
      <c r="AX62" s="9">
        <v>729.50400000000002</v>
      </c>
      <c r="AY62" s="9">
        <v>470.01499999999999</v>
      </c>
      <c r="AZ62" s="9">
        <v>245.77799999999999</v>
      </c>
      <c r="BA62" s="9">
        <v>224.238</v>
      </c>
      <c r="BB62" s="9">
        <v>86.242000000000004</v>
      </c>
      <c r="BC62" s="9">
        <v>51.070999999999998</v>
      </c>
      <c r="BD62" s="9">
        <v>35.170999999999999</v>
      </c>
      <c r="BE62" s="9">
        <v>32.456000000000003</v>
      </c>
      <c r="BF62" s="9">
        <v>26.699000000000002</v>
      </c>
      <c r="BG62" s="9">
        <v>5.7569999999999997</v>
      </c>
      <c r="BH62" s="9">
        <v>15.851000000000001</v>
      </c>
      <c r="BI62" s="9">
        <v>12.53</v>
      </c>
      <c r="BJ62" s="9">
        <v>3.32</v>
      </c>
      <c r="BK62" s="9">
        <v>16.605</v>
      </c>
      <c r="BL62" s="9">
        <v>14.169</v>
      </c>
      <c r="BM62" s="9">
        <v>2.4359999999999999</v>
      </c>
      <c r="BN62" s="9">
        <v>53.786000000000001</v>
      </c>
      <c r="BO62" s="9">
        <v>24.370999999999999</v>
      </c>
      <c r="BP62" s="9">
        <v>29.414999999999999</v>
      </c>
      <c r="BQ62" s="9">
        <v>419.44799999999998</v>
      </c>
      <c r="BR62" s="9">
        <v>215.66200000000001</v>
      </c>
      <c r="BS62" s="9">
        <v>203.78700000000001</v>
      </c>
      <c r="BT62" s="9">
        <v>173.245</v>
      </c>
      <c r="BU62" s="9">
        <v>129.95500000000001</v>
      </c>
      <c r="BV62" s="9">
        <v>43.29</v>
      </c>
      <c r="BW62" s="9">
        <v>246.203</v>
      </c>
      <c r="BX62" s="9">
        <v>85.706999999999994</v>
      </c>
      <c r="BY62" s="9">
        <v>160.49700000000001</v>
      </c>
      <c r="BZ62" s="9">
        <v>195.387</v>
      </c>
      <c r="CA62" s="9">
        <v>147.18899999999999</v>
      </c>
      <c r="CB62" s="9">
        <v>48.198</v>
      </c>
      <c r="CC62" s="9">
        <v>274.62900000000002</v>
      </c>
      <c r="CD62" s="9">
        <v>98.588999999999999</v>
      </c>
      <c r="CE62" s="9">
        <v>176.04</v>
      </c>
      <c r="CF62" s="9">
        <v>262.05399999999997</v>
      </c>
      <c r="CG62" s="9">
        <v>98.236999999999995</v>
      </c>
      <c r="CH62" s="9">
        <v>163.81700000000001</v>
      </c>
      <c r="CI62" s="9">
        <v>2495.98</v>
      </c>
      <c r="CJ62" s="9">
        <v>1312.43</v>
      </c>
      <c r="CK62" s="9">
        <v>1183.5509999999999</v>
      </c>
      <c r="CL62" s="9">
        <v>1707.43</v>
      </c>
      <c r="CM62" s="9">
        <v>1056.1010000000001</v>
      </c>
      <c r="CN62" s="9">
        <v>651.32899999999995</v>
      </c>
      <c r="CO62" s="9">
        <v>788.55</v>
      </c>
      <c r="CP62" s="9">
        <v>256.32900000000001</v>
      </c>
      <c r="CQ62" s="9">
        <v>532.221</v>
      </c>
      <c r="CR62" s="9">
        <v>330.51100000000002</v>
      </c>
      <c r="CS62" s="9">
        <v>167.512</v>
      </c>
      <c r="CT62" s="9">
        <v>162.999</v>
      </c>
      <c r="CU62" s="9">
        <v>52.088000000000001</v>
      </c>
      <c r="CV62" s="9">
        <v>31.628</v>
      </c>
      <c r="CW62" s="9">
        <v>20.46</v>
      </c>
      <c r="CX62" s="9">
        <v>21.265999999999998</v>
      </c>
      <c r="CY62" s="9">
        <v>16.754000000000001</v>
      </c>
      <c r="CZ62" s="9">
        <v>4.5119999999999996</v>
      </c>
      <c r="DA62" s="9">
        <v>14.583</v>
      </c>
      <c r="DB62" s="9">
        <v>10.987</v>
      </c>
      <c r="DC62" s="9">
        <v>3.5960000000000001</v>
      </c>
      <c r="DD62" s="9">
        <v>6.6829999999999998</v>
      </c>
      <c r="DE62" s="9">
        <v>5.766</v>
      </c>
      <c r="DF62" s="9">
        <v>0.91600000000000004</v>
      </c>
      <c r="DG62" s="9">
        <v>30.821999999999999</v>
      </c>
      <c r="DH62" s="9">
        <v>14.874000000000001</v>
      </c>
      <c r="DI62" s="9">
        <v>15.948</v>
      </c>
      <c r="DJ62" s="9">
        <v>301.08800000000002</v>
      </c>
      <c r="DK62" s="9">
        <v>149.15100000000001</v>
      </c>
      <c r="DL62" s="9">
        <v>151.93600000000001</v>
      </c>
      <c r="DM62" s="9">
        <v>101.60899999999999</v>
      </c>
      <c r="DN62" s="9">
        <v>70.278000000000006</v>
      </c>
      <c r="DO62" s="9">
        <v>31.331</v>
      </c>
      <c r="DP62" s="9">
        <v>199.47900000000001</v>
      </c>
      <c r="DQ62" s="9">
        <v>78.873000000000005</v>
      </c>
      <c r="DR62" s="9">
        <v>120.605</v>
      </c>
      <c r="DS62" s="9">
        <v>117.349</v>
      </c>
      <c r="DT62" s="9">
        <v>82.272000000000006</v>
      </c>
      <c r="DU62" s="9">
        <v>35.076999999999998</v>
      </c>
      <c r="DV62" s="9">
        <v>213.16300000000001</v>
      </c>
      <c r="DW62" s="9">
        <v>85.24</v>
      </c>
      <c r="DX62" s="9">
        <v>127.922</v>
      </c>
      <c r="DY62" s="9">
        <v>214.06200000000001</v>
      </c>
      <c r="DZ62" s="9">
        <v>89.861000000000004</v>
      </c>
      <c r="EA62" s="9">
        <v>124.20099999999999</v>
      </c>
      <c r="EB62" s="9">
        <v>843.38699999999994</v>
      </c>
      <c r="EC62" s="9">
        <v>445.31700000000001</v>
      </c>
      <c r="ED62" s="9">
        <v>398.06900000000002</v>
      </c>
      <c r="EE62" s="9">
        <v>543.51599999999996</v>
      </c>
      <c r="EF62" s="9">
        <v>353.38799999999998</v>
      </c>
      <c r="EG62" s="9">
        <v>190.12700000000001</v>
      </c>
      <c r="EH62" s="9">
        <v>299.87099999999998</v>
      </c>
      <c r="EI62" s="9">
        <v>91.929000000000002</v>
      </c>
      <c r="EJ62" s="9">
        <v>207.94200000000001</v>
      </c>
      <c r="EK62" s="9">
        <v>126.273</v>
      </c>
      <c r="EL62" s="9">
        <v>60.566000000000003</v>
      </c>
      <c r="EM62" s="9">
        <v>65.706999999999994</v>
      </c>
      <c r="EN62" s="9">
        <v>22.343</v>
      </c>
      <c r="EO62" s="9">
        <v>12.29</v>
      </c>
      <c r="EP62" s="9">
        <v>10.053000000000001</v>
      </c>
      <c r="EQ62" s="9">
        <v>7.5190000000000001</v>
      </c>
      <c r="ER62" s="9">
        <v>5.8</v>
      </c>
      <c r="ES62" s="9">
        <v>1.7190000000000001</v>
      </c>
      <c r="ET62" s="9">
        <v>3.9289999999999998</v>
      </c>
      <c r="EU62" s="9">
        <v>2.7759999999999998</v>
      </c>
      <c r="EV62" s="9">
        <v>1.153</v>
      </c>
      <c r="EW62" s="9">
        <v>3.59</v>
      </c>
      <c r="EX62" s="9">
        <v>3.024</v>
      </c>
      <c r="EY62" s="9">
        <v>0.56599999999999995</v>
      </c>
      <c r="EZ62" s="9">
        <v>14.824</v>
      </c>
      <c r="FA62" s="9">
        <v>6.49</v>
      </c>
      <c r="FB62" s="9">
        <v>8.3339999999999996</v>
      </c>
      <c r="FC62" s="9">
        <v>112.795</v>
      </c>
      <c r="FD62" s="9">
        <v>53.262</v>
      </c>
      <c r="FE62" s="9">
        <v>59.533000000000001</v>
      </c>
      <c r="FF62" s="9">
        <v>35.777000000000001</v>
      </c>
      <c r="FG62" s="9">
        <v>24.591000000000001</v>
      </c>
      <c r="FH62" s="9">
        <v>11.186</v>
      </c>
      <c r="FI62" s="9">
        <v>77.016999999999996</v>
      </c>
      <c r="FJ62" s="9">
        <v>28.670999999999999</v>
      </c>
      <c r="FK62" s="9">
        <v>48.345999999999997</v>
      </c>
      <c r="FL62" s="9">
        <v>41.47</v>
      </c>
      <c r="FM62" s="9">
        <v>29.08</v>
      </c>
      <c r="FN62" s="9">
        <v>12.39</v>
      </c>
      <c r="FO62" s="9">
        <v>84.802999999999997</v>
      </c>
      <c r="FP62" s="9">
        <v>31.486000000000001</v>
      </c>
      <c r="FQ62" s="9">
        <v>53.317</v>
      </c>
      <c r="FR62" s="9">
        <v>80.945999999999998</v>
      </c>
      <c r="FS62" s="9">
        <v>31.446999999999999</v>
      </c>
      <c r="FT62" s="9">
        <v>49.5</v>
      </c>
      <c r="FU62" s="9">
        <v>1354.7270000000001</v>
      </c>
      <c r="FV62" s="9">
        <v>737.11900000000003</v>
      </c>
      <c r="FW62" s="9">
        <v>617.60799999999995</v>
      </c>
      <c r="FX62" s="9">
        <v>941.31600000000003</v>
      </c>
      <c r="FY62" s="9">
        <v>611.69799999999998</v>
      </c>
      <c r="FZ62" s="9">
        <v>329.61799999999999</v>
      </c>
      <c r="GA62" s="9">
        <v>413.411</v>
      </c>
      <c r="GB62" s="9">
        <v>125.42</v>
      </c>
      <c r="GC62" s="9">
        <v>287.99099999999999</v>
      </c>
      <c r="GD62" s="9">
        <v>220.352</v>
      </c>
      <c r="GE62" s="9">
        <v>114.92</v>
      </c>
      <c r="GF62" s="9">
        <v>105.432</v>
      </c>
      <c r="GG62" s="9">
        <v>43.707000000000001</v>
      </c>
      <c r="GH62" s="9">
        <v>25.22</v>
      </c>
      <c r="GI62" s="9">
        <v>18.486999999999998</v>
      </c>
      <c r="GJ62" s="9">
        <v>18.946000000000002</v>
      </c>
      <c r="GK62" s="9">
        <v>15.526999999999999</v>
      </c>
      <c r="GL62" s="9">
        <v>3.42</v>
      </c>
      <c r="GM62" s="9">
        <v>10.183999999999999</v>
      </c>
      <c r="GN62" s="9">
        <v>8.17</v>
      </c>
      <c r="GO62" s="9">
        <v>2.0139999999999998</v>
      </c>
      <c r="GP62" s="9">
        <v>8.7620000000000005</v>
      </c>
      <c r="GQ62" s="9">
        <v>7.3570000000000002</v>
      </c>
      <c r="GR62" s="9">
        <v>1.4059999999999999</v>
      </c>
      <c r="GS62" s="9">
        <v>24.76</v>
      </c>
      <c r="GT62" s="9">
        <v>9.6929999999999996</v>
      </c>
      <c r="GU62" s="9">
        <v>15.067</v>
      </c>
      <c r="GV62" s="9">
        <v>194.27699999999999</v>
      </c>
      <c r="GW62" s="9">
        <v>99.968000000000004</v>
      </c>
      <c r="GX62" s="9">
        <v>94.308999999999997</v>
      </c>
      <c r="GY62" s="9">
        <v>79</v>
      </c>
      <c r="GZ62" s="9">
        <v>54.658000000000001</v>
      </c>
      <c r="HA62" s="9">
        <v>24.341999999999999</v>
      </c>
      <c r="HB62" s="9">
        <v>115.277</v>
      </c>
      <c r="HC62" s="9">
        <v>45.31</v>
      </c>
      <c r="HD62" s="9">
        <v>69.966999999999999</v>
      </c>
      <c r="HE62" s="9">
        <v>92.730999999999995</v>
      </c>
      <c r="HF62" s="9">
        <v>65.516999999999996</v>
      </c>
      <c r="HG62" s="9">
        <v>27.213999999999999</v>
      </c>
      <c r="HH62" s="9">
        <v>127.621</v>
      </c>
      <c r="HI62" s="9">
        <v>49.402999999999999</v>
      </c>
      <c r="HJ62" s="9">
        <v>78.218999999999994</v>
      </c>
      <c r="HK62" s="9">
        <v>125.461</v>
      </c>
      <c r="HL62" s="9">
        <v>53.48</v>
      </c>
      <c r="HM62" s="9">
        <v>71.981999999999999</v>
      </c>
      <c r="HN62" s="9">
        <v>257.12799999999999</v>
      </c>
      <c r="HO62" s="9">
        <v>134.672</v>
      </c>
      <c r="HP62" s="9">
        <v>122.456</v>
      </c>
      <c r="HQ62" s="9">
        <v>159.00399999999999</v>
      </c>
      <c r="HR62" s="9">
        <v>103.57</v>
      </c>
      <c r="HS62" s="9">
        <v>55.433999999999997</v>
      </c>
      <c r="HT62" s="9">
        <v>98.123999999999995</v>
      </c>
      <c r="HU62" s="9">
        <v>31.102</v>
      </c>
      <c r="HV62" s="9">
        <v>67.022000000000006</v>
      </c>
      <c r="HW62" s="9">
        <v>40.912999999999997</v>
      </c>
      <c r="HX62" s="9">
        <v>19.754999999999999</v>
      </c>
      <c r="HY62" s="9">
        <v>21.158000000000001</v>
      </c>
      <c r="HZ62" s="9">
        <v>7.5830000000000002</v>
      </c>
      <c r="IA62" s="9">
        <v>4.1689999999999996</v>
      </c>
      <c r="IB62" s="9">
        <v>3.4140000000000001</v>
      </c>
      <c r="IC62" s="9">
        <v>1.786</v>
      </c>
      <c r="ID62" s="9">
        <v>1.5580000000000001</v>
      </c>
      <c r="IE62" s="9">
        <v>0.22700000000000001</v>
      </c>
      <c r="IF62" s="9">
        <v>1.427</v>
      </c>
      <c r="IG62" s="9">
        <v>1.21</v>
      </c>
      <c r="IH62" s="9">
        <v>0.217</v>
      </c>
      <c r="II62" s="9">
        <v>0.35899999999999999</v>
      </c>
      <c r="IJ62" s="9">
        <v>0.34799999999999998</v>
      </c>
      <c r="IK62" s="9">
        <v>1.0999999999999999E-2</v>
      </c>
      <c r="IL62" s="9">
        <v>5.7969999999999997</v>
      </c>
      <c r="IM62" s="9">
        <v>2.61</v>
      </c>
      <c r="IN62" s="9">
        <v>3.1869999999999998</v>
      </c>
      <c r="IO62" s="9">
        <v>36.877000000000002</v>
      </c>
      <c r="IP62" s="9">
        <v>17.292999999999999</v>
      </c>
      <c r="IQ62" s="9">
        <v>19.584</v>
      </c>
    </row>
    <row r="63" spans="1:251">
      <c r="A63" s="10">
        <v>43405</v>
      </c>
      <c r="B63" s="9">
        <v>1063</v>
      </c>
      <c r="C63" s="9">
        <v>1216.1510000000001</v>
      </c>
      <c r="D63" s="9">
        <v>385.745</v>
      </c>
      <c r="E63" s="9">
        <v>830.40599999999995</v>
      </c>
      <c r="F63" s="9">
        <v>560.67399999999998</v>
      </c>
      <c r="G63" s="9">
        <v>303.83199999999999</v>
      </c>
      <c r="H63" s="9">
        <v>256.84199999999998</v>
      </c>
      <c r="I63" s="9">
        <v>91.373999999999995</v>
      </c>
      <c r="J63" s="9">
        <v>53.31</v>
      </c>
      <c r="K63" s="9">
        <v>38.064999999999998</v>
      </c>
      <c r="L63" s="9">
        <v>35.165999999999997</v>
      </c>
      <c r="M63" s="9">
        <v>26.042000000000002</v>
      </c>
      <c r="N63" s="9">
        <v>9.1240000000000006</v>
      </c>
      <c r="O63" s="9">
        <v>18.657</v>
      </c>
      <c r="P63" s="9">
        <v>14.004</v>
      </c>
      <c r="Q63" s="9">
        <v>4.6529999999999996</v>
      </c>
      <c r="R63" s="9">
        <v>16.509</v>
      </c>
      <c r="S63" s="9">
        <v>12.037000000000001</v>
      </c>
      <c r="T63" s="9">
        <v>4.4710000000000001</v>
      </c>
      <c r="U63" s="9">
        <v>56.209000000000003</v>
      </c>
      <c r="V63" s="9">
        <v>27.268000000000001</v>
      </c>
      <c r="W63" s="9">
        <v>28.940999999999999</v>
      </c>
      <c r="X63" s="9">
        <v>502.99099999999999</v>
      </c>
      <c r="Y63" s="9">
        <v>266.72000000000003</v>
      </c>
      <c r="Z63" s="9">
        <v>236.27099999999999</v>
      </c>
      <c r="AA63" s="9">
        <v>189.08799999999999</v>
      </c>
      <c r="AB63" s="9">
        <v>137.22399999999999</v>
      </c>
      <c r="AC63" s="9">
        <v>51.863999999999997</v>
      </c>
      <c r="AD63" s="9">
        <v>313.90300000000002</v>
      </c>
      <c r="AE63" s="9">
        <v>129.49600000000001</v>
      </c>
      <c r="AF63" s="9">
        <v>184.40700000000001</v>
      </c>
      <c r="AG63" s="9">
        <v>217.52099999999999</v>
      </c>
      <c r="AH63" s="9">
        <v>159.125</v>
      </c>
      <c r="AI63" s="9">
        <v>58.396000000000001</v>
      </c>
      <c r="AJ63" s="9">
        <v>343.15300000000002</v>
      </c>
      <c r="AK63" s="9">
        <v>144.70699999999999</v>
      </c>
      <c r="AL63" s="9">
        <v>198.446</v>
      </c>
      <c r="AM63" s="9">
        <v>332.55900000000003</v>
      </c>
      <c r="AN63" s="9">
        <v>143.5</v>
      </c>
      <c r="AO63" s="9">
        <v>189.059</v>
      </c>
      <c r="AP63" s="9">
        <v>3325.527</v>
      </c>
      <c r="AQ63" s="9">
        <v>1774.0989999999999</v>
      </c>
      <c r="AR63" s="9">
        <v>1551.4280000000001</v>
      </c>
      <c r="AS63" s="9">
        <v>2255.3719999999998</v>
      </c>
      <c r="AT63" s="9">
        <v>1437.71</v>
      </c>
      <c r="AU63" s="9">
        <v>817.66200000000003</v>
      </c>
      <c r="AV63" s="9">
        <v>1070.155</v>
      </c>
      <c r="AW63" s="9">
        <v>336.38900000000001</v>
      </c>
      <c r="AX63" s="9">
        <v>733.76599999999996</v>
      </c>
      <c r="AY63" s="9">
        <v>480.21300000000002</v>
      </c>
      <c r="AZ63" s="9">
        <v>251.55500000000001</v>
      </c>
      <c r="BA63" s="9">
        <v>228.65799999999999</v>
      </c>
      <c r="BB63" s="9">
        <v>82.522999999999996</v>
      </c>
      <c r="BC63" s="9">
        <v>49.832999999999998</v>
      </c>
      <c r="BD63" s="9">
        <v>32.69</v>
      </c>
      <c r="BE63" s="9">
        <v>32.902000000000001</v>
      </c>
      <c r="BF63" s="9">
        <v>25.248000000000001</v>
      </c>
      <c r="BG63" s="9">
        <v>7.6539999999999999</v>
      </c>
      <c r="BH63" s="9">
        <v>19.186</v>
      </c>
      <c r="BI63" s="9">
        <v>14.176</v>
      </c>
      <c r="BJ63" s="9">
        <v>5.01</v>
      </c>
      <c r="BK63" s="9">
        <v>13.715999999999999</v>
      </c>
      <c r="BL63" s="9">
        <v>11.071999999999999</v>
      </c>
      <c r="BM63" s="9">
        <v>2.6440000000000001</v>
      </c>
      <c r="BN63" s="9">
        <v>49.622</v>
      </c>
      <c r="BO63" s="9">
        <v>24.585000000000001</v>
      </c>
      <c r="BP63" s="9">
        <v>25.036000000000001</v>
      </c>
      <c r="BQ63" s="9">
        <v>433.26100000000002</v>
      </c>
      <c r="BR63" s="9">
        <v>221.99</v>
      </c>
      <c r="BS63" s="9">
        <v>211.27099999999999</v>
      </c>
      <c r="BT63" s="9">
        <v>162.072</v>
      </c>
      <c r="BU63" s="9">
        <v>115.345</v>
      </c>
      <c r="BV63" s="9">
        <v>46.726999999999997</v>
      </c>
      <c r="BW63" s="9">
        <v>271.18900000000002</v>
      </c>
      <c r="BX63" s="9">
        <v>106.645</v>
      </c>
      <c r="BY63" s="9">
        <v>164.54400000000001</v>
      </c>
      <c r="BZ63" s="9">
        <v>185.13200000000001</v>
      </c>
      <c r="CA63" s="9">
        <v>133.267</v>
      </c>
      <c r="CB63" s="9">
        <v>51.865000000000002</v>
      </c>
      <c r="CC63" s="9">
        <v>295.08100000000002</v>
      </c>
      <c r="CD63" s="9">
        <v>118.288</v>
      </c>
      <c r="CE63" s="9">
        <v>176.79300000000001</v>
      </c>
      <c r="CF63" s="9">
        <v>290.375</v>
      </c>
      <c r="CG63" s="9">
        <v>120.821</v>
      </c>
      <c r="CH63" s="9">
        <v>169.554</v>
      </c>
      <c r="CI63" s="9">
        <v>2519.3519999999999</v>
      </c>
      <c r="CJ63" s="9">
        <v>1318.213</v>
      </c>
      <c r="CK63" s="9">
        <v>1201.1400000000001</v>
      </c>
      <c r="CL63" s="9">
        <v>1699.9590000000001</v>
      </c>
      <c r="CM63" s="9">
        <v>1058.127</v>
      </c>
      <c r="CN63" s="9">
        <v>641.83199999999999</v>
      </c>
      <c r="CO63" s="9">
        <v>819.39400000000001</v>
      </c>
      <c r="CP63" s="9">
        <v>260.08600000000001</v>
      </c>
      <c r="CQ63" s="9">
        <v>559.30799999999999</v>
      </c>
      <c r="CR63" s="9">
        <v>368.86099999999999</v>
      </c>
      <c r="CS63" s="9">
        <v>184.721</v>
      </c>
      <c r="CT63" s="9">
        <v>184.14</v>
      </c>
      <c r="CU63" s="9">
        <v>76.186999999999998</v>
      </c>
      <c r="CV63" s="9">
        <v>44.573999999999998</v>
      </c>
      <c r="CW63" s="9">
        <v>31.613</v>
      </c>
      <c r="CX63" s="9">
        <v>31.716999999999999</v>
      </c>
      <c r="CY63" s="9">
        <v>24.934999999999999</v>
      </c>
      <c r="CZ63" s="9">
        <v>6.782</v>
      </c>
      <c r="DA63" s="9">
        <v>17.635999999999999</v>
      </c>
      <c r="DB63" s="9">
        <v>14.03</v>
      </c>
      <c r="DC63" s="9">
        <v>3.605</v>
      </c>
      <c r="DD63" s="9">
        <v>14.082000000000001</v>
      </c>
      <c r="DE63" s="9">
        <v>10.904999999999999</v>
      </c>
      <c r="DF63" s="9">
        <v>3.177</v>
      </c>
      <c r="DG63" s="9">
        <v>44.47</v>
      </c>
      <c r="DH63" s="9">
        <v>19.638999999999999</v>
      </c>
      <c r="DI63" s="9">
        <v>24.831</v>
      </c>
      <c r="DJ63" s="9">
        <v>320.24799999999999</v>
      </c>
      <c r="DK63" s="9">
        <v>154.37899999999999</v>
      </c>
      <c r="DL63" s="9">
        <v>165.869</v>
      </c>
      <c r="DM63" s="9">
        <v>95.519000000000005</v>
      </c>
      <c r="DN63" s="9">
        <v>67.564999999999998</v>
      </c>
      <c r="DO63" s="9">
        <v>27.954000000000001</v>
      </c>
      <c r="DP63" s="9">
        <v>224.72900000000001</v>
      </c>
      <c r="DQ63" s="9">
        <v>86.813999999999993</v>
      </c>
      <c r="DR63" s="9">
        <v>137.91499999999999</v>
      </c>
      <c r="DS63" s="9">
        <v>121.566</v>
      </c>
      <c r="DT63" s="9">
        <v>88.370999999999995</v>
      </c>
      <c r="DU63" s="9">
        <v>33.195</v>
      </c>
      <c r="DV63" s="9">
        <v>247.29599999999999</v>
      </c>
      <c r="DW63" s="9">
        <v>96.35</v>
      </c>
      <c r="DX63" s="9">
        <v>150.94499999999999</v>
      </c>
      <c r="DY63" s="9">
        <v>242.36500000000001</v>
      </c>
      <c r="DZ63" s="9">
        <v>100.84399999999999</v>
      </c>
      <c r="EA63" s="9">
        <v>141.52099999999999</v>
      </c>
      <c r="EB63" s="9">
        <v>845.51300000000003</v>
      </c>
      <c r="EC63" s="9">
        <v>442.77300000000002</v>
      </c>
      <c r="ED63" s="9">
        <v>402.74</v>
      </c>
      <c r="EE63" s="9">
        <v>554.13099999999997</v>
      </c>
      <c r="EF63" s="9">
        <v>360.846</v>
      </c>
      <c r="EG63" s="9">
        <v>193.285</v>
      </c>
      <c r="EH63" s="9">
        <v>291.38200000000001</v>
      </c>
      <c r="EI63" s="9">
        <v>81.927000000000007</v>
      </c>
      <c r="EJ63" s="9">
        <v>209.45599999999999</v>
      </c>
      <c r="EK63" s="9">
        <v>126.75700000000001</v>
      </c>
      <c r="EL63" s="9">
        <v>59.137</v>
      </c>
      <c r="EM63" s="9">
        <v>67.62</v>
      </c>
      <c r="EN63" s="9">
        <v>25.538</v>
      </c>
      <c r="EO63" s="9">
        <v>15.739000000000001</v>
      </c>
      <c r="EP63" s="9">
        <v>9.7989999999999995</v>
      </c>
      <c r="EQ63" s="9">
        <v>10.577</v>
      </c>
      <c r="ER63" s="9">
        <v>8.609</v>
      </c>
      <c r="ES63" s="9">
        <v>1.968</v>
      </c>
      <c r="ET63" s="9">
        <v>5.6950000000000003</v>
      </c>
      <c r="EU63" s="9">
        <v>4.2629999999999999</v>
      </c>
      <c r="EV63" s="9">
        <v>1.4319999999999999</v>
      </c>
      <c r="EW63" s="9">
        <v>4.8819999999999997</v>
      </c>
      <c r="EX63" s="9">
        <v>4.3460000000000001</v>
      </c>
      <c r="EY63" s="9">
        <v>0.53500000000000003</v>
      </c>
      <c r="EZ63" s="9">
        <v>14.961</v>
      </c>
      <c r="FA63" s="9">
        <v>7.13</v>
      </c>
      <c r="FB63" s="9">
        <v>7.8319999999999999</v>
      </c>
      <c r="FC63" s="9">
        <v>112.03400000000001</v>
      </c>
      <c r="FD63" s="9">
        <v>49.552</v>
      </c>
      <c r="FE63" s="9">
        <v>62.481999999999999</v>
      </c>
      <c r="FF63" s="9">
        <v>35.326999999999998</v>
      </c>
      <c r="FG63" s="9">
        <v>23.742999999999999</v>
      </c>
      <c r="FH63" s="9">
        <v>11.584</v>
      </c>
      <c r="FI63" s="9">
        <v>76.706999999999994</v>
      </c>
      <c r="FJ63" s="9">
        <v>25.809000000000001</v>
      </c>
      <c r="FK63" s="9">
        <v>50.896999999999998</v>
      </c>
      <c r="FL63" s="9">
        <v>43.609000000000002</v>
      </c>
      <c r="FM63" s="9">
        <v>31.001000000000001</v>
      </c>
      <c r="FN63" s="9">
        <v>12.608000000000001</v>
      </c>
      <c r="FO63" s="9">
        <v>83.147999999999996</v>
      </c>
      <c r="FP63" s="9">
        <v>28.135999999999999</v>
      </c>
      <c r="FQ63" s="9">
        <v>55.012</v>
      </c>
      <c r="FR63" s="9">
        <v>82.402000000000001</v>
      </c>
      <c r="FS63" s="9">
        <v>30.071999999999999</v>
      </c>
      <c r="FT63" s="9">
        <v>52.33</v>
      </c>
      <c r="FU63" s="9">
        <v>1363.019</v>
      </c>
      <c r="FV63" s="9">
        <v>735.64300000000003</v>
      </c>
      <c r="FW63" s="9">
        <v>627.37599999999998</v>
      </c>
      <c r="FX63" s="9">
        <v>950.76199999999994</v>
      </c>
      <c r="FY63" s="9">
        <v>619.52</v>
      </c>
      <c r="FZ63" s="9">
        <v>331.24200000000002</v>
      </c>
      <c r="GA63" s="9">
        <v>412.25700000000001</v>
      </c>
      <c r="GB63" s="9">
        <v>116.122</v>
      </c>
      <c r="GC63" s="9">
        <v>296.13400000000001</v>
      </c>
      <c r="GD63" s="9">
        <v>214.01400000000001</v>
      </c>
      <c r="GE63" s="9">
        <v>109.833</v>
      </c>
      <c r="GF63" s="9">
        <v>104.181</v>
      </c>
      <c r="GG63" s="9">
        <v>45.283000000000001</v>
      </c>
      <c r="GH63" s="9">
        <v>27.981999999999999</v>
      </c>
      <c r="GI63" s="9">
        <v>17.300999999999998</v>
      </c>
      <c r="GJ63" s="9">
        <v>23.515000000000001</v>
      </c>
      <c r="GK63" s="9">
        <v>17.98</v>
      </c>
      <c r="GL63" s="9">
        <v>5.5350000000000001</v>
      </c>
      <c r="GM63" s="9">
        <v>12.959</v>
      </c>
      <c r="GN63" s="9">
        <v>9.5090000000000003</v>
      </c>
      <c r="GO63" s="9">
        <v>3.45</v>
      </c>
      <c r="GP63" s="9">
        <v>10.555999999999999</v>
      </c>
      <c r="GQ63" s="9">
        <v>8.4700000000000006</v>
      </c>
      <c r="GR63" s="9">
        <v>2.0859999999999999</v>
      </c>
      <c r="GS63" s="9">
        <v>21.768000000000001</v>
      </c>
      <c r="GT63" s="9">
        <v>10.002000000000001</v>
      </c>
      <c r="GU63" s="9">
        <v>11.766</v>
      </c>
      <c r="GV63" s="9">
        <v>186.84299999999999</v>
      </c>
      <c r="GW63" s="9">
        <v>93.253</v>
      </c>
      <c r="GX63" s="9">
        <v>93.588999999999999</v>
      </c>
      <c r="GY63" s="9">
        <v>71.472999999999999</v>
      </c>
      <c r="GZ63" s="9">
        <v>52.795999999999999</v>
      </c>
      <c r="HA63" s="9">
        <v>18.677</v>
      </c>
      <c r="HB63" s="9">
        <v>115.37</v>
      </c>
      <c r="HC63" s="9">
        <v>40.457999999999998</v>
      </c>
      <c r="HD63" s="9">
        <v>74.912000000000006</v>
      </c>
      <c r="HE63" s="9">
        <v>89.266999999999996</v>
      </c>
      <c r="HF63" s="9">
        <v>65.590999999999994</v>
      </c>
      <c r="HG63" s="9">
        <v>23.677</v>
      </c>
      <c r="HH63" s="9">
        <v>124.747</v>
      </c>
      <c r="HI63" s="9">
        <v>44.243000000000002</v>
      </c>
      <c r="HJ63" s="9">
        <v>80.504000000000005</v>
      </c>
      <c r="HK63" s="9">
        <v>128.32900000000001</v>
      </c>
      <c r="HL63" s="9">
        <v>49.966999999999999</v>
      </c>
      <c r="HM63" s="9">
        <v>78.361999999999995</v>
      </c>
      <c r="HN63" s="9">
        <v>255.453</v>
      </c>
      <c r="HO63" s="9">
        <v>133.49199999999999</v>
      </c>
      <c r="HP63" s="9">
        <v>121.961</v>
      </c>
      <c r="HQ63" s="9">
        <v>160.16900000000001</v>
      </c>
      <c r="HR63" s="9">
        <v>103.68899999999999</v>
      </c>
      <c r="HS63" s="9">
        <v>56.48</v>
      </c>
      <c r="HT63" s="9">
        <v>95.284000000000006</v>
      </c>
      <c r="HU63" s="9">
        <v>29.803000000000001</v>
      </c>
      <c r="HV63" s="9">
        <v>65.480999999999995</v>
      </c>
      <c r="HW63" s="9">
        <v>42.503</v>
      </c>
      <c r="HX63" s="9">
        <v>19.361999999999998</v>
      </c>
      <c r="HY63" s="9">
        <v>23.14</v>
      </c>
      <c r="HZ63" s="9">
        <v>8.5510000000000002</v>
      </c>
      <c r="IA63" s="9">
        <v>3.8460000000000001</v>
      </c>
      <c r="IB63" s="9">
        <v>4.7050000000000001</v>
      </c>
      <c r="IC63" s="9">
        <v>1.758</v>
      </c>
      <c r="ID63" s="9">
        <v>1.1100000000000001</v>
      </c>
      <c r="IE63" s="9">
        <v>0.64900000000000002</v>
      </c>
      <c r="IF63" s="9">
        <v>1.1220000000000001</v>
      </c>
      <c r="IG63" s="9">
        <v>0.67900000000000005</v>
      </c>
      <c r="IH63" s="9">
        <v>0.443</v>
      </c>
      <c r="II63" s="9">
        <v>0.63700000000000001</v>
      </c>
      <c r="IJ63" s="9">
        <v>0.43099999999999999</v>
      </c>
      <c r="IK63" s="9">
        <v>0.20599999999999999</v>
      </c>
      <c r="IL63" s="9">
        <v>6.7930000000000001</v>
      </c>
      <c r="IM63" s="9">
        <v>2.7360000000000002</v>
      </c>
      <c r="IN63" s="9">
        <v>4.056</v>
      </c>
      <c r="IO63" s="9">
        <v>38.456000000000003</v>
      </c>
      <c r="IP63" s="9">
        <v>16.992999999999999</v>
      </c>
      <c r="IQ63" s="9">
        <v>21.462</v>
      </c>
    </row>
    <row r="64" spans="1:251">
      <c r="A64" s="10">
        <v>43435</v>
      </c>
      <c r="B64" s="9">
        <v>1070.4580000000001</v>
      </c>
      <c r="C64" s="9">
        <v>1250.066</v>
      </c>
      <c r="D64" s="9">
        <v>417.77300000000002</v>
      </c>
      <c r="E64" s="9">
        <v>832.29300000000001</v>
      </c>
      <c r="F64" s="9">
        <v>556.18499999999995</v>
      </c>
      <c r="G64" s="9">
        <v>304.57499999999999</v>
      </c>
      <c r="H64" s="9">
        <v>251.60900000000001</v>
      </c>
      <c r="I64" s="9">
        <v>102.72799999999999</v>
      </c>
      <c r="J64" s="9">
        <v>63.472999999999999</v>
      </c>
      <c r="K64" s="9">
        <v>39.255000000000003</v>
      </c>
      <c r="L64" s="9">
        <v>42.764000000000003</v>
      </c>
      <c r="M64" s="9">
        <v>34.381999999999998</v>
      </c>
      <c r="N64" s="9">
        <v>8.3819999999999997</v>
      </c>
      <c r="O64" s="9">
        <v>21.731999999999999</v>
      </c>
      <c r="P64" s="9">
        <v>16.289000000000001</v>
      </c>
      <c r="Q64" s="9">
        <v>5.4429999999999996</v>
      </c>
      <c r="R64" s="9">
        <v>21.032</v>
      </c>
      <c r="S64" s="9">
        <v>18.093</v>
      </c>
      <c r="T64" s="9">
        <v>2.9390000000000001</v>
      </c>
      <c r="U64" s="9">
        <v>59.963999999999999</v>
      </c>
      <c r="V64" s="9">
        <v>29.091000000000001</v>
      </c>
      <c r="W64" s="9">
        <v>30.873000000000001</v>
      </c>
      <c r="X64" s="9">
        <v>497.78</v>
      </c>
      <c r="Y64" s="9">
        <v>265.649</v>
      </c>
      <c r="Z64" s="9">
        <v>232.131</v>
      </c>
      <c r="AA64" s="9">
        <v>181.58799999999999</v>
      </c>
      <c r="AB64" s="9">
        <v>135.358</v>
      </c>
      <c r="AC64" s="9">
        <v>46.23</v>
      </c>
      <c r="AD64" s="9">
        <v>316.19200000000001</v>
      </c>
      <c r="AE64" s="9">
        <v>130.291</v>
      </c>
      <c r="AF64" s="9">
        <v>185.90100000000001</v>
      </c>
      <c r="AG64" s="9">
        <v>216.28200000000001</v>
      </c>
      <c r="AH64" s="9">
        <v>162.697</v>
      </c>
      <c r="AI64" s="9">
        <v>53.585000000000001</v>
      </c>
      <c r="AJ64" s="9">
        <v>339.90300000000002</v>
      </c>
      <c r="AK64" s="9">
        <v>141.87799999999999</v>
      </c>
      <c r="AL64" s="9">
        <v>198.02500000000001</v>
      </c>
      <c r="AM64" s="9">
        <v>337.92399999999998</v>
      </c>
      <c r="AN64" s="9">
        <v>146.58000000000001</v>
      </c>
      <c r="AO64" s="9">
        <v>191.34399999999999</v>
      </c>
      <c r="AP64" s="9">
        <v>3362.0140000000001</v>
      </c>
      <c r="AQ64" s="9">
        <v>1786.0830000000001</v>
      </c>
      <c r="AR64" s="9">
        <v>1575.93</v>
      </c>
      <c r="AS64" s="9">
        <v>2288.9270000000001</v>
      </c>
      <c r="AT64" s="9">
        <v>1444.7090000000001</v>
      </c>
      <c r="AU64" s="9">
        <v>844.21799999999996</v>
      </c>
      <c r="AV64" s="9">
        <v>1073.086</v>
      </c>
      <c r="AW64" s="9">
        <v>341.37400000000002</v>
      </c>
      <c r="AX64" s="9">
        <v>731.71199999999999</v>
      </c>
      <c r="AY64" s="9">
        <v>532.36</v>
      </c>
      <c r="AZ64" s="9">
        <v>269.54300000000001</v>
      </c>
      <c r="BA64" s="9">
        <v>262.81700000000001</v>
      </c>
      <c r="BB64" s="9">
        <v>90.802000000000007</v>
      </c>
      <c r="BC64" s="9">
        <v>43.825000000000003</v>
      </c>
      <c r="BD64" s="9">
        <v>46.976999999999997</v>
      </c>
      <c r="BE64" s="9">
        <v>35.646000000000001</v>
      </c>
      <c r="BF64" s="9">
        <v>24.134</v>
      </c>
      <c r="BG64" s="9">
        <v>11.512</v>
      </c>
      <c r="BH64" s="9">
        <v>16.242999999999999</v>
      </c>
      <c r="BI64" s="9">
        <v>10.035</v>
      </c>
      <c r="BJ64" s="9">
        <v>6.2089999999999996</v>
      </c>
      <c r="BK64" s="9">
        <v>19.402999999999999</v>
      </c>
      <c r="BL64" s="9">
        <v>14.1</v>
      </c>
      <c r="BM64" s="9">
        <v>5.3029999999999999</v>
      </c>
      <c r="BN64" s="9">
        <v>55.155999999999999</v>
      </c>
      <c r="BO64" s="9">
        <v>19.690999999999999</v>
      </c>
      <c r="BP64" s="9">
        <v>35.465000000000003</v>
      </c>
      <c r="BQ64" s="9">
        <v>484.22500000000002</v>
      </c>
      <c r="BR64" s="9">
        <v>246.726</v>
      </c>
      <c r="BS64" s="9">
        <v>237.499</v>
      </c>
      <c r="BT64" s="9">
        <v>187.447</v>
      </c>
      <c r="BU64" s="9">
        <v>126.43600000000001</v>
      </c>
      <c r="BV64" s="9">
        <v>61.011000000000003</v>
      </c>
      <c r="BW64" s="9">
        <v>296.77800000000002</v>
      </c>
      <c r="BX64" s="9">
        <v>120.29</v>
      </c>
      <c r="BY64" s="9">
        <v>176.488</v>
      </c>
      <c r="BZ64" s="9">
        <v>211.56200000000001</v>
      </c>
      <c r="CA64" s="9">
        <v>142.07599999999999</v>
      </c>
      <c r="CB64" s="9">
        <v>69.484999999999999</v>
      </c>
      <c r="CC64" s="9">
        <v>320.798</v>
      </c>
      <c r="CD64" s="9">
        <v>127.467</v>
      </c>
      <c r="CE64" s="9">
        <v>193.33199999999999</v>
      </c>
      <c r="CF64" s="9">
        <v>313.02100000000002</v>
      </c>
      <c r="CG64" s="9">
        <v>130.32400000000001</v>
      </c>
      <c r="CH64" s="9">
        <v>182.697</v>
      </c>
      <c r="CI64" s="9">
        <v>2539.654</v>
      </c>
      <c r="CJ64" s="9">
        <v>1335.829</v>
      </c>
      <c r="CK64" s="9">
        <v>1203.826</v>
      </c>
      <c r="CL64" s="9">
        <v>1762.548</v>
      </c>
      <c r="CM64" s="9">
        <v>1092.45</v>
      </c>
      <c r="CN64" s="9">
        <v>670.09799999999996</v>
      </c>
      <c r="CO64" s="9">
        <v>777.10599999999999</v>
      </c>
      <c r="CP64" s="9">
        <v>243.37899999999999</v>
      </c>
      <c r="CQ64" s="9">
        <v>533.72699999999998</v>
      </c>
      <c r="CR64" s="9">
        <v>388.78500000000003</v>
      </c>
      <c r="CS64" s="9">
        <v>189.16200000000001</v>
      </c>
      <c r="CT64" s="9">
        <v>199.62299999999999</v>
      </c>
      <c r="CU64" s="9">
        <v>70.599000000000004</v>
      </c>
      <c r="CV64" s="9">
        <v>36.345999999999997</v>
      </c>
      <c r="CW64" s="9">
        <v>34.253</v>
      </c>
      <c r="CX64" s="9">
        <v>31.106999999999999</v>
      </c>
      <c r="CY64" s="9">
        <v>22.585000000000001</v>
      </c>
      <c r="CZ64" s="9">
        <v>8.5220000000000002</v>
      </c>
      <c r="DA64" s="9">
        <v>17.245000000000001</v>
      </c>
      <c r="DB64" s="9">
        <v>12.401999999999999</v>
      </c>
      <c r="DC64" s="9">
        <v>4.843</v>
      </c>
      <c r="DD64" s="9">
        <v>13.863</v>
      </c>
      <c r="DE64" s="9">
        <v>10.183999999999999</v>
      </c>
      <c r="DF64" s="9">
        <v>3.6789999999999998</v>
      </c>
      <c r="DG64" s="9">
        <v>39.491999999999997</v>
      </c>
      <c r="DH64" s="9">
        <v>13.760999999999999</v>
      </c>
      <c r="DI64" s="9">
        <v>25.731000000000002</v>
      </c>
      <c r="DJ64" s="9">
        <v>345.52300000000002</v>
      </c>
      <c r="DK64" s="9">
        <v>165.06800000000001</v>
      </c>
      <c r="DL64" s="9">
        <v>180.45500000000001</v>
      </c>
      <c r="DM64" s="9">
        <v>114.544</v>
      </c>
      <c r="DN64" s="9">
        <v>80.274000000000001</v>
      </c>
      <c r="DO64" s="9">
        <v>34.268999999999998</v>
      </c>
      <c r="DP64" s="9">
        <v>230.98</v>
      </c>
      <c r="DQ64" s="9">
        <v>84.793999999999997</v>
      </c>
      <c r="DR64" s="9">
        <v>146.18600000000001</v>
      </c>
      <c r="DS64" s="9">
        <v>138.041</v>
      </c>
      <c r="DT64" s="9">
        <v>97.766999999999996</v>
      </c>
      <c r="DU64" s="9">
        <v>40.274000000000001</v>
      </c>
      <c r="DV64" s="9">
        <v>250.744</v>
      </c>
      <c r="DW64" s="9">
        <v>91.396000000000001</v>
      </c>
      <c r="DX64" s="9">
        <v>159.34800000000001</v>
      </c>
      <c r="DY64" s="9">
        <v>248.22399999999999</v>
      </c>
      <c r="DZ64" s="9">
        <v>97.195999999999998</v>
      </c>
      <c r="EA64" s="9">
        <v>151.029</v>
      </c>
      <c r="EB64" s="9">
        <v>852.82</v>
      </c>
      <c r="EC64" s="9">
        <v>448.78800000000001</v>
      </c>
      <c r="ED64" s="9">
        <v>404.03199999999998</v>
      </c>
      <c r="EE64" s="9">
        <v>562.45500000000004</v>
      </c>
      <c r="EF64" s="9">
        <v>366.625</v>
      </c>
      <c r="EG64" s="9">
        <v>195.83</v>
      </c>
      <c r="EH64" s="9">
        <v>290.36500000000001</v>
      </c>
      <c r="EI64" s="9">
        <v>82.162999999999997</v>
      </c>
      <c r="EJ64" s="9">
        <v>208.202</v>
      </c>
      <c r="EK64" s="9">
        <v>126.74</v>
      </c>
      <c r="EL64" s="9">
        <v>60.031999999999996</v>
      </c>
      <c r="EM64" s="9">
        <v>66.706999999999994</v>
      </c>
      <c r="EN64" s="9">
        <v>26.567</v>
      </c>
      <c r="EO64" s="9">
        <v>12.523999999999999</v>
      </c>
      <c r="EP64" s="9">
        <v>14.042999999999999</v>
      </c>
      <c r="EQ64" s="9">
        <v>8.5239999999999991</v>
      </c>
      <c r="ER64" s="9">
        <v>6.0179999999999998</v>
      </c>
      <c r="ES64" s="9">
        <v>2.5070000000000001</v>
      </c>
      <c r="ET64" s="9">
        <v>4.1639999999999997</v>
      </c>
      <c r="EU64" s="9">
        <v>2.4369999999999998</v>
      </c>
      <c r="EV64" s="9">
        <v>1.7270000000000001</v>
      </c>
      <c r="EW64" s="9">
        <v>4.3600000000000003</v>
      </c>
      <c r="EX64" s="9">
        <v>3.581</v>
      </c>
      <c r="EY64" s="9">
        <v>0.77900000000000003</v>
      </c>
      <c r="EZ64" s="9">
        <v>18.042000000000002</v>
      </c>
      <c r="FA64" s="9">
        <v>6.5060000000000002</v>
      </c>
      <c r="FB64" s="9">
        <v>11.536</v>
      </c>
      <c r="FC64" s="9">
        <v>114.065</v>
      </c>
      <c r="FD64" s="9">
        <v>53.616999999999997</v>
      </c>
      <c r="FE64" s="9">
        <v>60.448999999999998</v>
      </c>
      <c r="FF64" s="9">
        <v>36.069000000000003</v>
      </c>
      <c r="FG64" s="9">
        <v>25.161999999999999</v>
      </c>
      <c r="FH64" s="9">
        <v>10.907</v>
      </c>
      <c r="FI64" s="9">
        <v>77.995999999999995</v>
      </c>
      <c r="FJ64" s="9">
        <v>28.454999999999998</v>
      </c>
      <c r="FK64" s="9">
        <v>49.542000000000002</v>
      </c>
      <c r="FL64" s="9">
        <v>41.051000000000002</v>
      </c>
      <c r="FM64" s="9">
        <v>29.201000000000001</v>
      </c>
      <c r="FN64" s="9">
        <v>11.851000000000001</v>
      </c>
      <c r="FO64" s="9">
        <v>85.688999999999993</v>
      </c>
      <c r="FP64" s="9">
        <v>30.832000000000001</v>
      </c>
      <c r="FQ64" s="9">
        <v>54.856999999999999</v>
      </c>
      <c r="FR64" s="9">
        <v>82.161000000000001</v>
      </c>
      <c r="FS64" s="9">
        <v>30.891999999999999</v>
      </c>
      <c r="FT64" s="9">
        <v>51.268999999999998</v>
      </c>
      <c r="FU64" s="9">
        <v>1358.664</v>
      </c>
      <c r="FV64" s="9">
        <v>734.75599999999997</v>
      </c>
      <c r="FW64" s="9">
        <v>623.90800000000002</v>
      </c>
      <c r="FX64" s="9">
        <v>944.14400000000001</v>
      </c>
      <c r="FY64" s="9">
        <v>615.34199999999998</v>
      </c>
      <c r="FZ64" s="9">
        <v>328.80099999999999</v>
      </c>
      <c r="GA64" s="9">
        <v>414.52100000000002</v>
      </c>
      <c r="GB64" s="9">
        <v>119.414</v>
      </c>
      <c r="GC64" s="9">
        <v>295.10700000000003</v>
      </c>
      <c r="GD64" s="9">
        <v>211.75399999999999</v>
      </c>
      <c r="GE64" s="9">
        <v>108.765</v>
      </c>
      <c r="GF64" s="9">
        <v>102.989</v>
      </c>
      <c r="GG64" s="9">
        <v>31.651</v>
      </c>
      <c r="GH64" s="9">
        <v>17.792000000000002</v>
      </c>
      <c r="GI64" s="9">
        <v>13.859</v>
      </c>
      <c r="GJ64" s="9">
        <v>13.000999999999999</v>
      </c>
      <c r="GK64" s="9">
        <v>9.7140000000000004</v>
      </c>
      <c r="GL64" s="9">
        <v>3.286</v>
      </c>
      <c r="GM64" s="9">
        <v>6.6479999999999997</v>
      </c>
      <c r="GN64" s="9">
        <v>4.8120000000000003</v>
      </c>
      <c r="GO64" s="9">
        <v>1.8360000000000001</v>
      </c>
      <c r="GP64" s="9">
        <v>6.3529999999999998</v>
      </c>
      <c r="GQ64" s="9">
        <v>4.9020000000000001</v>
      </c>
      <c r="GR64" s="9">
        <v>1.4510000000000001</v>
      </c>
      <c r="GS64" s="9">
        <v>18.649999999999999</v>
      </c>
      <c r="GT64" s="9">
        <v>8.0779999999999994</v>
      </c>
      <c r="GU64" s="9">
        <v>10.573</v>
      </c>
      <c r="GV64" s="9">
        <v>195.053</v>
      </c>
      <c r="GW64" s="9">
        <v>98.59</v>
      </c>
      <c r="GX64" s="9">
        <v>96.463999999999999</v>
      </c>
      <c r="GY64" s="9">
        <v>63.966999999999999</v>
      </c>
      <c r="GZ64" s="9">
        <v>47.411000000000001</v>
      </c>
      <c r="HA64" s="9">
        <v>16.556000000000001</v>
      </c>
      <c r="HB64" s="9">
        <v>131.08699999999999</v>
      </c>
      <c r="HC64" s="9">
        <v>51.179000000000002</v>
      </c>
      <c r="HD64" s="9">
        <v>79.908000000000001</v>
      </c>
      <c r="HE64" s="9">
        <v>73.715999999999994</v>
      </c>
      <c r="HF64" s="9">
        <v>54.356000000000002</v>
      </c>
      <c r="HG64" s="9">
        <v>19.361000000000001</v>
      </c>
      <c r="HH64" s="9">
        <v>138.03800000000001</v>
      </c>
      <c r="HI64" s="9">
        <v>54.41</v>
      </c>
      <c r="HJ64" s="9">
        <v>83.628</v>
      </c>
      <c r="HK64" s="9">
        <v>137.73500000000001</v>
      </c>
      <c r="HL64" s="9">
        <v>55.991</v>
      </c>
      <c r="HM64" s="9">
        <v>81.742999999999995</v>
      </c>
      <c r="HN64" s="9">
        <v>255.84200000000001</v>
      </c>
      <c r="HO64" s="9">
        <v>134.83799999999999</v>
      </c>
      <c r="HP64" s="9">
        <v>121.004</v>
      </c>
      <c r="HQ64" s="9">
        <v>160.32499999999999</v>
      </c>
      <c r="HR64" s="9">
        <v>104.98699999999999</v>
      </c>
      <c r="HS64" s="9">
        <v>55.338000000000001</v>
      </c>
      <c r="HT64" s="9">
        <v>95.516999999999996</v>
      </c>
      <c r="HU64" s="9">
        <v>29.850999999999999</v>
      </c>
      <c r="HV64" s="9">
        <v>65.665999999999997</v>
      </c>
      <c r="HW64" s="9">
        <v>41.869</v>
      </c>
      <c r="HX64" s="9">
        <v>19.785</v>
      </c>
      <c r="HY64" s="9">
        <v>22.084</v>
      </c>
      <c r="HZ64" s="9">
        <v>7.2460000000000004</v>
      </c>
      <c r="IA64" s="9">
        <v>3.7629999999999999</v>
      </c>
      <c r="IB64" s="9">
        <v>3.484</v>
      </c>
      <c r="IC64" s="9">
        <v>1.9830000000000001</v>
      </c>
      <c r="ID64" s="9">
        <v>1.863</v>
      </c>
      <c r="IE64" s="9">
        <v>0.11899999999999999</v>
      </c>
      <c r="IF64" s="9">
        <v>1.1479999999999999</v>
      </c>
      <c r="IG64" s="9">
        <v>1.1479999999999999</v>
      </c>
      <c r="IH64" s="9">
        <v>1E-3</v>
      </c>
      <c r="II64" s="9">
        <v>0.83399999999999996</v>
      </c>
      <c r="IJ64" s="9">
        <v>0.71599999999999997</v>
      </c>
      <c r="IK64" s="9">
        <v>0.11899999999999999</v>
      </c>
      <c r="IL64" s="9">
        <v>5.2640000000000002</v>
      </c>
      <c r="IM64" s="9">
        <v>1.899</v>
      </c>
      <c r="IN64" s="9">
        <v>3.3639999999999999</v>
      </c>
      <c r="IO64" s="9">
        <v>37.880000000000003</v>
      </c>
      <c r="IP64" s="9">
        <v>17.148</v>
      </c>
      <c r="IQ64" s="9">
        <v>20.731999999999999</v>
      </c>
    </row>
    <row r="65" spans="1:251">
      <c r="A65" s="10">
        <v>43466</v>
      </c>
      <c r="B65" s="9">
        <v>1065.6859999999999</v>
      </c>
      <c r="C65" s="9">
        <v>1209.191</v>
      </c>
      <c r="D65" s="9">
        <v>386.19799999999998</v>
      </c>
      <c r="E65" s="9">
        <v>822.99300000000005</v>
      </c>
      <c r="F65" s="9">
        <v>583.73400000000004</v>
      </c>
      <c r="G65" s="9">
        <v>317.47699999999998</v>
      </c>
      <c r="H65" s="9">
        <v>266.25700000000001</v>
      </c>
      <c r="I65" s="9">
        <v>115.867</v>
      </c>
      <c r="J65" s="9">
        <v>66.480999999999995</v>
      </c>
      <c r="K65" s="9">
        <v>49.384999999999998</v>
      </c>
      <c r="L65" s="9">
        <v>50.868000000000002</v>
      </c>
      <c r="M65" s="9">
        <v>35.442</v>
      </c>
      <c r="N65" s="9">
        <v>15.426</v>
      </c>
      <c r="O65" s="9">
        <v>25.353000000000002</v>
      </c>
      <c r="P65" s="9">
        <v>16.225999999999999</v>
      </c>
      <c r="Q65" s="9">
        <v>9.1270000000000007</v>
      </c>
      <c r="R65" s="9">
        <v>25.515000000000001</v>
      </c>
      <c r="S65" s="9">
        <v>19.216000000000001</v>
      </c>
      <c r="T65" s="9">
        <v>6.2990000000000004</v>
      </c>
      <c r="U65" s="9">
        <v>64.998000000000005</v>
      </c>
      <c r="V65" s="9">
        <v>31.039000000000001</v>
      </c>
      <c r="W65" s="9">
        <v>33.959000000000003</v>
      </c>
      <c r="X65" s="9">
        <v>511.52199999999999</v>
      </c>
      <c r="Y65" s="9">
        <v>274.24200000000002</v>
      </c>
      <c r="Z65" s="9">
        <v>237.28</v>
      </c>
      <c r="AA65" s="9">
        <v>206.999</v>
      </c>
      <c r="AB65" s="9">
        <v>154.87100000000001</v>
      </c>
      <c r="AC65" s="9">
        <v>52.128</v>
      </c>
      <c r="AD65" s="9">
        <v>304.52300000000002</v>
      </c>
      <c r="AE65" s="9">
        <v>119.371</v>
      </c>
      <c r="AF65" s="9">
        <v>185.15199999999999</v>
      </c>
      <c r="AG65" s="9">
        <v>247.71299999999999</v>
      </c>
      <c r="AH65" s="9">
        <v>182.35</v>
      </c>
      <c r="AI65" s="9">
        <v>65.363</v>
      </c>
      <c r="AJ65" s="9">
        <v>336.02100000000002</v>
      </c>
      <c r="AK65" s="9">
        <v>135.126</v>
      </c>
      <c r="AL65" s="9">
        <v>200.89400000000001</v>
      </c>
      <c r="AM65" s="9">
        <v>329.87599999999998</v>
      </c>
      <c r="AN65" s="9">
        <v>135.59700000000001</v>
      </c>
      <c r="AO65" s="9">
        <v>194.279</v>
      </c>
      <c r="AP65" s="9">
        <v>3297.259</v>
      </c>
      <c r="AQ65" s="9">
        <v>1769.222</v>
      </c>
      <c r="AR65" s="9">
        <v>1528.037</v>
      </c>
      <c r="AS65" s="9">
        <v>2261.1779999999999</v>
      </c>
      <c r="AT65" s="9">
        <v>1440.712</v>
      </c>
      <c r="AU65" s="9">
        <v>820.46600000000001</v>
      </c>
      <c r="AV65" s="9">
        <v>1036.0820000000001</v>
      </c>
      <c r="AW65" s="9">
        <v>328.51</v>
      </c>
      <c r="AX65" s="9">
        <v>707.57100000000003</v>
      </c>
      <c r="AY65" s="9">
        <v>516.31700000000001</v>
      </c>
      <c r="AZ65" s="9">
        <v>262.07799999999997</v>
      </c>
      <c r="BA65" s="9">
        <v>254.239</v>
      </c>
      <c r="BB65" s="9">
        <v>133.857</v>
      </c>
      <c r="BC65" s="9">
        <v>76.033000000000001</v>
      </c>
      <c r="BD65" s="9">
        <v>57.823999999999998</v>
      </c>
      <c r="BE65" s="9">
        <v>57.84</v>
      </c>
      <c r="BF65" s="9">
        <v>44.795000000000002</v>
      </c>
      <c r="BG65" s="9">
        <v>13.045</v>
      </c>
      <c r="BH65" s="9">
        <v>27.085000000000001</v>
      </c>
      <c r="BI65" s="9">
        <v>18.774999999999999</v>
      </c>
      <c r="BJ65" s="9">
        <v>8.31</v>
      </c>
      <c r="BK65" s="9">
        <v>30.754999999999999</v>
      </c>
      <c r="BL65" s="9">
        <v>26.02</v>
      </c>
      <c r="BM65" s="9">
        <v>4.7350000000000003</v>
      </c>
      <c r="BN65" s="9">
        <v>76.016999999999996</v>
      </c>
      <c r="BO65" s="9">
        <v>31.239000000000001</v>
      </c>
      <c r="BP65" s="9">
        <v>44.777999999999999</v>
      </c>
      <c r="BQ65" s="9">
        <v>436.81700000000001</v>
      </c>
      <c r="BR65" s="9">
        <v>213.381</v>
      </c>
      <c r="BS65" s="9">
        <v>223.43600000000001</v>
      </c>
      <c r="BT65" s="9">
        <v>165.69399999999999</v>
      </c>
      <c r="BU65" s="9">
        <v>118.139</v>
      </c>
      <c r="BV65" s="9">
        <v>47.555</v>
      </c>
      <c r="BW65" s="9">
        <v>271.12400000000002</v>
      </c>
      <c r="BX65" s="9">
        <v>95.242000000000004</v>
      </c>
      <c r="BY65" s="9">
        <v>175.881</v>
      </c>
      <c r="BZ65" s="9">
        <v>208.96600000000001</v>
      </c>
      <c r="CA65" s="9">
        <v>151.244</v>
      </c>
      <c r="CB65" s="9">
        <v>57.722000000000001</v>
      </c>
      <c r="CC65" s="9">
        <v>307.351</v>
      </c>
      <c r="CD65" s="9">
        <v>110.833</v>
      </c>
      <c r="CE65" s="9">
        <v>196.518</v>
      </c>
      <c r="CF65" s="9">
        <v>298.209</v>
      </c>
      <c r="CG65" s="9">
        <v>114.018</v>
      </c>
      <c r="CH65" s="9">
        <v>184.191</v>
      </c>
      <c r="CI65" s="9">
        <v>2469.0720000000001</v>
      </c>
      <c r="CJ65" s="9">
        <v>1306.78</v>
      </c>
      <c r="CK65" s="9">
        <v>1162.2919999999999</v>
      </c>
      <c r="CL65" s="9">
        <v>1729.8119999999999</v>
      </c>
      <c r="CM65" s="9">
        <v>1074.7380000000001</v>
      </c>
      <c r="CN65" s="9">
        <v>655.07399999999996</v>
      </c>
      <c r="CO65" s="9">
        <v>739.25900000000001</v>
      </c>
      <c r="CP65" s="9">
        <v>232.042</v>
      </c>
      <c r="CQ65" s="9">
        <v>507.21699999999998</v>
      </c>
      <c r="CR65" s="9">
        <v>376.79700000000003</v>
      </c>
      <c r="CS65" s="9">
        <v>201.398</v>
      </c>
      <c r="CT65" s="9">
        <v>175.399</v>
      </c>
      <c r="CU65" s="9">
        <v>89.47</v>
      </c>
      <c r="CV65" s="9">
        <v>62.204000000000001</v>
      </c>
      <c r="CW65" s="9">
        <v>27.266999999999999</v>
      </c>
      <c r="CX65" s="9">
        <v>44.054000000000002</v>
      </c>
      <c r="CY65" s="9">
        <v>38.134</v>
      </c>
      <c r="CZ65" s="9">
        <v>5.92</v>
      </c>
      <c r="DA65" s="9">
        <v>20.76</v>
      </c>
      <c r="DB65" s="9">
        <v>17.809999999999999</v>
      </c>
      <c r="DC65" s="9">
        <v>2.95</v>
      </c>
      <c r="DD65" s="9">
        <v>23.294</v>
      </c>
      <c r="DE65" s="9">
        <v>20.324000000000002</v>
      </c>
      <c r="DF65" s="9">
        <v>2.9689999999999999</v>
      </c>
      <c r="DG65" s="9">
        <v>45.415999999999997</v>
      </c>
      <c r="DH65" s="9">
        <v>24.068999999999999</v>
      </c>
      <c r="DI65" s="9">
        <v>21.347000000000001</v>
      </c>
      <c r="DJ65" s="9">
        <v>323.32799999999997</v>
      </c>
      <c r="DK65" s="9">
        <v>160.43100000000001</v>
      </c>
      <c r="DL65" s="9">
        <v>162.89699999999999</v>
      </c>
      <c r="DM65" s="9">
        <v>105.74</v>
      </c>
      <c r="DN65" s="9">
        <v>74.257000000000005</v>
      </c>
      <c r="DO65" s="9">
        <v>31.481999999999999</v>
      </c>
      <c r="DP65" s="9">
        <v>217.58799999999999</v>
      </c>
      <c r="DQ65" s="9">
        <v>86.173000000000002</v>
      </c>
      <c r="DR65" s="9">
        <v>131.41499999999999</v>
      </c>
      <c r="DS65" s="9">
        <v>140.202</v>
      </c>
      <c r="DT65" s="9">
        <v>105.343</v>
      </c>
      <c r="DU65" s="9">
        <v>34.86</v>
      </c>
      <c r="DV65" s="9">
        <v>236.595</v>
      </c>
      <c r="DW65" s="9">
        <v>96.055999999999997</v>
      </c>
      <c r="DX65" s="9">
        <v>140.53899999999999</v>
      </c>
      <c r="DY65" s="9">
        <v>238.34800000000001</v>
      </c>
      <c r="DZ65" s="9">
        <v>103.983</v>
      </c>
      <c r="EA65" s="9">
        <v>134.36500000000001</v>
      </c>
      <c r="EB65" s="9">
        <v>833.84500000000003</v>
      </c>
      <c r="EC65" s="9">
        <v>447.39499999999998</v>
      </c>
      <c r="ED65" s="9">
        <v>386.45</v>
      </c>
      <c r="EE65" s="9">
        <v>555.221</v>
      </c>
      <c r="EF65" s="9">
        <v>367.27199999999999</v>
      </c>
      <c r="EG65" s="9">
        <v>187.95</v>
      </c>
      <c r="EH65" s="9">
        <v>278.62400000000002</v>
      </c>
      <c r="EI65" s="9">
        <v>80.123000000000005</v>
      </c>
      <c r="EJ65" s="9">
        <v>198.501</v>
      </c>
      <c r="EK65" s="9">
        <v>136.209</v>
      </c>
      <c r="EL65" s="9">
        <v>70.209999999999994</v>
      </c>
      <c r="EM65" s="9">
        <v>65.998999999999995</v>
      </c>
      <c r="EN65" s="9">
        <v>31.768000000000001</v>
      </c>
      <c r="EO65" s="9">
        <v>18.73</v>
      </c>
      <c r="EP65" s="9">
        <v>13.038</v>
      </c>
      <c r="EQ65" s="9">
        <v>12.65</v>
      </c>
      <c r="ER65" s="9">
        <v>10.395</v>
      </c>
      <c r="ES65" s="9">
        <v>2.2549999999999999</v>
      </c>
      <c r="ET65" s="9">
        <v>5.0579999999999998</v>
      </c>
      <c r="EU65" s="9">
        <v>3.3439999999999999</v>
      </c>
      <c r="EV65" s="9">
        <v>1.714</v>
      </c>
      <c r="EW65" s="9">
        <v>7.5919999999999996</v>
      </c>
      <c r="EX65" s="9">
        <v>7.0510000000000002</v>
      </c>
      <c r="EY65" s="9">
        <v>0.54100000000000004</v>
      </c>
      <c r="EZ65" s="9">
        <v>19.117999999999999</v>
      </c>
      <c r="FA65" s="9">
        <v>8.3350000000000009</v>
      </c>
      <c r="FB65" s="9">
        <v>10.782999999999999</v>
      </c>
      <c r="FC65" s="9">
        <v>119.1</v>
      </c>
      <c r="FD65" s="9">
        <v>59.744</v>
      </c>
      <c r="FE65" s="9">
        <v>59.356000000000002</v>
      </c>
      <c r="FF65" s="9">
        <v>40.902999999999999</v>
      </c>
      <c r="FG65" s="9">
        <v>29.904</v>
      </c>
      <c r="FH65" s="9">
        <v>10.999000000000001</v>
      </c>
      <c r="FI65" s="9">
        <v>78.197000000000003</v>
      </c>
      <c r="FJ65" s="9">
        <v>29.84</v>
      </c>
      <c r="FK65" s="9">
        <v>48.356999999999999</v>
      </c>
      <c r="FL65" s="9">
        <v>49.642000000000003</v>
      </c>
      <c r="FM65" s="9">
        <v>37.055999999999997</v>
      </c>
      <c r="FN65" s="9">
        <v>12.586</v>
      </c>
      <c r="FO65" s="9">
        <v>86.566999999999993</v>
      </c>
      <c r="FP65" s="9">
        <v>33.154000000000003</v>
      </c>
      <c r="FQ65" s="9">
        <v>53.412999999999997</v>
      </c>
      <c r="FR65" s="9">
        <v>83.256</v>
      </c>
      <c r="FS65" s="9">
        <v>33.183999999999997</v>
      </c>
      <c r="FT65" s="9">
        <v>50.070999999999998</v>
      </c>
      <c r="FU65" s="9">
        <v>1338.86</v>
      </c>
      <c r="FV65" s="9">
        <v>728.64200000000005</v>
      </c>
      <c r="FW65" s="9">
        <v>610.21900000000005</v>
      </c>
      <c r="FX65" s="9">
        <v>938.96100000000001</v>
      </c>
      <c r="FY65" s="9">
        <v>611.66099999999994</v>
      </c>
      <c r="FZ65" s="9">
        <v>327.29899999999998</v>
      </c>
      <c r="GA65" s="9">
        <v>399.9</v>
      </c>
      <c r="GB65" s="9">
        <v>116.98</v>
      </c>
      <c r="GC65" s="9">
        <v>282.91899999999998</v>
      </c>
      <c r="GD65" s="9">
        <v>223.39599999999999</v>
      </c>
      <c r="GE65" s="9">
        <v>120.833</v>
      </c>
      <c r="GF65" s="9">
        <v>102.563</v>
      </c>
      <c r="GG65" s="9">
        <v>39.914000000000001</v>
      </c>
      <c r="GH65" s="9">
        <v>25.913</v>
      </c>
      <c r="GI65" s="9">
        <v>14.000999999999999</v>
      </c>
      <c r="GJ65" s="9">
        <v>20.87</v>
      </c>
      <c r="GK65" s="9">
        <v>18.055</v>
      </c>
      <c r="GL65" s="9">
        <v>2.8149999999999999</v>
      </c>
      <c r="GM65" s="9">
        <v>11.75</v>
      </c>
      <c r="GN65" s="9">
        <v>9.58</v>
      </c>
      <c r="GO65" s="9">
        <v>2.17</v>
      </c>
      <c r="GP65" s="9">
        <v>9.1199999999999992</v>
      </c>
      <c r="GQ65" s="9">
        <v>8.4749999999999996</v>
      </c>
      <c r="GR65" s="9">
        <v>0.64500000000000002</v>
      </c>
      <c r="GS65" s="9">
        <v>19.044</v>
      </c>
      <c r="GT65" s="9">
        <v>7.8579999999999997</v>
      </c>
      <c r="GU65" s="9">
        <v>11.186</v>
      </c>
      <c r="GV65" s="9">
        <v>200.345</v>
      </c>
      <c r="GW65" s="9">
        <v>105.58799999999999</v>
      </c>
      <c r="GX65" s="9">
        <v>94.757000000000005</v>
      </c>
      <c r="GY65" s="9">
        <v>75.444000000000003</v>
      </c>
      <c r="GZ65" s="9">
        <v>56.987000000000002</v>
      </c>
      <c r="HA65" s="9">
        <v>18.457000000000001</v>
      </c>
      <c r="HB65" s="9">
        <v>124.901</v>
      </c>
      <c r="HC65" s="9">
        <v>48.600999999999999</v>
      </c>
      <c r="HD65" s="9">
        <v>76.299000000000007</v>
      </c>
      <c r="HE65" s="9">
        <v>91.156000000000006</v>
      </c>
      <c r="HF65" s="9">
        <v>70.08</v>
      </c>
      <c r="HG65" s="9">
        <v>21.076000000000001</v>
      </c>
      <c r="HH65" s="9">
        <v>132.24</v>
      </c>
      <c r="HI65" s="9">
        <v>50.752000000000002</v>
      </c>
      <c r="HJ65" s="9">
        <v>81.486999999999995</v>
      </c>
      <c r="HK65" s="9">
        <v>136.65100000000001</v>
      </c>
      <c r="HL65" s="9">
        <v>58.182000000000002</v>
      </c>
      <c r="HM65" s="9">
        <v>78.468999999999994</v>
      </c>
      <c r="HN65" s="9">
        <v>251.44300000000001</v>
      </c>
      <c r="HO65" s="9">
        <v>132.68299999999999</v>
      </c>
      <c r="HP65" s="9">
        <v>118.76</v>
      </c>
      <c r="HQ65" s="9">
        <v>158.10300000000001</v>
      </c>
      <c r="HR65" s="9">
        <v>102.261</v>
      </c>
      <c r="HS65" s="9">
        <v>55.841999999999999</v>
      </c>
      <c r="HT65" s="9">
        <v>93.34</v>
      </c>
      <c r="HU65" s="9">
        <v>30.422000000000001</v>
      </c>
      <c r="HV65" s="9">
        <v>62.917999999999999</v>
      </c>
      <c r="HW65" s="9">
        <v>40.884999999999998</v>
      </c>
      <c r="HX65" s="9">
        <v>20.439</v>
      </c>
      <c r="HY65" s="9">
        <v>20.446000000000002</v>
      </c>
      <c r="HZ65" s="9">
        <v>8.8879999999999999</v>
      </c>
      <c r="IA65" s="9">
        <v>5.0199999999999996</v>
      </c>
      <c r="IB65" s="9">
        <v>3.8679999999999999</v>
      </c>
      <c r="IC65" s="9">
        <v>2.0329999999999999</v>
      </c>
      <c r="ID65" s="9">
        <v>1.6659999999999999</v>
      </c>
      <c r="IE65" s="9">
        <v>0.36699999999999999</v>
      </c>
      <c r="IF65" s="9">
        <v>1.36</v>
      </c>
      <c r="IG65" s="9">
        <v>1.004</v>
      </c>
      <c r="IH65" s="9">
        <v>0.35599999999999998</v>
      </c>
      <c r="II65" s="9">
        <v>0.67300000000000004</v>
      </c>
      <c r="IJ65" s="9">
        <v>0.66200000000000003</v>
      </c>
      <c r="IK65" s="9">
        <v>1.0999999999999999E-2</v>
      </c>
      <c r="IL65" s="9">
        <v>6.8559999999999999</v>
      </c>
      <c r="IM65" s="9">
        <v>3.3540000000000001</v>
      </c>
      <c r="IN65" s="9">
        <v>3.5019999999999998</v>
      </c>
      <c r="IO65" s="9">
        <v>35.426000000000002</v>
      </c>
      <c r="IP65" s="9">
        <v>17.661000000000001</v>
      </c>
      <c r="IQ65" s="9">
        <v>17.765000000000001</v>
      </c>
    </row>
    <row r="66" spans="1:251">
      <c r="A66" s="10">
        <v>43497</v>
      </c>
      <c r="B66" s="9">
        <v>1079.038</v>
      </c>
      <c r="C66" s="9">
        <v>1239.288</v>
      </c>
      <c r="D66" s="9">
        <v>413.92599999999999</v>
      </c>
      <c r="E66" s="9">
        <v>825.36199999999997</v>
      </c>
      <c r="F66" s="9">
        <v>526.27099999999996</v>
      </c>
      <c r="G66" s="9">
        <v>283.51499999999999</v>
      </c>
      <c r="H66" s="9">
        <v>242.756</v>
      </c>
      <c r="I66" s="9">
        <v>106.866</v>
      </c>
      <c r="J66" s="9">
        <v>57.249000000000002</v>
      </c>
      <c r="K66" s="9">
        <v>49.616999999999997</v>
      </c>
      <c r="L66" s="9">
        <v>42.703000000000003</v>
      </c>
      <c r="M66" s="9">
        <v>28.975000000000001</v>
      </c>
      <c r="N66" s="9">
        <v>13.728</v>
      </c>
      <c r="O66" s="9">
        <v>28.87</v>
      </c>
      <c r="P66" s="9">
        <v>18.623000000000001</v>
      </c>
      <c r="Q66" s="9">
        <v>10.247</v>
      </c>
      <c r="R66" s="9">
        <v>13.833</v>
      </c>
      <c r="S66" s="9">
        <v>10.353</v>
      </c>
      <c r="T66" s="9">
        <v>3.4809999999999999</v>
      </c>
      <c r="U66" s="9">
        <v>64.162000000000006</v>
      </c>
      <c r="V66" s="9">
        <v>28.273</v>
      </c>
      <c r="W66" s="9">
        <v>35.889000000000003</v>
      </c>
      <c r="X66" s="9">
        <v>467.488</v>
      </c>
      <c r="Y66" s="9">
        <v>247.63200000000001</v>
      </c>
      <c r="Z66" s="9">
        <v>219.85599999999999</v>
      </c>
      <c r="AA66" s="9">
        <v>179.761</v>
      </c>
      <c r="AB66" s="9">
        <v>130.262</v>
      </c>
      <c r="AC66" s="9">
        <v>49.499000000000002</v>
      </c>
      <c r="AD66" s="9">
        <v>287.72699999999998</v>
      </c>
      <c r="AE66" s="9">
        <v>117.37</v>
      </c>
      <c r="AF66" s="9">
        <v>170.358</v>
      </c>
      <c r="AG66" s="9">
        <v>212.53200000000001</v>
      </c>
      <c r="AH66" s="9">
        <v>152.61500000000001</v>
      </c>
      <c r="AI66" s="9">
        <v>59.915999999999997</v>
      </c>
      <c r="AJ66" s="9">
        <v>313.73899999999998</v>
      </c>
      <c r="AK66" s="9">
        <v>130.9</v>
      </c>
      <c r="AL66" s="9">
        <v>182.839</v>
      </c>
      <c r="AM66" s="9">
        <v>316.59699999999998</v>
      </c>
      <c r="AN66" s="9">
        <v>135.99199999999999</v>
      </c>
      <c r="AO66" s="9">
        <v>180.60499999999999</v>
      </c>
      <c r="AP66" s="9">
        <v>3364.6570000000002</v>
      </c>
      <c r="AQ66" s="9">
        <v>1798.749</v>
      </c>
      <c r="AR66" s="9">
        <v>1565.9079999999999</v>
      </c>
      <c r="AS66" s="9">
        <v>2313.5120000000002</v>
      </c>
      <c r="AT66" s="9">
        <v>1475.2270000000001</v>
      </c>
      <c r="AU66" s="9">
        <v>838.28599999999994</v>
      </c>
      <c r="AV66" s="9">
        <v>1051.145</v>
      </c>
      <c r="AW66" s="9">
        <v>323.52199999999999</v>
      </c>
      <c r="AX66" s="9">
        <v>727.62300000000005</v>
      </c>
      <c r="AY66" s="9">
        <v>480.96800000000002</v>
      </c>
      <c r="AZ66" s="9">
        <v>246.137</v>
      </c>
      <c r="BA66" s="9">
        <v>234.83099999999999</v>
      </c>
      <c r="BB66" s="9">
        <v>97.688000000000002</v>
      </c>
      <c r="BC66" s="9">
        <v>56.478999999999999</v>
      </c>
      <c r="BD66" s="9">
        <v>41.209000000000003</v>
      </c>
      <c r="BE66" s="9">
        <v>35.709000000000003</v>
      </c>
      <c r="BF66" s="9">
        <v>27.986000000000001</v>
      </c>
      <c r="BG66" s="9">
        <v>7.7229999999999999</v>
      </c>
      <c r="BH66" s="9">
        <v>17.974</v>
      </c>
      <c r="BI66" s="9">
        <v>14.018000000000001</v>
      </c>
      <c r="BJ66" s="9">
        <v>3.956</v>
      </c>
      <c r="BK66" s="9">
        <v>17.736000000000001</v>
      </c>
      <c r="BL66" s="9">
        <v>13.968</v>
      </c>
      <c r="BM66" s="9">
        <v>3.7669999999999999</v>
      </c>
      <c r="BN66" s="9">
        <v>61.978999999999999</v>
      </c>
      <c r="BO66" s="9">
        <v>28.492999999999999</v>
      </c>
      <c r="BP66" s="9">
        <v>33.485999999999997</v>
      </c>
      <c r="BQ66" s="9">
        <v>423.10399999999998</v>
      </c>
      <c r="BR66" s="9">
        <v>213.35599999999999</v>
      </c>
      <c r="BS66" s="9">
        <v>209.74799999999999</v>
      </c>
      <c r="BT66" s="9">
        <v>156.386</v>
      </c>
      <c r="BU66" s="9">
        <v>116.57</v>
      </c>
      <c r="BV66" s="9">
        <v>39.816000000000003</v>
      </c>
      <c r="BW66" s="9">
        <v>266.71800000000002</v>
      </c>
      <c r="BX66" s="9">
        <v>96.787000000000006</v>
      </c>
      <c r="BY66" s="9">
        <v>169.93100000000001</v>
      </c>
      <c r="BZ66" s="9">
        <v>180.87200000000001</v>
      </c>
      <c r="CA66" s="9">
        <v>135.44300000000001</v>
      </c>
      <c r="CB66" s="9">
        <v>45.427999999999997</v>
      </c>
      <c r="CC66" s="9">
        <v>300.09699999999998</v>
      </c>
      <c r="CD66" s="9">
        <v>110.694</v>
      </c>
      <c r="CE66" s="9">
        <v>189.40299999999999</v>
      </c>
      <c r="CF66" s="9">
        <v>284.69099999999997</v>
      </c>
      <c r="CG66" s="9">
        <v>110.804</v>
      </c>
      <c r="CH66" s="9">
        <v>173.887</v>
      </c>
      <c r="CI66" s="9">
        <v>2523.5479999999998</v>
      </c>
      <c r="CJ66" s="9">
        <v>1317.559</v>
      </c>
      <c r="CK66" s="9">
        <v>1205.989</v>
      </c>
      <c r="CL66" s="9">
        <v>1753.473</v>
      </c>
      <c r="CM66" s="9">
        <v>1084.126</v>
      </c>
      <c r="CN66" s="9">
        <v>669.34799999999996</v>
      </c>
      <c r="CO66" s="9">
        <v>770.07500000000005</v>
      </c>
      <c r="CP66" s="9">
        <v>233.434</v>
      </c>
      <c r="CQ66" s="9">
        <v>536.64099999999996</v>
      </c>
      <c r="CR66" s="9">
        <v>342.30099999999999</v>
      </c>
      <c r="CS66" s="9">
        <v>181.327</v>
      </c>
      <c r="CT66" s="9">
        <v>160.97399999999999</v>
      </c>
      <c r="CU66" s="9">
        <v>79.539000000000001</v>
      </c>
      <c r="CV66" s="9">
        <v>43.753999999999998</v>
      </c>
      <c r="CW66" s="9">
        <v>35.784999999999997</v>
      </c>
      <c r="CX66" s="9">
        <v>29.172000000000001</v>
      </c>
      <c r="CY66" s="9">
        <v>20.658999999999999</v>
      </c>
      <c r="CZ66" s="9">
        <v>8.5129999999999999</v>
      </c>
      <c r="DA66" s="9">
        <v>17.457000000000001</v>
      </c>
      <c r="DB66" s="9">
        <v>11.026999999999999</v>
      </c>
      <c r="DC66" s="9">
        <v>6.43</v>
      </c>
      <c r="DD66" s="9">
        <v>11.715</v>
      </c>
      <c r="DE66" s="9">
        <v>9.6319999999999997</v>
      </c>
      <c r="DF66" s="9">
        <v>2.0830000000000002</v>
      </c>
      <c r="DG66" s="9">
        <v>50.366999999999997</v>
      </c>
      <c r="DH66" s="9">
        <v>23.094999999999999</v>
      </c>
      <c r="DI66" s="9">
        <v>27.271999999999998</v>
      </c>
      <c r="DJ66" s="9">
        <v>295.93299999999999</v>
      </c>
      <c r="DK66" s="9">
        <v>156.59399999999999</v>
      </c>
      <c r="DL66" s="9">
        <v>139.339</v>
      </c>
      <c r="DM66" s="9">
        <v>107.386</v>
      </c>
      <c r="DN66" s="9">
        <v>75.795000000000002</v>
      </c>
      <c r="DO66" s="9">
        <v>31.591000000000001</v>
      </c>
      <c r="DP66" s="9">
        <v>188.547</v>
      </c>
      <c r="DQ66" s="9">
        <v>80.799000000000007</v>
      </c>
      <c r="DR66" s="9">
        <v>107.748</v>
      </c>
      <c r="DS66" s="9">
        <v>131.053</v>
      </c>
      <c r="DT66" s="9">
        <v>92.504999999999995</v>
      </c>
      <c r="DU66" s="9">
        <v>38.548000000000002</v>
      </c>
      <c r="DV66" s="9">
        <v>211.24799999999999</v>
      </c>
      <c r="DW66" s="9">
        <v>88.822000000000003</v>
      </c>
      <c r="DX66" s="9">
        <v>122.426</v>
      </c>
      <c r="DY66" s="9">
        <v>206.00399999999999</v>
      </c>
      <c r="DZ66" s="9">
        <v>91.825999999999993</v>
      </c>
      <c r="EA66" s="9">
        <v>114.178</v>
      </c>
      <c r="EB66" s="9">
        <v>854.21</v>
      </c>
      <c r="EC66" s="9">
        <v>454.76900000000001</v>
      </c>
      <c r="ED66" s="9">
        <v>399.44</v>
      </c>
      <c r="EE66" s="9">
        <v>558.12400000000002</v>
      </c>
      <c r="EF66" s="9">
        <v>369.57600000000002</v>
      </c>
      <c r="EG66" s="9">
        <v>188.548</v>
      </c>
      <c r="EH66" s="9">
        <v>296.08499999999998</v>
      </c>
      <c r="EI66" s="9">
        <v>85.192999999999998</v>
      </c>
      <c r="EJ66" s="9">
        <v>210.892</v>
      </c>
      <c r="EK66" s="9">
        <v>128.32499999999999</v>
      </c>
      <c r="EL66" s="9">
        <v>65.772999999999996</v>
      </c>
      <c r="EM66" s="9">
        <v>62.551000000000002</v>
      </c>
      <c r="EN66" s="9">
        <v>32.71</v>
      </c>
      <c r="EO66" s="9">
        <v>17.966999999999999</v>
      </c>
      <c r="EP66" s="9">
        <v>14.743</v>
      </c>
      <c r="EQ66" s="9">
        <v>13.624000000000001</v>
      </c>
      <c r="ER66" s="9">
        <v>11.101000000000001</v>
      </c>
      <c r="ES66" s="9">
        <v>2.524</v>
      </c>
      <c r="ET66" s="9">
        <v>6.4470000000000001</v>
      </c>
      <c r="EU66" s="9">
        <v>4.6769999999999996</v>
      </c>
      <c r="EV66" s="9">
        <v>1.77</v>
      </c>
      <c r="EW66" s="9">
        <v>7.1769999999999996</v>
      </c>
      <c r="EX66" s="9">
        <v>6.4240000000000004</v>
      </c>
      <c r="EY66" s="9">
        <v>0.753</v>
      </c>
      <c r="EZ66" s="9">
        <v>19.085000000000001</v>
      </c>
      <c r="FA66" s="9">
        <v>6.8659999999999997</v>
      </c>
      <c r="FB66" s="9">
        <v>12.218999999999999</v>
      </c>
      <c r="FC66" s="9">
        <v>109.932</v>
      </c>
      <c r="FD66" s="9">
        <v>55.456000000000003</v>
      </c>
      <c r="FE66" s="9">
        <v>54.476999999999997</v>
      </c>
      <c r="FF66" s="9">
        <v>39.159999999999997</v>
      </c>
      <c r="FG66" s="9">
        <v>28.57</v>
      </c>
      <c r="FH66" s="9">
        <v>10.59</v>
      </c>
      <c r="FI66" s="9">
        <v>70.772999999999996</v>
      </c>
      <c r="FJ66" s="9">
        <v>26.885999999999999</v>
      </c>
      <c r="FK66" s="9">
        <v>43.887</v>
      </c>
      <c r="FL66" s="9">
        <v>48.359000000000002</v>
      </c>
      <c r="FM66" s="9">
        <v>36</v>
      </c>
      <c r="FN66" s="9">
        <v>12.358000000000001</v>
      </c>
      <c r="FO66" s="9">
        <v>79.965999999999994</v>
      </c>
      <c r="FP66" s="9">
        <v>29.773</v>
      </c>
      <c r="FQ66" s="9">
        <v>50.192999999999998</v>
      </c>
      <c r="FR66" s="9">
        <v>77.22</v>
      </c>
      <c r="FS66" s="9">
        <v>31.562999999999999</v>
      </c>
      <c r="FT66" s="9">
        <v>45.656999999999996</v>
      </c>
      <c r="FU66" s="9">
        <v>1359.079</v>
      </c>
      <c r="FV66" s="9">
        <v>735.77</v>
      </c>
      <c r="FW66" s="9">
        <v>623.30899999999997</v>
      </c>
      <c r="FX66" s="9">
        <v>944.399</v>
      </c>
      <c r="FY66" s="9">
        <v>617.03399999999999</v>
      </c>
      <c r="FZ66" s="9">
        <v>327.36500000000001</v>
      </c>
      <c r="GA66" s="9">
        <v>414.68</v>
      </c>
      <c r="GB66" s="9">
        <v>118.736</v>
      </c>
      <c r="GC66" s="9">
        <v>295.94400000000002</v>
      </c>
      <c r="GD66" s="9">
        <v>204.78299999999999</v>
      </c>
      <c r="GE66" s="9">
        <v>105.626</v>
      </c>
      <c r="GF66" s="9">
        <v>99.156999999999996</v>
      </c>
      <c r="GG66" s="9">
        <v>46.645000000000003</v>
      </c>
      <c r="GH66" s="9">
        <v>31.012</v>
      </c>
      <c r="GI66" s="9">
        <v>15.634</v>
      </c>
      <c r="GJ66" s="9">
        <v>22.896000000000001</v>
      </c>
      <c r="GK66" s="9">
        <v>20.291</v>
      </c>
      <c r="GL66" s="9">
        <v>2.6059999999999999</v>
      </c>
      <c r="GM66" s="9">
        <v>10.621</v>
      </c>
      <c r="GN66" s="9">
        <v>9.4009999999999998</v>
      </c>
      <c r="GO66" s="9">
        <v>1.22</v>
      </c>
      <c r="GP66" s="9">
        <v>12.275</v>
      </c>
      <c r="GQ66" s="9">
        <v>10.888999999999999</v>
      </c>
      <c r="GR66" s="9">
        <v>1.3859999999999999</v>
      </c>
      <c r="GS66" s="9">
        <v>23.748999999999999</v>
      </c>
      <c r="GT66" s="9">
        <v>10.721</v>
      </c>
      <c r="GU66" s="9">
        <v>13.028</v>
      </c>
      <c r="GV66" s="9">
        <v>179.55199999999999</v>
      </c>
      <c r="GW66" s="9">
        <v>89.56</v>
      </c>
      <c r="GX66" s="9">
        <v>89.992000000000004</v>
      </c>
      <c r="GY66" s="9">
        <v>70.284999999999997</v>
      </c>
      <c r="GZ66" s="9">
        <v>50.545000000000002</v>
      </c>
      <c r="HA66" s="9">
        <v>19.741</v>
      </c>
      <c r="HB66" s="9">
        <v>109.267</v>
      </c>
      <c r="HC66" s="9">
        <v>39.015000000000001</v>
      </c>
      <c r="HD66" s="9">
        <v>70.251000000000005</v>
      </c>
      <c r="HE66" s="9">
        <v>85.608000000000004</v>
      </c>
      <c r="HF66" s="9">
        <v>63.457999999999998</v>
      </c>
      <c r="HG66" s="9">
        <v>22.15</v>
      </c>
      <c r="HH66" s="9">
        <v>119.176</v>
      </c>
      <c r="HI66" s="9">
        <v>42.167999999999999</v>
      </c>
      <c r="HJ66" s="9">
        <v>77.007000000000005</v>
      </c>
      <c r="HK66" s="9">
        <v>119.88800000000001</v>
      </c>
      <c r="HL66" s="9">
        <v>48.415999999999997</v>
      </c>
      <c r="HM66" s="9">
        <v>71.471000000000004</v>
      </c>
      <c r="HN66" s="9">
        <v>256.005</v>
      </c>
      <c r="HO66" s="9">
        <v>135.327</v>
      </c>
      <c r="HP66" s="9">
        <v>120.678</v>
      </c>
      <c r="HQ66" s="9">
        <v>163.126</v>
      </c>
      <c r="HR66" s="9">
        <v>105.944</v>
      </c>
      <c r="HS66" s="9">
        <v>57.182000000000002</v>
      </c>
      <c r="HT66" s="9">
        <v>92.879000000000005</v>
      </c>
      <c r="HU66" s="9">
        <v>29.382999999999999</v>
      </c>
      <c r="HV66" s="9">
        <v>63.496000000000002</v>
      </c>
      <c r="HW66" s="9">
        <v>39.42</v>
      </c>
      <c r="HX66" s="9">
        <v>19.372</v>
      </c>
      <c r="HY66" s="9">
        <v>20.047999999999998</v>
      </c>
      <c r="HZ66" s="9">
        <v>7.6369999999999996</v>
      </c>
      <c r="IA66" s="9">
        <v>3.4420000000000002</v>
      </c>
      <c r="IB66" s="9">
        <v>4.1950000000000003</v>
      </c>
      <c r="IC66" s="9">
        <v>2.6619999999999999</v>
      </c>
      <c r="ID66" s="9">
        <v>1.821</v>
      </c>
      <c r="IE66" s="9">
        <v>0.84099999999999997</v>
      </c>
      <c r="IF66" s="9">
        <v>1.5589999999999999</v>
      </c>
      <c r="IG66" s="9">
        <v>0.90600000000000003</v>
      </c>
      <c r="IH66" s="9">
        <v>0.65400000000000003</v>
      </c>
      <c r="II66" s="9">
        <v>1.103</v>
      </c>
      <c r="IJ66" s="9">
        <v>0.91500000000000004</v>
      </c>
      <c r="IK66" s="9">
        <v>0.187</v>
      </c>
      <c r="IL66" s="9">
        <v>4.9749999999999996</v>
      </c>
      <c r="IM66" s="9">
        <v>1.621</v>
      </c>
      <c r="IN66" s="9">
        <v>3.3540000000000001</v>
      </c>
      <c r="IO66" s="9">
        <v>35.606999999999999</v>
      </c>
      <c r="IP66" s="9">
        <v>17.45</v>
      </c>
      <c r="IQ66" s="9">
        <v>18.157</v>
      </c>
    </row>
    <row r="67" spans="1:251">
      <c r="A67" s="10">
        <v>43525</v>
      </c>
      <c r="B67" s="9">
        <v>1052.4490000000001</v>
      </c>
      <c r="C67" s="9">
        <v>1253.335</v>
      </c>
      <c r="D67" s="9">
        <v>413.72399999999999</v>
      </c>
      <c r="E67" s="9">
        <v>839.61099999999999</v>
      </c>
      <c r="F67" s="9">
        <v>525.64499999999998</v>
      </c>
      <c r="G67" s="9">
        <v>275.79700000000003</v>
      </c>
      <c r="H67" s="9">
        <v>249.84800000000001</v>
      </c>
      <c r="I67" s="9">
        <v>101.822</v>
      </c>
      <c r="J67" s="9">
        <v>58.151000000000003</v>
      </c>
      <c r="K67" s="9">
        <v>43.670999999999999</v>
      </c>
      <c r="L67" s="9">
        <v>42.088000000000001</v>
      </c>
      <c r="M67" s="9">
        <v>33.210999999999999</v>
      </c>
      <c r="N67" s="9">
        <v>8.8770000000000007</v>
      </c>
      <c r="O67" s="9">
        <v>20.584</v>
      </c>
      <c r="P67" s="9">
        <v>17.745999999999999</v>
      </c>
      <c r="Q67" s="9">
        <v>2.8380000000000001</v>
      </c>
      <c r="R67" s="9">
        <v>21.504000000000001</v>
      </c>
      <c r="S67" s="9">
        <v>15.465</v>
      </c>
      <c r="T67" s="9">
        <v>6.0389999999999997</v>
      </c>
      <c r="U67" s="9">
        <v>59.734000000000002</v>
      </c>
      <c r="V67" s="9">
        <v>24.939</v>
      </c>
      <c r="W67" s="9">
        <v>34.793999999999997</v>
      </c>
      <c r="X67" s="9">
        <v>467.20299999999997</v>
      </c>
      <c r="Y67" s="9">
        <v>240.863</v>
      </c>
      <c r="Z67" s="9">
        <v>226.34</v>
      </c>
      <c r="AA67" s="9">
        <v>179.65700000000001</v>
      </c>
      <c r="AB67" s="9">
        <v>129.20599999999999</v>
      </c>
      <c r="AC67" s="9">
        <v>50.451000000000001</v>
      </c>
      <c r="AD67" s="9">
        <v>287.54599999999999</v>
      </c>
      <c r="AE67" s="9">
        <v>111.657</v>
      </c>
      <c r="AF67" s="9">
        <v>175.88900000000001</v>
      </c>
      <c r="AG67" s="9">
        <v>209.18899999999999</v>
      </c>
      <c r="AH67" s="9">
        <v>151.70500000000001</v>
      </c>
      <c r="AI67" s="9">
        <v>57.484000000000002</v>
      </c>
      <c r="AJ67" s="9">
        <v>316.45600000000002</v>
      </c>
      <c r="AK67" s="9">
        <v>124.092</v>
      </c>
      <c r="AL67" s="9">
        <v>192.364</v>
      </c>
      <c r="AM67" s="9">
        <v>308.13</v>
      </c>
      <c r="AN67" s="9">
        <v>129.40299999999999</v>
      </c>
      <c r="AO67" s="9">
        <v>178.727</v>
      </c>
      <c r="AP67" s="9">
        <v>3351.116</v>
      </c>
      <c r="AQ67" s="9">
        <v>1799.856</v>
      </c>
      <c r="AR67" s="9">
        <v>1551.26</v>
      </c>
      <c r="AS67" s="9">
        <v>2283.799</v>
      </c>
      <c r="AT67" s="9">
        <v>1458.9949999999999</v>
      </c>
      <c r="AU67" s="9">
        <v>824.80399999999997</v>
      </c>
      <c r="AV67" s="9">
        <v>1067.317</v>
      </c>
      <c r="AW67" s="9">
        <v>340.86099999999999</v>
      </c>
      <c r="AX67" s="9">
        <v>726.45699999999999</v>
      </c>
      <c r="AY67" s="9">
        <v>468.56599999999997</v>
      </c>
      <c r="AZ67" s="9">
        <v>251.809</v>
      </c>
      <c r="BA67" s="9">
        <v>216.75700000000001</v>
      </c>
      <c r="BB67" s="9">
        <v>86.168000000000006</v>
      </c>
      <c r="BC67" s="9">
        <v>48.524000000000001</v>
      </c>
      <c r="BD67" s="9">
        <v>37.643999999999998</v>
      </c>
      <c r="BE67" s="9">
        <v>31.655000000000001</v>
      </c>
      <c r="BF67" s="9">
        <v>21.687999999999999</v>
      </c>
      <c r="BG67" s="9">
        <v>9.9670000000000005</v>
      </c>
      <c r="BH67" s="9">
        <v>19.364000000000001</v>
      </c>
      <c r="BI67" s="9">
        <v>13.702999999999999</v>
      </c>
      <c r="BJ67" s="9">
        <v>5.6619999999999999</v>
      </c>
      <c r="BK67" s="9">
        <v>12.291</v>
      </c>
      <c r="BL67" s="9">
        <v>7.9850000000000003</v>
      </c>
      <c r="BM67" s="9">
        <v>4.306</v>
      </c>
      <c r="BN67" s="9">
        <v>54.512999999999998</v>
      </c>
      <c r="BO67" s="9">
        <v>26.835999999999999</v>
      </c>
      <c r="BP67" s="9">
        <v>27.677</v>
      </c>
      <c r="BQ67" s="9">
        <v>417.67</v>
      </c>
      <c r="BR67" s="9">
        <v>225.67400000000001</v>
      </c>
      <c r="BS67" s="9">
        <v>191.99600000000001</v>
      </c>
      <c r="BT67" s="9">
        <v>151.065</v>
      </c>
      <c r="BU67" s="9">
        <v>114.08199999999999</v>
      </c>
      <c r="BV67" s="9">
        <v>36.981999999999999</v>
      </c>
      <c r="BW67" s="9">
        <v>266.60500000000002</v>
      </c>
      <c r="BX67" s="9">
        <v>111.592</v>
      </c>
      <c r="BY67" s="9">
        <v>155.01300000000001</v>
      </c>
      <c r="BZ67" s="9">
        <v>175.26</v>
      </c>
      <c r="CA67" s="9">
        <v>129.35400000000001</v>
      </c>
      <c r="CB67" s="9">
        <v>45.905999999999999</v>
      </c>
      <c r="CC67" s="9">
        <v>293.30599999999998</v>
      </c>
      <c r="CD67" s="9">
        <v>122.455</v>
      </c>
      <c r="CE67" s="9">
        <v>170.851</v>
      </c>
      <c r="CF67" s="9">
        <v>285.97000000000003</v>
      </c>
      <c r="CG67" s="9">
        <v>125.295</v>
      </c>
      <c r="CH67" s="9">
        <v>160.67500000000001</v>
      </c>
      <c r="CI67" s="9">
        <v>2516.0169999999998</v>
      </c>
      <c r="CJ67" s="9">
        <v>1311.279</v>
      </c>
      <c r="CK67" s="9">
        <v>1204.7380000000001</v>
      </c>
      <c r="CL67" s="9">
        <v>1745.818</v>
      </c>
      <c r="CM67" s="9">
        <v>1084.6379999999999</v>
      </c>
      <c r="CN67" s="9">
        <v>661.18</v>
      </c>
      <c r="CO67" s="9">
        <v>770.19899999999996</v>
      </c>
      <c r="CP67" s="9">
        <v>226.64099999999999</v>
      </c>
      <c r="CQ67" s="9">
        <v>543.55799999999999</v>
      </c>
      <c r="CR67" s="9">
        <v>366.173</v>
      </c>
      <c r="CS67" s="9">
        <v>180.11699999999999</v>
      </c>
      <c r="CT67" s="9">
        <v>186.05600000000001</v>
      </c>
      <c r="CU67" s="9">
        <v>72.552000000000007</v>
      </c>
      <c r="CV67" s="9">
        <v>37.548000000000002</v>
      </c>
      <c r="CW67" s="9">
        <v>35.003999999999998</v>
      </c>
      <c r="CX67" s="9">
        <v>25.827000000000002</v>
      </c>
      <c r="CY67" s="9">
        <v>19.286000000000001</v>
      </c>
      <c r="CZ67" s="9">
        <v>6.5410000000000004</v>
      </c>
      <c r="DA67" s="9">
        <v>15.111000000000001</v>
      </c>
      <c r="DB67" s="9">
        <v>12.141999999999999</v>
      </c>
      <c r="DC67" s="9">
        <v>2.968</v>
      </c>
      <c r="DD67" s="9">
        <v>10.717000000000001</v>
      </c>
      <c r="DE67" s="9">
        <v>7.1440000000000001</v>
      </c>
      <c r="DF67" s="9">
        <v>3.573</v>
      </c>
      <c r="DG67" s="9">
        <v>46.723999999999997</v>
      </c>
      <c r="DH67" s="9">
        <v>18.260999999999999</v>
      </c>
      <c r="DI67" s="9">
        <v>28.463000000000001</v>
      </c>
      <c r="DJ67" s="9">
        <v>328.05099999999999</v>
      </c>
      <c r="DK67" s="9">
        <v>159.37799999999999</v>
      </c>
      <c r="DL67" s="9">
        <v>168.673</v>
      </c>
      <c r="DM67" s="9">
        <v>104.836</v>
      </c>
      <c r="DN67" s="9">
        <v>73.561000000000007</v>
      </c>
      <c r="DO67" s="9">
        <v>31.274999999999999</v>
      </c>
      <c r="DP67" s="9">
        <v>223.215</v>
      </c>
      <c r="DQ67" s="9">
        <v>85.816000000000003</v>
      </c>
      <c r="DR67" s="9">
        <v>137.399</v>
      </c>
      <c r="DS67" s="9">
        <v>123.199</v>
      </c>
      <c r="DT67" s="9">
        <v>87.92</v>
      </c>
      <c r="DU67" s="9">
        <v>35.28</v>
      </c>
      <c r="DV67" s="9">
        <v>242.97300000000001</v>
      </c>
      <c r="DW67" s="9">
        <v>92.197000000000003</v>
      </c>
      <c r="DX67" s="9">
        <v>150.77600000000001</v>
      </c>
      <c r="DY67" s="9">
        <v>238.32599999999999</v>
      </c>
      <c r="DZ67" s="9">
        <v>97.959000000000003</v>
      </c>
      <c r="EA67" s="9">
        <v>140.36699999999999</v>
      </c>
      <c r="EB67" s="9">
        <v>863.07799999999997</v>
      </c>
      <c r="EC67" s="9">
        <v>454.72500000000002</v>
      </c>
      <c r="ED67" s="9">
        <v>408.35300000000001</v>
      </c>
      <c r="EE67" s="9">
        <v>562.25400000000002</v>
      </c>
      <c r="EF67" s="9">
        <v>367.30599999999998</v>
      </c>
      <c r="EG67" s="9">
        <v>194.94800000000001</v>
      </c>
      <c r="EH67" s="9">
        <v>300.82400000000001</v>
      </c>
      <c r="EI67" s="9">
        <v>87.418999999999997</v>
      </c>
      <c r="EJ67" s="9">
        <v>213.405</v>
      </c>
      <c r="EK67" s="9">
        <v>123.19199999999999</v>
      </c>
      <c r="EL67" s="9">
        <v>60.893999999999998</v>
      </c>
      <c r="EM67" s="9">
        <v>62.296999999999997</v>
      </c>
      <c r="EN67" s="9">
        <v>23.068000000000001</v>
      </c>
      <c r="EO67" s="9">
        <v>12.241</v>
      </c>
      <c r="EP67" s="9">
        <v>10.827</v>
      </c>
      <c r="EQ67" s="9">
        <v>6.649</v>
      </c>
      <c r="ER67" s="9">
        <v>4.9669999999999996</v>
      </c>
      <c r="ES67" s="9">
        <v>1.6819999999999999</v>
      </c>
      <c r="ET67" s="9">
        <v>3.8239999999999998</v>
      </c>
      <c r="EU67" s="9">
        <v>2.1760000000000002</v>
      </c>
      <c r="EV67" s="9">
        <v>1.6479999999999999</v>
      </c>
      <c r="EW67" s="9">
        <v>2.8250000000000002</v>
      </c>
      <c r="EX67" s="9">
        <v>2.7909999999999999</v>
      </c>
      <c r="EY67" s="9">
        <v>3.4000000000000002E-2</v>
      </c>
      <c r="EZ67" s="9">
        <v>16.419</v>
      </c>
      <c r="FA67" s="9">
        <v>7.274</v>
      </c>
      <c r="FB67" s="9">
        <v>9.1449999999999996</v>
      </c>
      <c r="FC67" s="9">
        <v>110.878</v>
      </c>
      <c r="FD67" s="9">
        <v>54.667999999999999</v>
      </c>
      <c r="FE67" s="9">
        <v>56.209000000000003</v>
      </c>
      <c r="FF67" s="9">
        <v>37.799999999999997</v>
      </c>
      <c r="FG67" s="9">
        <v>27.763000000000002</v>
      </c>
      <c r="FH67" s="9">
        <v>10.037000000000001</v>
      </c>
      <c r="FI67" s="9">
        <v>73.078000000000003</v>
      </c>
      <c r="FJ67" s="9">
        <v>26.905000000000001</v>
      </c>
      <c r="FK67" s="9">
        <v>46.173000000000002</v>
      </c>
      <c r="FL67" s="9">
        <v>42.43</v>
      </c>
      <c r="FM67" s="9">
        <v>30.957000000000001</v>
      </c>
      <c r="FN67" s="9">
        <v>11.472</v>
      </c>
      <c r="FO67" s="9">
        <v>80.762</v>
      </c>
      <c r="FP67" s="9">
        <v>29.937000000000001</v>
      </c>
      <c r="FQ67" s="9">
        <v>50.825000000000003</v>
      </c>
      <c r="FR67" s="9">
        <v>76.902000000000001</v>
      </c>
      <c r="FS67" s="9">
        <v>29.082000000000001</v>
      </c>
      <c r="FT67" s="9">
        <v>47.82</v>
      </c>
      <c r="FU67" s="9">
        <v>1356.838</v>
      </c>
      <c r="FV67" s="9">
        <v>728.20600000000002</v>
      </c>
      <c r="FW67" s="9">
        <v>628.63099999999997</v>
      </c>
      <c r="FX67" s="9">
        <v>932.57299999999998</v>
      </c>
      <c r="FY67" s="9">
        <v>599.89700000000005</v>
      </c>
      <c r="FZ67" s="9">
        <v>332.67500000000001</v>
      </c>
      <c r="GA67" s="9">
        <v>424.26499999999999</v>
      </c>
      <c r="GB67" s="9">
        <v>128.309</v>
      </c>
      <c r="GC67" s="9">
        <v>295.95600000000002</v>
      </c>
      <c r="GD67" s="9">
        <v>215.911</v>
      </c>
      <c r="GE67" s="9">
        <v>115.279</v>
      </c>
      <c r="GF67" s="9">
        <v>100.63200000000001</v>
      </c>
      <c r="GG67" s="9">
        <v>39.332999999999998</v>
      </c>
      <c r="GH67" s="9">
        <v>22.864000000000001</v>
      </c>
      <c r="GI67" s="9">
        <v>16.469000000000001</v>
      </c>
      <c r="GJ67" s="9">
        <v>14.952</v>
      </c>
      <c r="GK67" s="9">
        <v>11.646000000000001</v>
      </c>
      <c r="GL67" s="9">
        <v>3.306</v>
      </c>
      <c r="GM67" s="9">
        <v>6.9130000000000003</v>
      </c>
      <c r="GN67" s="9">
        <v>5.4509999999999996</v>
      </c>
      <c r="GO67" s="9">
        <v>1.462</v>
      </c>
      <c r="GP67" s="9">
        <v>8.0389999999999997</v>
      </c>
      <c r="GQ67" s="9">
        <v>6.1950000000000003</v>
      </c>
      <c r="GR67" s="9">
        <v>1.8440000000000001</v>
      </c>
      <c r="GS67" s="9">
        <v>24.381</v>
      </c>
      <c r="GT67" s="9">
        <v>11.218</v>
      </c>
      <c r="GU67" s="9">
        <v>13.164</v>
      </c>
      <c r="GV67" s="9">
        <v>195.273</v>
      </c>
      <c r="GW67" s="9">
        <v>103.72199999999999</v>
      </c>
      <c r="GX67" s="9">
        <v>91.551000000000002</v>
      </c>
      <c r="GY67" s="9">
        <v>76.697999999999993</v>
      </c>
      <c r="GZ67" s="9">
        <v>58.353999999999999</v>
      </c>
      <c r="HA67" s="9">
        <v>18.344999999999999</v>
      </c>
      <c r="HB67" s="9">
        <v>118.575</v>
      </c>
      <c r="HC67" s="9">
        <v>45.368000000000002</v>
      </c>
      <c r="HD67" s="9">
        <v>73.206000000000003</v>
      </c>
      <c r="HE67" s="9">
        <v>86.381</v>
      </c>
      <c r="HF67" s="9">
        <v>65.400999999999996</v>
      </c>
      <c r="HG67" s="9">
        <v>20.98</v>
      </c>
      <c r="HH67" s="9">
        <v>129.53</v>
      </c>
      <c r="HI67" s="9">
        <v>49.878</v>
      </c>
      <c r="HJ67" s="9">
        <v>79.652000000000001</v>
      </c>
      <c r="HK67" s="9">
        <v>125.488</v>
      </c>
      <c r="HL67" s="9">
        <v>50.819000000000003</v>
      </c>
      <c r="HM67" s="9">
        <v>74.668999999999997</v>
      </c>
      <c r="HN67" s="9">
        <v>254.46799999999999</v>
      </c>
      <c r="HO67" s="9">
        <v>134.22</v>
      </c>
      <c r="HP67" s="9">
        <v>120.248</v>
      </c>
      <c r="HQ67" s="9">
        <v>159.29499999999999</v>
      </c>
      <c r="HR67" s="9">
        <v>103.85</v>
      </c>
      <c r="HS67" s="9">
        <v>55.445</v>
      </c>
      <c r="HT67" s="9">
        <v>95.173000000000002</v>
      </c>
      <c r="HU67" s="9">
        <v>30.37</v>
      </c>
      <c r="HV67" s="9">
        <v>64.802999999999997</v>
      </c>
      <c r="HW67" s="9">
        <v>39.119999999999997</v>
      </c>
      <c r="HX67" s="9">
        <v>17.917000000000002</v>
      </c>
      <c r="HY67" s="9">
        <v>21.202999999999999</v>
      </c>
      <c r="HZ67" s="9">
        <v>6.7720000000000002</v>
      </c>
      <c r="IA67" s="9">
        <v>3.5</v>
      </c>
      <c r="IB67" s="9">
        <v>3.2719999999999998</v>
      </c>
      <c r="IC67" s="9">
        <v>1.099</v>
      </c>
      <c r="ID67" s="9">
        <v>0.85</v>
      </c>
      <c r="IE67" s="9">
        <v>0.249</v>
      </c>
      <c r="IF67" s="9">
        <v>0.57899999999999996</v>
      </c>
      <c r="IG67" s="9">
        <v>0.441</v>
      </c>
      <c r="IH67" s="9">
        <v>0.13800000000000001</v>
      </c>
      <c r="II67" s="9">
        <v>0.52</v>
      </c>
      <c r="IJ67" s="9">
        <v>0.40899999999999997</v>
      </c>
      <c r="IK67" s="9">
        <v>0.111</v>
      </c>
      <c r="IL67" s="9">
        <v>5.673</v>
      </c>
      <c r="IM67" s="9">
        <v>2.6509999999999998</v>
      </c>
      <c r="IN67" s="9">
        <v>3.0230000000000001</v>
      </c>
      <c r="IO67" s="9">
        <v>35.753999999999998</v>
      </c>
      <c r="IP67" s="9">
        <v>15.967000000000001</v>
      </c>
      <c r="IQ67" s="9">
        <v>19.786999999999999</v>
      </c>
    </row>
    <row r="68" spans="1:251">
      <c r="A68" s="10">
        <v>43556</v>
      </c>
      <c r="B68" s="9">
        <v>1069.1849999999999</v>
      </c>
      <c r="C68" s="9">
        <v>1277.6579999999999</v>
      </c>
      <c r="D68" s="9">
        <v>440.91399999999999</v>
      </c>
      <c r="E68" s="9">
        <v>836.74400000000003</v>
      </c>
      <c r="F68" s="9">
        <v>556.80600000000004</v>
      </c>
      <c r="G68" s="9">
        <v>310.21800000000002</v>
      </c>
      <c r="H68" s="9">
        <v>246.58799999999999</v>
      </c>
      <c r="I68" s="9">
        <v>103.753</v>
      </c>
      <c r="J68" s="9">
        <v>61.27</v>
      </c>
      <c r="K68" s="9">
        <v>42.482999999999997</v>
      </c>
      <c r="L68" s="9">
        <v>37.142000000000003</v>
      </c>
      <c r="M68" s="9">
        <v>31.111999999999998</v>
      </c>
      <c r="N68" s="9">
        <v>6.03</v>
      </c>
      <c r="O68" s="9">
        <v>20.658999999999999</v>
      </c>
      <c r="P68" s="9">
        <v>17.436</v>
      </c>
      <c r="Q68" s="9">
        <v>3.2229999999999999</v>
      </c>
      <c r="R68" s="9">
        <v>16.483000000000001</v>
      </c>
      <c r="S68" s="9">
        <v>13.676</v>
      </c>
      <c r="T68" s="9">
        <v>2.8079999999999998</v>
      </c>
      <c r="U68" s="9">
        <v>66.611000000000004</v>
      </c>
      <c r="V68" s="9">
        <v>30.158000000000001</v>
      </c>
      <c r="W68" s="9">
        <v>36.453000000000003</v>
      </c>
      <c r="X68" s="9">
        <v>499.63</v>
      </c>
      <c r="Y68" s="9">
        <v>272.55399999999997</v>
      </c>
      <c r="Z68" s="9">
        <v>227.07599999999999</v>
      </c>
      <c r="AA68" s="9">
        <v>188.60900000000001</v>
      </c>
      <c r="AB68" s="9">
        <v>138.43</v>
      </c>
      <c r="AC68" s="9">
        <v>50.179000000000002</v>
      </c>
      <c r="AD68" s="9">
        <v>311.02100000000002</v>
      </c>
      <c r="AE68" s="9">
        <v>134.124</v>
      </c>
      <c r="AF68" s="9">
        <v>176.89699999999999</v>
      </c>
      <c r="AG68" s="9">
        <v>211.76400000000001</v>
      </c>
      <c r="AH68" s="9">
        <v>158.16999999999999</v>
      </c>
      <c r="AI68" s="9">
        <v>53.593000000000004</v>
      </c>
      <c r="AJ68" s="9">
        <v>345.04300000000001</v>
      </c>
      <c r="AK68" s="9">
        <v>152.048</v>
      </c>
      <c r="AL68" s="9">
        <v>192.995</v>
      </c>
      <c r="AM68" s="9">
        <v>331.68</v>
      </c>
      <c r="AN68" s="9">
        <v>151.56</v>
      </c>
      <c r="AO68" s="9">
        <v>180.119</v>
      </c>
      <c r="AP68" s="9">
        <v>3339.7869999999998</v>
      </c>
      <c r="AQ68" s="9">
        <v>1768.941</v>
      </c>
      <c r="AR68" s="9">
        <v>1570.847</v>
      </c>
      <c r="AS68" s="9">
        <v>2262.5369999999998</v>
      </c>
      <c r="AT68" s="9">
        <v>1427.7180000000001</v>
      </c>
      <c r="AU68" s="9">
        <v>834.81899999999996</v>
      </c>
      <c r="AV68" s="9">
        <v>1077.25</v>
      </c>
      <c r="AW68" s="9">
        <v>341.22300000000001</v>
      </c>
      <c r="AX68" s="9">
        <v>736.02800000000002</v>
      </c>
      <c r="AY68" s="9">
        <v>476.71199999999999</v>
      </c>
      <c r="AZ68" s="9">
        <v>261.887</v>
      </c>
      <c r="BA68" s="9">
        <v>214.82499999999999</v>
      </c>
      <c r="BB68" s="9">
        <v>82.445999999999998</v>
      </c>
      <c r="BC68" s="9">
        <v>51.81</v>
      </c>
      <c r="BD68" s="9">
        <v>30.635999999999999</v>
      </c>
      <c r="BE68" s="9">
        <v>30.395</v>
      </c>
      <c r="BF68" s="9">
        <v>24.087</v>
      </c>
      <c r="BG68" s="9">
        <v>6.3079999999999998</v>
      </c>
      <c r="BH68" s="9">
        <v>17.795000000000002</v>
      </c>
      <c r="BI68" s="9">
        <v>13.013999999999999</v>
      </c>
      <c r="BJ68" s="9">
        <v>4.78</v>
      </c>
      <c r="BK68" s="9">
        <v>12.601000000000001</v>
      </c>
      <c r="BL68" s="9">
        <v>11.071999999999999</v>
      </c>
      <c r="BM68" s="9">
        <v>1.528</v>
      </c>
      <c r="BN68" s="9">
        <v>52.051000000000002</v>
      </c>
      <c r="BO68" s="9">
        <v>27.724</v>
      </c>
      <c r="BP68" s="9">
        <v>24.327000000000002</v>
      </c>
      <c r="BQ68" s="9">
        <v>433.86200000000002</v>
      </c>
      <c r="BR68" s="9">
        <v>236.32499999999999</v>
      </c>
      <c r="BS68" s="9">
        <v>197.53700000000001</v>
      </c>
      <c r="BT68" s="9">
        <v>167.25299999999999</v>
      </c>
      <c r="BU68" s="9">
        <v>125.488</v>
      </c>
      <c r="BV68" s="9">
        <v>41.765000000000001</v>
      </c>
      <c r="BW68" s="9">
        <v>266.60899999999998</v>
      </c>
      <c r="BX68" s="9">
        <v>110.837</v>
      </c>
      <c r="BY68" s="9">
        <v>155.77199999999999</v>
      </c>
      <c r="BZ68" s="9">
        <v>188.31899999999999</v>
      </c>
      <c r="CA68" s="9">
        <v>141.696</v>
      </c>
      <c r="CB68" s="9">
        <v>46.622999999999998</v>
      </c>
      <c r="CC68" s="9">
        <v>288.39299999999997</v>
      </c>
      <c r="CD68" s="9">
        <v>120.19199999999999</v>
      </c>
      <c r="CE68" s="9">
        <v>168.202</v>
      </c>
      <c r="CF68" s="9">
        <v>284.404</v>
      </c>
      <c r="CG68" s="9">
        <v>123.851</v>
      </c>
      <c r="CH68" s="9">
        <v>160.553</v>
      </c>
      <c r="CI68" s="9">
        <v>2518.1089999999999</v>
      </c>
      <c r="CJ68" s="9">
        <v>1310.038</v>
      </c>
      <c r="CK68" s="9">
        <v>1208.0709999999999</v>
      </c>
      <c r="CL68" s="9">
        <v>1720.654</v>
      </c>
      <c r="CM68" s="9">
        <v>1070.6120000000001</v>
      </c>
      <c r="CN68" s="9">
        <v>650.04200000000003</v>
      </c>
      <c r="CO68" s="9">
        <v>797.45500000000004</v>
      </c>
      <c r="CP68" s="9">
        <v>239.42599999999999</v>
      </c>
      <c r="CQ68" s="9">
        <v>558.029</v>
      </c>
      <c r="CR68" s="9">
        <v>395.36599999999999</v>
      </c>
      <c r="CS68" s="9">
        <v>198.048</v>
      </c>
      <c r="CT68" s="9">
        <v>197.31800000000001</v>
      </c>
      <c r="CU68" s="9">
        <v>80.411000000000001</v>
      </c>
      <c r="CV68" s="9">
        <v>49.259</v>
      </c>
      <c r="CW68" s="9">
        <v>31.152000000000001</v>
      </c>
      <c r="CX68" s="9">
        <v>34.216000000000001</v>
      </c>
      <c r="CY68" s="9">
        <v>25.873999999999999</v>
      </c>
      <c r="CZ68" s="9">
        <v>8.3420000000000005</v>
      </c>
      <c r="DA68" s="9">
        <v>18.306000000000001</v>
      </c>
      <c r="DB68" s="9">
        <v>12.840999999999999</v>
      </c>
      <c r="DC68" s="9">
        <v>5.4649999999999999</v>
      </c>
      <c r="DD68" s="9">
        <v>15.911</v>
      </c>
      <c r="DE68" s="9">
        <v>13.032999999999999</v>
      </c>
      <c r="DF68" s="9">
        <v>2.8780000000000001</v>
      </c>
      <c r="DG68" s="9">
        <v>46.194000000000003</v>
      </c>
      <c r="DH68" s="9">
        <v>23.385000000000002</v>
      </c>
      <c r="DI68" s="9">
        <v>22.81</v>
      </c>
      <c r="DJ68" s="9">
        <v>351.27300000000002</v>
      </c>
      <c r="DK68" s="9">
        <v>171.37299999999999</v>
      </c>
      <c r="DL68" s="9">
        <v>179.9</v>
      </c>
      <c r="DM68" s="9">
        <v>113.02200000000001</v>
      </c>
      <c r="DN68" s="9">
        <v>77.724999999999994</v>
      </c>
      <c r="DO68" s="9">
        <v>35.296999999999997</v>
      </c>
      <c r="DP68" s="9">
        <v>238.25</v>
      </c>
      <c r="DQ68" s="9">
        <v>93.647999999999996</v>
      </c>
      <c r="DR68" s="9">
        <v>144.60300000000001</v>
      </c>
      <c r="DS68" s="9">
        <v>139.31700000000001</v>
      </c>
      <c r="DT68" s="9">
        <v>97.808999999999997</v>
      </c>
      <c r="DU68" s="9">
        <v>41.508000000000003</v>
      </c>
      <c r="DV68" s="9">
        <v>256.04899999999998</v>
      </c>
      <c r="DW68" s="9">
        <v>100.24</v>
      </c>
      <c r="DX68" s="9">
        <v>155.81</v>
      </c>
      <c r="DY68" s="9">
        <v>256.55599999999998</v>
      </c>
      <c r="DZ68" s="9">
        <v>106.489</v>
      </c>
      <c r="EA68" s="9">
        <v>150.06700000000001</v>
      </c>
      <c r="EB68" s="9">
        <v>866.43700000000001</v>
      </c>
      <c r="EC68" s="9">
        <v>455.75700000000001</v>
      </c>
      <c r="ED68" s="9">
        <v>410.68</v>
      </c>
      <c r="EE68" s="9">
        <v>564.45799999999997</v>
      </c>
      <c r="EF68" s="9">
        <v>368.34199999999998</v>
      </c>
      <c r="EG68" s="9">
        <v>196.11600000000001</v>
      </c>
      <c r="EH68" s="9">
        <v>301.97899999999998</v>
      </c>
      <c r="EI68" s="9">
        <v>87.415999999999997</v>
      </c>
      <c r="EJ68" s="9">
        <v>214.56399999999999</v>
      </c>
      <c r="EK68" s="9">
        <v>126.729</v>
      </c>
      <c r="EL68" s="9">
        <v>64.816000000000003</v>
      </c>
      <c r="EM68" s="9">
        <v>61.912999999999997</v>
      </c>
      <c r="EN68" s="9">
        <v>30.427</v>
      </c>
      <c r="EO68" s="9">
        <v>17.616</v>
      </c>
      <c r="EP68" s="9">
        <v>12.811</v>
      </c>
      <c r="EQ68" s="9">
        <v>13.858000000000001</v>
      </c>
      <c r="ER68" s="9">
        <v>10.46</v>
      </c>
      <c r="ES68" s="9">
        <v>3.3980000000000001</v>
      </c>
      <c r="ET68" s="9">
        <v>7.2519999999999998</v>
      </c>
      <c r="EU68" s="9">
        <v>5.4580000000000002</v>
      </c>
      <c r="EV68" s="9">
        <v>1.794</v>
      </c>
      <c r="EW68" s="9">
        <v>6.6059999999999999</v>
      </c>
      <c r="EX68" s="9">
        <v>5.0019999999999998</v>
      </c>
      <c r="EY68" s="9">
        <v>1.603</v>
      </c>
      <c r="EZ68" s="9">
        <v>16.568999999999999</v>
      </c>
      <c r="FA68" s="9">
        <v>7.1559999999999997</v>
      </c>
      <c r="FB68" s="9">
        <v>9.4130000000000003</v>
      </c>
      <c r="FC68" s="9">
        <v>107.133</v>
      </c>
      <c r="FD68" s="9">
        <v>53.603999999999999</v>
      </c>
      <c r="FE68" s="9">
        <v>53.529000000000003</v>
      </c>
      <c r="FF68" s="9">
        <v>37.14</v>
      </c>
      <c r="FG68" s="9">
        <v>26.111999999999998</v>
      </c>
      <c r="FH68" s="9">
        <v>11.028</v>
      </c>
      <c r="FI68" s="9">
        <v>69.992999999999995</v>
      </c>
      <c r="FJ68" s="9">
        <v>27.492000000000001</v>
      </c>
      <c r="FK68" s="9">
        <v>42.500999999999998</v>
      </c>
      <c r="FL68" s="9">
        <v>47.591000000000001</v>
      </c>
      <c r="FM68" s="9">
        <v>33.408000000000001</v>
      </c>
      <c r="FN68" s="9">
        <v>14.183</v>
      </c>
      <c r="FO68" s="9">
        <v>79.137</v>
      </c>
      <c r="FP68" s="9">
        <v>31.408000000000001</v>
      </c>
      <c r="FQ68" s="9">
        <v>47.73</v>
      </c>
      <c r="FR68" s="9">
        <v>77.245000000000005</v>
      </c>
      <c r="FS68" s="9">
        <v>32.948999999999998</v>
      </c>
      <c r="FT68" s="9">
        <v>44.295999999999999</v>
      </c>
      <c r="FU68" s="9">
        <v>1366.873</v>
      </c>
      <c r="FV68" s="9">
        <v>736.63900000000001</v>
      </c>
      <c r="FW68" s="9">
        <v>630.23299999999995</v>
      </c>
      <c r="FX68" s="9">
        <v>944.23599999999999</v>
      </c>
      <c r="FY68" s="9">
        <v>611.673</v>
      </c>
      <c r="FZ68" s="9">
        <v>332.56299999999999</v>
      </c>
      <c r="GA68" s="9">
        <v>422.637</v>
      </c>
      <c r="GB68" s="9">
        <v>124.96599999999999</v>
      </c>
      <c r="GC68" s="9">
        <v>297.67</v>
      </c>
      <c r="GD68" s="9">
        <v>210.49700000000001</v>
      </c>
      <c r="GE68" s="9">
        <v>104.078</v>
      </c>
      <c r="GF68" s="9">
        <v>106.419</v>
      </c>
      <c r="GG68" s="9">
        <v>41.982999999999997</v>
      </c>
      <c r="GH68" s="9">
        <v>21.817</v>
      </c>
      <c r="GI68" s="9">
        <v>20.166</v>
      </c>
      <c r="GJ68" s="9">
        <v>14.443</v>
      </c>
      <c r="GK68" s="9">
        <v>11.484</v>
      </c>
      <c r="GL68" s="9">
        <v>2.9590000000000001</v>
      </c>
      <c r="GM68" s="9">
        <v>7.1420000000000003</v>
      </c>
      <c r="GN68" s="9">
        <v>5.2869999999999999</v>
      </c>
      <c r="GO68" s="9">
        <v>1.855</v>
      </c>
      <c r="GP68" s="9">
        <v>7.3010000000000002</v>
      </c>
      <c r="GQ68" s="9">
        <v>6.1980000000000004</v>
      </c>
      <c r="GR68" s="9">
        <v>1.1040000000000001</v>
      </c>
      <c r="GS68" s="9">
        <v>27.54</v>
      </c>
      <c r="GT68" s="9">
        <v>10.332000000000001</v>
      </c>
      <c r="GU68" s="9">
        <v>17.207999999999998</v>
      </c>
      <c r="GV68" s="9">
        <v>190.34899999999999</v>
      </c>
      <c r="GW68" s="9">
        <v>93.742000000000004</v>
      </c>
      <c r="GX68" s="9">
        <v>96.606999999999999</v>
      </c>
      <c r="GY68" s="9">
        <v>68.534999999999997</v>
      </c>
      <c r="GZ68" s="9">
        <v>53.456000000000003</v>
      </c>
      <c r="HA68" s="9">
        <v>15.079000000000001</v>
      </c>
      <c r="HB68" s="9">
        <v>121.81399999999999</v>
      </c>
      <c r="HC68" s="9">
        <v>40.286000000000001</v>
      </c>
      <c r="HD68" s="9">
        <v>81.528000000000006</v>
      </c>
      <c r="HE68" s="9">
        <v>76.802999999999997</v>
      </c>
      <c r="HF68" s="9">
        <v>59.776000000000003</v>
      </c>
      <c r="HG68" s="9">
        <v>17.027000000000001</v>
      </c>
      <c r="HH68" s="9">
        <v>133.69399999999999</v>
      </c>
      <c r="HI68" s="9">
        <v>44.302</v>
      </c>
      <c r="HJ68" s="9">
        <v>89.391999999999996</v>
      </c>
      <c r="HK68" s="9">
        <v>128.95599999999999</v>
      </c>
      <c r="HL68" s="9">
        <v>45.573</v>
      </c>
      <c r="HM68" s="9">
        <v>83.382999999999996</v>
      </c>
      <c r="HN68" s="9">
        <v>257.33199999999999</v>
      </c>
      <c r="HO68" s="9">
        <v>136.571</v>
      </c>
      <c r="HP68" s="9">
        <v>120.761</v>
      </c>
      <c r="HQ68" s="9">
        <v>158.90899999999999</v>
      </c>
      <c r="HR68" s="9">
        <v>104.504</v>
      </c>
      <c r="HS68" s="9">
        <v>54.405000000000001</v>
      </c>
      <c r="HT68" s="9">
        <v>98.421999999999997</v>
      </c>
      <c r="HU68" s="9">
        <v>32.067</v>
      </c>
      <c r="HV68" s="9">
        <v>66.355000000000004</v>
      </c>
      <c r="HW68" s="9">
        <v>38.340000000000003</v>
      </c>
      <c r="HX68" s="9">
        <v>17.693000000000001</v>
      </c>
      <c r="HY68" s="9">
        <v>20.646999999999998</v>
      </c>
      <c r="HZ68" s="9">
        <v>7.226</v>
      </c>
      <c r="IA68" s="9">
        <v>3.4609999999999999</v>
      </c>
      <c r="IB68" s="9">
        <v>3.7650000000000001</v>
      </c>
      <c r="IC68" s="9">
        <v>2.3039999999999998</v>
      </c>
      <c r="ID68" s="9">
        <v>1.514</v>
      </c>
      <c r="IE68" s="9">
        <v>0.79</v>
      </c>
      <c r="IF68" s="9">
        <v>1.1020000000000001</v>
      </c>
      <c r="IG68" s="9">
        <v>0.65300000000000002</v>
      </c>
      <c r="IH68" s="9">
        <v>0.44900000000000001</v>
      </c>
      <c r="II68" s="9">
        <v>1.202</v>
      </c>
      <c r="IJ68" s="9">
        <v>0.86099999999999999</v>
      </c>
      <c r="IK68" s="9">
        <v>0.34100000000000003</v>
      </c>
      <c r="IL68" s="9">
        <v>4.9219999999999997</v>
      </c>
      <c r="IM68" s="9">
        <v>1.946</v>
      </c>
      <c r="IN68" s="9">
        <v>2.976</v>
      </c>
      <c r="IO68" s="9">
        <v>34.713999999999999</v>
      </c>
      <c r="IP68" s="9">
        <v>15.694000000000001</v>
      </c>
      <c r="IQ68" s="9">
        <v>19.021000000000001</v>
      </c>
    </row>
    <row r="69" spans="1:251">
      <c r="A69" s="10">
        <v>43586</v>
      </c>
      <c r="B69" s="9">
        <v>1055.797</v>
      </c>
      <c r="C69" s="9">
        <v>1289.441</v>
      </c>
      <c r="D69" s="9">
        <v>437.16300000000001</v>
      </c>
      <c r="E69" s="9">
        <v>852.27700000000004</v>
      </c>
      <c r="F69" s="9">
        <v>579.36500000000001</v>
      </c>
      <c r="G69" s="9">
        <v>328.49799999999999</v>
      </c>
      <c r="H69" s="9">
        <v>250.86699999999999</v>
      </c>
      <c r="I69" s="9">
        <v>126.13500000000001</v>
      </c>
      <c r="J69" s="9">
        <v>73.356999999999999</v>
      </c>
      <c r="K69" s="9">
        <v>52.777999999999999</v>
      </c>
      <c r="L69" s="9">
        <v>54.06</v>
      </c>
      <c r="M69" s="9">
        <v>43.238999999999997</v>
      </c>
      <c r="N69" s="9">
        <v>10.821</v>
      </c>
      <c r="O69" s="9">
        <v>32.545999999999999</v>
      </c>
      <c r="P69" s="9">
        <v>26.161999999999999</v>
      </c>
      <c r="Q69" s="9">
        <v>6.3840000000000003</v>
      </c>
      <c r="R69" s="9">
        <v>21.513999999999999</v>
      </c>
      <c r="S69" s="9">
        <v>17.077000000000002</v>
      </c>
      <c r="T69" s="9">
        <v>4.4370000000000003</v>
      </c>
      <c r="U69" s="9">
        <v>72.075000000000003</v>
      </c>
      <c r="V69" s="9">
        <v>30.117000000000001</v>
      </c>
      <c r="W69" s="9">
        <v>41.957999999999998</v>
      </c>
      <c r="X69" s="9">
        <v>506.97399999999999</v>
      </c>
      <c r="Y69" s="9">
        <v>281.51</v>
      </c>
      <c r="Z69" s="9">
        <v>225.464</v>
      </c>
      <c r="AA69" s="9">
        <v>207.65199999999999</v>
      </c>
      <c r="AB69" s="9">
        <v>160.285</v>
      </c>
      <c r="AC69" s="9">
        <v>47.366999999999997</v>
      </c>
      <c r="AD69" s="9">
        <v>299.322</v>
      </c>
      <c r="AE69" s="9">
        <v>121.226</v>
      </c>
      <c r="AF69" s="9">
        <v>178.096</v>
      </c>
      <c r="AG69" s="9">
        <v>245.803</v>
      </c>
      <c r="AH69" s="9">
        <v>190.131</v>
      </c>
      <c r="AI69" s="9">
        <v>55.671999999999997</v>
      </c>
      <c r="AJ69" s="9">
        <v>333.56200000000001</v>
      </c>
      <c r="AK69" s="9">
        <v>138.36699999999999</v>
      </c>
      <c r="AL69" s="9">
        <v>195.19499999999999</v>
      </c>
      <c r="AM69" s="9">
        <v>331.86799999999999</v>
      </c>
      <c r="AN69" s="9">
        <v>147.38800000000001</v>
      </c>
      <c r="AO69" s="9">
        <v>184.48</v>
      </c>
      <c r="AP69" s="9">
        <v>3370.7440000000001</v>
      </c>
      <c r="AQ69" s="9">
        <v>1795.6769999999999</v>
      </c>
      <c r="AR69" s="9">
        <v>1575.067</v>
      </c>
      <c r="AS69" s="9">
        <v>2268.0619999999999</v>
      </c>
      <c r="AT69" s="9">
        <v>1447.5050000000001</v>
      </c>
      <c r="AU69" s="9">
        <v>820.55700000000002</v>
      </c>
      <c r="AV69" s="9">
        <v>1102.682</v>
      </c>
      <c r="AW69" s="9">
        <v>348.17200000000003</v>
      </c>
      <c r="AX69" s="9">
        <v>754.51</v>
      </c>
      <c r="AY69" s="9">
        <v>504.38600000000002</v>
      </c>
      <c r="AZ69" s="9">
        <v>269.77999999999997</v>
      </c>
      <c r="BA69" s="9">
        <v>234.607</v>
      </c>
      <c r="BB69" s="9">
        <v>93.9</v>
      </c>
      <c r="BC69" s="9">
        <v>55.704000000000001</v>
      </c>
      <c r="BD69" s="9">
        <v>38.195999999999998</v>
      </c>
      <c r="BE69" s="9">
        <v>32.235999999999997</v>
      </c>
      <c r="BF69" s="9">
        <v>24.263000000000002</v>
      </c>
      <c r="BG69" s="9">
        <v>7.9729999999999999</v>
      </c>
      <c r="BH69" s="9">
        <v>19.420999999999999</v>
      </c>
      <c r="BI69" s="9">
        <v>13.18</v>
      </c>
      <c r="BJ69" s="9">
        <v>6.2409999999999997</v>
      </c>
      <c r="BK69" s="9">
        <v>12.815</v>
      </c>
      <c r="BL69" s="9">
        <v>11.083</v>
      </c>
      <c r="BM69" s="9">
        <v>1.732</v>
      </c>
      <c r="BN69" s="9">
        <v>61.664000000000001</v>
      </c>
      <c r="BO69" s="9">
        <v>31.440999999999999</v>
      </c>
      <c r="BP69" s="9">
        <v>30.224</v>
      </c>
      <c r="BQ69" s="9">
        <v>459.57</v>
      </c>
      <c r="BR69" s="9">
        <v>243.77</v>
      </c>
      <c r="BS69" s="9">
        <v>215.8</v>
      </c>
      <c r="BT69" s="9">
        <v>165.62899999999999</v>
      </c>
      <c r="BU69" s="9">
        <v>121.377</v>
      </c>
      <c r="BV69" s="9">
        <v>44.252000000000002</v>
      </c>
      <c r="BW69" s="9">
        <v>293.94099999999997</v>
      </c>
      <c r="BX69" s="9">
        <v>122.393</v>
      </c>
      <c r="BY69" s="9">
        <v>171.548</v>
      </c>
      <c r="BZ69" s="9">
        <v>186.505</v>
      </c>
      <c r="CA69" s="9">
        <v>137.881</v>
      </c>
      <c r="CB69" s="9">
        <v>48.624000000000002</v>
      </c>
      <c r="CC69" s="9">
        <v>317.88200000000001</v>
      </c>
      <c r="CD69" s="9">
        <v>131.899</v>
      </c>
      <c r="CE69" s="9">
        <v>185.983</v>
      </c>
      <c r="CF69" s="9">
        <v>313.36200000000002</v>
      </c>
      <c r="CG69" s="9">
        <v>135.57300000000001</v>
      </c>
      <c r="CH69" s="9">
        <v>177.78899999999999</v>
      </c>
      <c r="CI69" s="9">
        <v>2532.364</v>
      </c>
      <c r="CJ69" s="9">
        <v>1318.115</v>
      </c>
      <c r="CK69" s="9">
        <v>1214.248</v>
      </c>
      <c r="CL69" s="9">
        <v>1731.894</v>
      </c>
      <c r="CM69" s="9">
        <v>1076.3820000000001</v>
      </c>
      <c r="CN69" s="9">
        <v>655.51199999999994</v>
      </c>
      <c r="CO69" s="9">
        <v>800.46900000000005</v>
      </c>
      <c r="CP69" s="9">
        <v>241.733</v>
      </c>
      <c r="CQ69" s="9">
        <v>558.73599999999999</v>
      </c>
      <c r="CR69" s="9">
        <v>391.46</v>
      </c>
      <c r="CS69" s="9">
        <v>199.35900000000001</v>
      </c>
      <c r="CT69" s="9">
        <v>192.101</v>
      </c>
      <c r="CU69" s="9">
        <v>72.236999999999995</v>
      </c>
      <c r="CV69" s="9">
        <v>44.649000000000001</v>
      </c>
      <c r="CW69" s="9">
        <v>27.587</v>
      </c>
      <c r="CX69" s="9">
        <v>26.23</v>
      </c>
      <c r="CY69" s="9">
        <v>22.655000000000001</v>
      </c>
      <c r="CZ69" s="9">
        <v>3.5750000000000002</v>
      </c>
      <c r="DA69" s="9">
        <v>14.416</v>
      </c>
      <c r="DB69" s="9">
        <v>12.372999999999999</v>
      </c>
      <c r="DC69" s="9">
        <v>2.0430000000000001</v>
      </c>
      <c r="DD69" s="9">
        <v>11.814</v>
      </c>
      <c r="DE69" s="9">
        <v>10.282</v>
      </c>
      <c r="DF69" s="9">
        <v>1.532</v>
      </c>
      <c r="DG69" s="9">
        <v>46.006</v>
      </c>
      <c r="DH69" s="9">
        <v>21.994</v>
      </c>
      <c r="DI69" s="9">
        <v>24.012</v>
      </c>
      <c r="DJ69" s="9">
        <v>348.43</v>
      </c>
      <c r="DK69" s="9">
        <v>171.524</v>
      </c>
      <c r="DL69" s="9">
        <v>176.90600000000001</v>
      </c>
      <c r="DM69" s="9">
        <v>121.879</v>
      </c>
      <c r="DN69" s="9">
        <v>83.676000000000002</v>
      </c>
      <c r="DO69" s="9">
        <v>38.203000000000003</v>
      </c>
      <c r="DP69" s="9">
        <v>226.55099999999999</v>
      </c>
      <c r="DQ69" s="9">
        <v>87.847999999999999</v>
      </c>
      <c r="DR69" s="9">
        <v>138.703</v>
      </c>
      <c r="DS69" s="9">
        <v>142.62799999999999</v>
      </c>
      <c r="DT69" s="9">
        <v>101.366</v>
      </c>
      <c r="DU69" s="9">
        <v>41.262</v>
      </c>
      <c r="DV69" s="9">
        <v>248.833</v>
      </c>
      <c r="DW69" s="9">
        <v>97.992999999999995</v>
      </c>
      <c r="DX69" s="9">
        <v>150.84</v>
      </c>
      <c r="DY69" s="9">
        <v>240.96799999999999</v>
      </c>
      <c r="DZ69" s="9">
        <v>100.22199999999999</v>
      </c>
      <c r="EA69" s="9">
        <v>140.74600000000001</v>
      </c>
      <c r="EB69" s="9">
        <v>867.80200000000002</v>
      </c>
      <c r="EC69" s="9">
        <v>451.92500000000001</v>
      </c>
      <c r="ED69" s="9">
        <v>415.87599999999998</v>
      </c>
      <c r="EE69" s="9">
        <v>556.42899999999997</v>
      </c>
      <c r="EF69" s="9">
        <v>358.95100000000002</v>
      </c>
      <c r="EG69" s="9">
        <v>197.47800000000001</v>
      </c>
      <c r="EH69" s="9">
        <v>311.37299999999999</v>
      </c>
      <c r="EI69" s="9">
        <v>92.974000000000004</v>
      </c>
      <c r="EJ69" s="9">
        <v>218.399</v>
      </c>
      <c r="EK69" s="9">
        <v>131.041</v>
      </c>
      <c r="EL69" s="9">
        <v>67.069000000000003</v>
      </c>
      <c r="EM69" s="9">
        <v>63.972000000000001</v>
      </c>
      <c r="EN69" s="9">
        <v>31.378</v>
      </c>
      <c r="EO69" s="9">
        <v>17.579999999999998</v>
      </c>
      <c r="EP69" s="9">
        <v>13.798</v>
      </c>
      <c r="EQ69" s="9">
        <v>12.039</v>
      </c>
      <c r="ER69" s="9">
        <v>9.3119999999999994</v>
      </c>
      <c r="ES69" s="9">
        <v>2.7280000000000002</v>
      </c>
      <c r="ET69" s="9">
        <v>4.6630000000000003</v>
      </c>
      <c r="EU69" s="9">
        <v>2.8820000000000001</v>
      </c>
      <c r="EV69" s="9">
        <v>1.7809999999999999</v>
      </c>
      <c r="EW69" s="9">
        <v>7.3760000000000003</v>
      </c>
      <c r="EX69" s="9">
        <v>6.43</v>
      </c>
      <c r="EY69" s="9">
        <v>0.94599999999999995</v>
      </c>
      <c r="EZ69" s="9">
        <v>19.338000000000001</v>
      </c>
      <c r="FA69" s="9">
        <v>8.2680000000000007</v>
      </c>
      <c r="FB69" s="9">
        <v>11.07</v>
      </c>
      <c r="FC69" s="9">
        <v>111.291</v>
      </c>
      <c r="FD69" s="9">
        <v>55.097000000000001</v>
      </c>
      <c r="FE69" s="9">
        <v>56.194000000000003</v>
      </c>
      <c r="FF69" s="9">
        <v>37.082999999999998</v>
      </c>
      <c r="FG69" s="9">
        <v>27.035</v>
      </c>
      <c r="FH69" s="9">
        <v>10.048</v>
      </c>
      <c r="FI69" s="9">
        <v>74.207999999999998</v>
      </c>
      <c r="FJ69" s="9">
        <v>28.062000000000001</v>
      </c>
      <c r="FK69" s="9">
        <v>46.146000000000001</v>
      </c>
      <c r="FL69" s="9">
        <v>47.581000000000003</v>
      </c>
      <c r="FM69" s="9">
        <v>34.795000000000002</v>
      </c>
      <c r="FN69" s="9">
        <v>12.786</v>
      </c>
      <c r="FO69" s="9">
        <v>83.46</v>
      </c>
      <c r="FP69" s="9">
        <v>32.274000000000001</v>
      </c>
      <c r="FQ69" s="9">
        <v>51.186</v>
      </c>
      <c r="FR69" s="9">
        <v>78.870999999999995</v>
      </c>
      <c r="FS69" s="9">
        <v>30.943000000000001</v>
      </c>
      <c r="FT69" s="9">
        <v>47.927999999999997</v>
      </c>
      <c r="FU69" s="9">
        <v>1371.779</v>
      </c>
      <c r="FV69" s="9">
        <v>742.678</v>
      </c>
      <c r="FW69" s="9">
        <v>629.1</v>
      </c>
      <c r="FX69" s="9">
        <v>937.97500000000002</v>
      </c>
      <c r="FY69" s="9">
        <v>611.30799999999999</v>
      </c>
      <c r="FZ69" s="9">
        <v>326.66699999999997</v>
      </c>
      <c r="GA69" s="9">
        <v>433.803</v>
      </c>
      <c r="GB69" s="9">
        <v>131.37</v>
      </c>
      <c r="GC69" s="9">
        <v>302.43299999999999</v>
      </c>
      <c r="GD69" s="9">
        <v>209.17699999999999</v>
      </c>
      <c r="GE69" s="9">
        <v>111.52200000000001</v>
      </c>
      <c r="GF69" s="9">
        <v>97.655000000000001</v>
      </c>
      <c r="GG69" s="9">
        <v>37.445999999999998</v>
      </c>
      <c r="GH69" s="9">
        <v>21.337</v>
      </c>
      <c r="GI69" s="9">
        <v>16.109000000000002</v>
      </c>
      <c r="GJ69" s="9">
        <v>16.702000000000002</v>
      </c>
      <c r="GK69" s="9">
        <v>12.507</v>
      </c>
      <c r="GL69" s="9">
        <v>4.1959999999999997</v>
      </c>
      <c r="GM69" s="9">
        <v>8.9169999999999998</v>
      </c>
      <c r="GN69" s="9">
        <v>6.89</v>
      </c>
      <c r="GO69" s="9">
        <v>2.0270000000000001</v>
      </c>
      <c r="GP69" s="9">
        <v>7.7859999999999996</v>
      </c>
      <c r="GQ69" s="9">
        <v>5.617</v>
      </c>
      <c r="GR69" s="9">
        <v>2.169</v>
      </c>
      <c r="GS69" s="9">
        <v>20.744</v>
      </c>
      <c r="GT69" s="9">
        <v>8.83</v>
      </c>
      <c r="GU69" s="9">
        <v>11.914</v>
      </c>
      <c r="GV69" s="9">
        <v>189.56700000000001</v>
      </c>
      <c r="GW69" s="9">
        <v>101.621</v>
      </c>
      <c r="GX69" s="9">
        <v>87.947000000000003</v>
      </c>
      <c r="GY69" s="9">
        <v>73.596999999999994</v>
      </c>
      <c r="GZ69" s="9">
        <v>56.253</v>
      </c>
      <c r="HA69" s="9">
        <v>17.344000000000001</v>
      </c>
      <c r="HB69" s="9">
        <v>115.971</v>
      </c>
      <c r="HC69" s="9">
        <v>45.366999999999997</v>
      </c>
      <c r="HD69" s="9">
        <v>70.602999999999994</v>
      </c>
      <c r="HE69" s="9">
        <v>85.028999999999996</v>
      </c>
      <c r="HF69" s="9">
        <v>63.686</v>
      </c>
      <c r="HG69" s="9">
        <v>21.343</v>
      </c>
      <c r="HH69" s="9">
        <v>124.148</v>
      </c>
      <c r="HI69" s="9">
        <v>47.835999999999999</v>
      </c>
      <c r="HJ69" s="9">
        <v>76.311999999999998</v>
      </c>
      <c r="HK69" s="9">
        <v>124.887</v>
      </c>
      <c r="HL69" s="9">
        <v>52.258000000000003</v>
      </c>
      <c r="HM69" s="9">
        <v>72.63</v>
      </c>
      <c r="HN69" s="9">
        <v>256.65100000000001</v>
      </c>
      <c r="HO69" s="9">
        <v>134.54400000000001</v>
      </c>
      <c r="HP69" s="9">
        <v>122.107</v>
      </c>
      <c r="HQ69" s="9">
        <v>155.374</v>
      </c>
      <c r="HR69" s="9">
        <v>102.05200000000001</v>
      </c>
      <c r="HS69" s="9">
        <v>53.323</v>
      </c>
      <c r="HT69" s="9">
        <v>101.277</v>
      </c>
      <c r="HU69" s="9">
        <v>32.493000000000002</v>
      </c>
      <c r="HV69" s="9">
        <v>68.784000000000006</v>
      </c>
      <c r="HW69" s="9">
        <v>41.793999999999997</v>
      </c>
      <c r="HX69" s="9">
        <v>18.48</v>
      </c>
      <c r="HY69" s="9">
        <v>23.314</v>
      </c>
      <c r="HZ69" s="9">
        <v>9.5630000000000006</v>
      </c>
      <c r="IA69" s="9">
        <v>4.165</v>
      </c>
      <c r="IB69" s="9">
        <v>5.3979999999999997</v>
      </c>
      <c r="IC69" s="9">
        <v>1.651</v>
      </c>
      <c r="ID69" s="9">
        <v>1.2969999999999999</v>
      </c>
      <c r="IE69" s="9">
        <v>0.35399999999999998</v>
      </c>
      <c r="IF69" s="9">
        <v>0.58399999999999996</v>
      </c>
      <c r="IG69" s="9">
        <v>0.46</v>
      </c>
      <c r="IH69" s="9">
        <v>0.124</v>
      </c>
      <c r="II69" s="9">
        <v>1.0669999999999999</v>
      </c>
      <c r="IJ69" s="9">
        <v>0.83699999999999997</v>
      </c>
      <c r="IK69" s="9">
        <v>0.23</v>
      </c>
      <c r="IL69" s="9">
        <v>7.9119999999999999</v>
      </c>
      <c r="IM69" s="9">
        <v>2.8679999999999999</v>
      </c>
      <c r="IN69" s="9">
        <v>5.0439999999999996</v>
      </c>
      <c r="IO69" s="9">
        <v>37.348999999999997</v>
      </c>
      <c r="IP69" s="9">
        <v>16.617999999999999</v>
      </c>
      <c r="IQ69" s="9">
        <v>20.731000000000002</v>
      </c>
    </row>
    <row r="70" spans="1:251">
      <c r="A70" s="10">
        <v>43617</v>
      </c>
      <c r="B70" s="9">
        <v>1080.4780000000001</v>
      </c>
      <c r="C70" s="9">
        <v>1250.1780000000001</v>
      </c>
      <c r="D70" s="9">
        <v>425.24599999999998</v>
      </c>
      <c r="E70" s="9">
        <v>824.93200000000002</v>
      </c>
      <c r="F70" s="9">
        <v>577.91399999999999</v>
      </c>
      <c r="G70" s="9">
        <v>307.01900000000001</v>
      </c>
      <c r="H70" s="9">
        <v>270.89600000000002</v>
      </c>
      <c r="I70" s="9">
        <v>105.983</v>
      </c>
      <c r="J70" s="9">
        <v>62.406999999999996</v>
      </c>
      <c r="K70" s="9">
        <v>43.576999999999998</v>
      </c>
      <c r="L70" s="9">
        <v>41.649000000000001</v>
      </c>
      <c r="M70" s="9">
        <v>30.411000000000001</v>
      </c>
      <c r="N70" s="9">
        <v>11.238</v>
      </c>
      <c r="O70" s="9">
        <v>20.533999999999999</v>
      </c>
      <c r="P70" s="9">
        <v>15.984</v>
      </c>
      <c r="Q70" s="9">
        <v>4.55</v>
      </c>
      <c r="R70" s="9">
        <v>21.114999999999998</v>
      </c>
      <c r="S70" s="9">
        <v>14.427</v>
      </c>
      <c r="T70" s="9">
        <v>6.6870000000000003</v>
      </c>
      <c r="U70" s="9">
        <v>64.334000000000003</v>
      </c>
      <c r="V70" s="9">
        <v>31.995000000000001</v>
      </c>
      <c r="W70" s="9">
        <v>32.338999999999999</v>
      </c>
      <c r="X70" s="9">
        <v>511.82499999999999</v>
      </c>
      <c r="Y70" s="9">
        <v>269.35199999999998</v>
      </c>
      <c r="Z70" s="9">
        <v>242.47200000000001</v>
      </c>
      <c r="AA70" s="9">
        <v>209.13900000000001</v>
      </c>
      <c r="AB70" s="9">
        <v>144.94200000000001</v>
      </c>
      <c r="AC70" s="9">
        <v>64.195999999999998</v>
      </c>
      <c r="AD70" s="9">
        <v>302.68599999999998</v>
      </c>
      <c r="AE70" s="9">
        <v>124.41</v>
      </c>
      <c r="AF70" s="9">
        <v>178.27600000000001</v>
      </c>
      <c r="AG70" s="9">
        <v>242.06399999999999</v>
      </c>
      <c r="AH70" s="9">
        <v>167.64099999999999</v>
      </c>
      <c r="AI70" s="9">
        <v>74.424000000000007</v>
      </c>
      <c r="AJ70" s="9">
        <v>335.85</v>
      </c>
      <c r="AK70" s="9">
        <v>139.37799999999999</v>
      </c>
      <c r="AL70" s="9">
        <v>196.47200000000001</v>
      </c>
      <c r="AM70" s="9">
        <v>323.22000000000003</v>
      </c>
      <c r="AN70" s="9">
        <v>140.39400000000001</v>
      </c>
      <c r="AO70" s="9">
        <v>182.82599999999999</v>
      </c>
      <c r="AP70" s="9">
        <v>3361.3229999999999</v>
      </c>
      <c r="AQ70" s="9">
        <v>1789.731</v>
      </c>
      <c r="AR70" s="9">
        <v>1571.5920000000001</v>
      </c>
      <c r="AS70" s="9">
        <v>2252.1860000000001</v>
      </c>
      <c r="AT70" s="9">
        <v>1432.088</v>
      </c>
      <c r="AU70" s="9">
        <v>820.09799999999996</v>
      </c>
      <c r="AV70" s="9">
        <v>1109.136</v>
      </c>
      <c r="AW70" s="9">
        <v>357.64299999999997</v>
      </c>
      <c r="AX70" s="9">
        <v>751.49300000000005</v>
      </c>
      <c r="AY70" s="9">
        <v>471.541</v>
      </c>
      <c r="AZ70" s="9">
        <v>263.96100000000001</v>
      </c>
      <c r="BA70" s="9">
        <v>207.58</v>
      </c>
      <c r="BB70" s="9">
        <v>77.405000000000001</v>
      </c>
      <c r="BC70" s="9">
        <v>45.905000000000001</v>
      </c>
      <c r="BD70" s="9">
        <v>31.5</v>
      </c>
      <c r="BE70" s="9">
        <v>27.411000000000001</v>
      </c>
      <c r="BF70" s="9">
        <v>20.298999999999999</v>
      </c>
      <c r="BG70" s="9">
        <v>7.1120000000000001</v>
      </c>
      <c r="BH70" s="9">
        <v>15.095000000000001</v>
      </c>
      <c r="BI70" s="9">
        <v>9.0730000000000004</v>
      </c>
      <c r="BJ70" s="9">
        <v>6.0220000000000002</v>
      </c>
      <c r="BK70" s="9">
        <v>12.316000000000001</v>
      </c>
      <c r="BL70" s="9">
        <v>11.226000000000001</v>
      </c>
      <c r="BM70" s="9">
        <v>1.091</v>
      </c>
      <c r="BN70" s="9">
        <v>49.994</v>
      </c>
      <c r="BO70" s="9">
        <v>25.606000000000002</v>
      </c>
      <c r="BP70" s="9">
        <v>24.388000000000002</v>
      </c>
      <c r="BQ70" s="9">
        <v>432.96300000000002</v>
      </c>
      <c r="BR70" s="9">
        <v>239.887</v>
      </c>
      <c r="BS70" s="9">
        <v>193.07599999999999</v>
      </c>
      <c r="BT70" s="9">
        <v>172.679</v>
      </c>
      <c r="BU70" s="9">
        <v>129.42599999999999</v>
      </c>
      <c r="BV70" s="9">
        <v>43.253999999999998</v>
      </c>
      <c r="BW70" s="9">
        <v>260.28399999999999</v>
      </c>
      <c r="BX70" s="9">
        <v>110.462</v>
      </c>
      <c r="BY70" s="9">
        <v>149.822</v>
      </c>
      <c r="BZ70" s="9">
        <v>191.30799999999999</v>
      </c>
      <c r="CA70" s="9">
        <v>143.82</v>
      </c>
      <c r="CB70" s="9">
        <v>47.488</v>
      </c>
      <c r="CC70" s="9">
        <v>280.233</v>
      </c>
      <c r="CD70" s="9">
        <v>120.14100000000001</v>
      </c>
      <c r="CE70" s="9">
        <v>160.09200000000001</v>
      </c>
      <c r="CF70" s="9">
        <v>275.37799999999999</v>
      </c>
      <c r="CG70" s="9">
        <v>119.535</v>
      </c>
      <c r="CH70" s="9">
        <v>155.84399999999999</v>
      </c>
      <c r="CI70" s="9">
        <v>2515.1610000000001</v>
      </c>
      <c r="CJ70" s="9">
        <v>1310.6780000000001</v>
      </c>
      <c r="CK70" s="9">
        <v>1204.4829999999999</v>
      </c>
      <c r="CL70" s="9">
        <v>1742.99</v>
      </c>
      <c r="CM70" s="9">
        <v>1086.933</v>
      </c>
      <c r="CN70" s="9">
        <v>656.05700000000002</v>
      </c>
      <c r="CO70" s="9">
        <v>772.17100000000005</v>
      </c>
      <c r="CP70" s="9">
        <v>223.745</v>
      </c>
      <c r="CQ70" s="9">
        <v>548.42700000000002</v>
      </c>
      <c r="CR70" s="9">
        <v>369.69200000000001</v>
      </c>
      <c r="CS70" s="9">
        <v>191.672</v>
      </c>
      <c r="CT70" s="9">
        <v>178.01900000000001</v>
      </c>
      <c r="CU70" s="9">
        <v>71.247</v>
      </c>
      <c r="CV70" s="9">
        <v>39.225000000000001</v>
      </c>
      <c r="CW70" s="9">
        <v>32.021999999999998</v>
      </c>
      <c r="CX70" s="9">
        <v>25.908000000000001</v>
      </c>
      <c r="CY70" s="9">
        <v>19.948</v>
      </c>
      <c r="CZ70" s="9">
        <v>5.96</v>
      </c>
      <c r="DA70" s="9">
        <v>13.64</v>
      </c>
      <c r="DB70" s="9">
        <v>11.12</v>
      </c>
      <c r="DC70" s="9">
        <v>2.52</v>
      </c>
      <c r="DD70" s="9">
        <v>12.268000000000001</v>
      </c>
      <c r="DE70" s="9">
        <v>8.8279999999999994</v>
      </c>
      <c r="DF70" s="9">
        <v>3.44</v>
      </c>
      <c r="DG70" s="9">
        <v>45.338999999999999</v>
      </c>
      <c r="DH70" s="9">
        <v>19.276</v>
      </c>
      <c r="DI70" s="9">
        <v>26.062000000000001</v>
      </c>
      <c r="DJ70" s="9">
        <v>332.9</v>
      </c>
      <c r="DK70" s="9">
        <v>169.976</v>
      </c>
      <c r="DL70" s="9">
        <v>162.923</v>
      </c>
      <c r="DM70" s="9">
        <v>117.697</v>
      </c>
      <c r="DN70" s="9">
        <v>88.146000000000001</v>
      </c>
      <c r="DO70" s="9">
        <v>29.550999999999998</v>
      </c>
      <c r="DP70" s="9">
        <v>215.203</v>
      </c>
      <c r="DQ70" s="9">
        <v>81.83</v>
      </c>
      <c r="DR70" s="9">
        <v>133.37299999999999</v>
      </c>
      <c r="DS70" s="9">
        <v>137.43799999999999</v>
      </c>
      <c r="DT70" s="9">
        <v>103.102</v>
      </c>
      <c r="DU70" s="9">
        <v>34.335999999999999</v>
      </c>
      <c r="DV70" s="9">
        <v>232.25399999999999</v>
      </c>
      <c r="DW70" s="9">
        <v>88.57</v>
      </c>
      <c r="DX70" s="9">
        <v>143.68299999999999</v>
      </c>
      <c r="DY70" s="9">
        <v>228.84299999999999</v>
      </c>
      <c r="DZ70" s="9">
        <v>92.950999999999993</v>
      </c>
      <c r="EA70" s="9">
        <v>135.893</v>
      </c>
      <c r="EB70" s="9">
        <v>864.5</v>
      </c>
      <c r="EC70" s="9">
        <v>447.86</v>
      </c>
      <c r="ED70" s="9">
        <v>416.64</v>
      </c>
      <c r="EE70" s="9">
        <v>553.88699999999994</v>
      </c>
      <c r="EF70" s="9">
        <v>357.97399999999999</v>
      </c>
      <c r="EG70" s="9">
        <v>195.91200000000001</v>
      </c>
      <c r="EH70" s="9">
        <v>310.61399999999998</v>
      </c>
      <c r="EI70" s="9">
        <v>89.885999999999996</v>
      </c>
      <c r="EJ70" s="9">
        <v>220.72800000000001</v>
      </c>
      <c r="EK70" s="9">
        <v>134.19999999999999</v>
      </c>
      <c r="EL70" s="9">
        <v>69.638999999999996</v>
      </c>
      <c r="EM70" s="9">
        <v>64.56</v>
      </c>
      <c r="EN70" s="9">
        <v>31.062999999999999</v>
      </c>
      <c r="EO70" s="9">
        <v>18.356999999999999</v>
      </c>
      <c r="EP70" s="9">
        <v>12.707000000000001</v>
      </c>
      <c r="EQ70" s="9">
        <v>12.118</v>
      </c>
      <c r="ER70" s="9">
        <v>9.1140000000000008</v>
      </c>
      <c r="ES70" s="9">
        <v>3.004</v>
      </c>
      <c r="ET70" s="9">
        <v>5.2450000000000001</v>
      </c>
      <c r="EU70" s="9">
        <v>3.8149999999999999</v>
      </c>
      <c r="EV70" s="9">
        <v>1.43</v>
      </c>
      <c r="EW70" s="9">
        <v>6.8730000000000002</v>
      </c>
      <c r="EX70" s="9">
        <v>5.3</v>
      </c>
      <c r="EY70" s="9">
        <v>1.5740000000000001</v>
      </c>
      <c r="EZ70" s="9">
        <v>18.945</v>
      </c>
      <c r="FA70" s="9">
        <v>9.2420000000000009</v>
      </c>
      <c r="FB70" s="9">
        <v>9.702</v>
      </c>
      <c r="FC70" s="9">
        <v>114.373</v>
      </c>
      <c r="FD70" s="9">
        <v>58.482999999999997</v>
      </c>
      <c r="FE70" s="9">
        <v>55.890999999999998</v>
      </c>
      <c r="FF70" s="9">
        <v>36.698</v>
      </c>
      <c r="FG70" s="9">
        <v>27.937000000000001</v>
      </c>
      <c r="FH70" s="9">
        <v>8.7620000000000005</v>
      </c>
      <c r="FI70" s="9">
        <v>77.674999999999997</v>
      </c>
      <c r="FJ70" s="9">
        <v>30.545999999999999</v>
      </c>
      <c r="FK70" s="9">
        <v>47.128999999999998</v>
      </c>
      <c r="FL70" s="9">
        <v>45.475999999999999</v>
      </c>
      <c r="FM70" s="9">
        <v>34.438000000000002</v>
      </c>
      <c r="FN70" s="9">
        <v>11.038</v>
      </c>
      <c r="FO70" s="9">
        <v>88.722999999999999</v>
      </c>
      <c r="FP70" s="9">
        <v>35.201000000000001</v>
      </c>
      <c r="FQ70" s="9">
        <v>53.521999999999998</v>
      </c>
      <c r="FR70" s="9">
        <v>82.92</v>
      </c>
      <c r="FS70" s="9">
        <v>34.360999999999997</v>
      </c>
      <c r="FT70" s="9">
        <v>48.558999999999997</v>
      </c>
      <c r="FU70" s="9">
        <v>1382.837</v>
      </c>
      <c r="FV70" s="9">
        <v>747.45399999999995</v>
      </c>
      <c r="FW70" s="9">
        <v>635.38300000000004</v>
      </c>
      <c r="FX70" s="9">
        <v>933.98</v>
      </c>
      <c r="FY70" s="9">
        <v>612.29499999999996</v>
      </c>
      <c r="FZ70" s="9">
        <v>321.685</v>
      </c>
      <c r="GA70" s="9">
        <v>448.858</v>
      </c>
      <c r="GB70" s="9">
        <v>135.15899999999999</v>
      </c>
      <c r="GC70" s="9">
        <v>313.69799999999998</v>
      </c>
      <c r="GD70" s="9">
        <v>222.048</v>
      </c>
      <c r="GE70" s="9">
        <v>118.599</v>
      </c>
      <c r="GF70" s="9">
        <v>103.449</v>
      </c>
      <c r="GG70" s="9">
        <v>47.19</v>
      </c>
      <c r="GH70" s="9">
        <v>28.593</v>
      </c>
      <c r="GI70" s="9">
        <v>18.596</v>
      </c>
      <c r="GJ70" s="9">
        <v>20.741</v>
      </c>
      <c r="GK70" s="9">
        <v>16.265999999999998</v>
      </c>
      <c r="GL70" s="9">
        <v>4.4749999999999996</v>
      </c>
      <c r="GM70" s="9">
        <v>13.042</v>
      </c>
      <c r="GN70" s="9">
        <v>11.297000000000001</v>
      </c>
      <c r="GO70" s="9">
        <v>1.7450000000000001</v>
      </c>
      <c r="GP70" s="9">
        <v>7.7</v>
      </c>
      <c r="GQ70" s="9">
        <v>4.9690000000000003</v>
      </c>
      <c r="GR70" s="9">
        <v>2.73</v>
      </c>
      <c r="GS70" s="9">
        <v>26.448</v>
      </c>
      <c r="GT70" s="9">
        <v>12.327</v>
      </c>
      <c r="GU70" s="9">
        <v>14.122</v>
      </c>
      <c r="GV70" s="9">
        <v>196.75899999999999</v>
      </c>
      <c r="GW70" s="9">
        <v>102.997</v>
      </c>
      <c r="GX70" s="9">
        <v>93.762</v>
      </c>
      <c r="GY70" s="9">
        <v>68.114000000000004</v>
      </c>
      <c r="GZ70" s="9">
        <v>52.113</v>
      </c>
      <c r="HA70" s="9">
        <v>16.001000000000001</v>
      </c>
      <c r="HB70" s="9">
        <v>128.64500000000001</v>
      </c>
      <c r="HC70" s="9">
        <v>50.884</v>
      </c>
      <c r="HD70" s="9">
        <v>77.760999999999996</v>
      </c>
      <c r="HE70" s="9">
        <v>82.350999999999999</v>
      </c>
      <c r="HF70" s="9">
        <v>63.444000000000003</v>
      </c>
      <c r="HG70" s="9">
        <v>18.907</v>
      </c>
      <c r="HH70" s="9">
        <v>139.697</v>
      </c>
      <c r="HI70" s="9">
        <v>55.155000000000001</v>
      </c>
      <c r="HJ70" s="9">
        <v>84.542000000000002</v>
      </c>
      <c r="HK70" s="9">
        <v>141.68700000000001</v>
      </c>
      <c r="HL70" s="9">
        <v>62.180999999999997</v>
      </c>
      <c r="HM70" s="9">
        <v>79.506</v>
      </c>
      <c r="HN70" s="9">
        <v>255.797</v>
      </c>
      <c r="HO70" s="9">
        <v>133.44499999999999</v>
      </c>
      <c r="HP70" s="9">
        <v>122.352</v>
      </c>
      <c r="HQ70" s="9">
        <v>156.334</v>
      </c>
      <c r="HR70" s="9">
        <v>102.355</v>
      </c>
      <c r="HS70" s="9">
        <v>53.978000000000002</v>
      </c>
      <c r="HT70" s="9">
        <v>99.462999999999994</v>
      </c>
      <c r="HU70" s="9">
        <v>31.09</v>
      </c>
      <c r="HV70" s="9">
        <v>68.373999999999995</v>
      </c>
      <c r="HW70" s="9">
        <v>41.226999999999997</v>
      </c>
      <c r="HX70" s="9">
        <v>19.109000000000002</v>
      </c>
      <c r="HY70" s="9">
        <v>22.117999999999999</v>
      </c>
      <c r="HZ70" s="9">
        <v>8.4529999999999994</v>
      </c>
      <c r="IA70" s="9">
        <v>3.5179999999999998</v>
      </c>
      <c r="IB70" s="9">
        <v>4.9340000000000002</v>
      </c>
      <c r="IC70" s="9">
        <v>1.9630000000000001</v>
      </c>
      <c r="ID70" s="9">
        <v>1.2629999999999999</v>
      </c>
      <c r="IE70" s="9">
        <v>0.7</v>
      </c>
      <c r="IF70" s="9">
        <v>0.82</v>
      </c>
      <c r="IG70" s="9">
        <v>0.496</v>
      </c>
      <c r="IH70" s="9">
        <v>0.32400000000000001</v>
      </c>
      <c r="II70" s="9">
        <v>1.1439999999999999</v>
      </c>
      <c r="IJ70" s="9">
        <v>0.76800000000000002</v>
      </c>
      <c r="IK70" s="9">
        <v>0.376</v>
      </c>
      <c r="IL70" s="9">
        <v>6.4889999999999999</v>
      </c>
      <c r="IM70" s="9">
        <v>2.2549999999999999</v>
      </c>
      <c r="IN70" s="9">
        <v>4.234</v>
      </c>
      <c r="IO70" s="9">
        <v>37.911000000000001</v>
      </c>
      <c r="IP70" s="9">
        <v>17.385000000000002</v>
      </c>
      <c r="IQ70" s="9">
        <v>20.526</v>
      </c>
    </row>
    <row r="71" spans="1:251">
      <c r="A71" s="10">
        <v>43647</v>
      </c>
      <c r="B71" s="9">
        <v>1102.636</v>
      </c>
      <c r="C71" s="9">
        <v>1221.7650000000001</v>
      </c>
      <c r="D71" s="9">
        <v>421.90800000000002</v>
      </c>
      <c r="E71" s="9">
        <v>799.85699999999997</v>
      </c>
      <c r="F71" s="9">
        <v>591.23400000000004</v>
      </c>
      <c r="G71" s="9">
        <v>330.81299999999999</v>
      </c>
      <c r="H71" s="9">
        <v>260.42</v>
      </c>
      <c r="I71" s="9">
        <v>112.985</v>
      </c>
      <c r="J71" s="9">
        <v>72.747</v>
      </c>
      <c r="K71" s="9">
        <v>40.238</v>
      </c>
      <c r="L71" s="9">
        <v>45.603000000000002</v>
      </c>
      <c r="M71" s="9">
        <v>34.927999999999997</v>
      </c>
      <c r="N71" s="9">
        <v>10.675000000000001</v>
      </c>
      <c r="O71" s="9">
        <v>27.885999999999999</v>
      </c>
      <c r="P71" s="9">
        <v>21.873000000000001</v>
      </c>
      <c r="Q71" s="9">
        <v>6.0129999999999999</v>
      </c>
      <c r="R71" s="9">
        <v>17.716000000000001</v>
      </c>
      <c r="S71" s="9">
        <v>13.054</v>
      </c>
      <c r="T71" s="9">
        <v>4.6619999999999999</v>
      </c>
      <c r="U71" s="9">
        <v>67.382999999999996</v>
      </c>
      <c r="V71" s="9">
        <v>37.82</v>
      </c>
      <c r="W71" s="9">
        <v>29.562999999999999</v>
      </c>
      <c r="X71" s="9">
        <v>530.11599999999999</v>
      </c>
      <c r="Y71" s="9">
        <v>293.14699999999999</v>
      </c>
      <c r="Z71" s="9">
        <v>236.96899999999999</v>
      </c>
      <c r="AA71" s="9">
        <v>219.678</v>
      </c>
      <c r="AB71" s="9">
        <v>159.13</v>
      </c>
      <c r="AC71" s="9">
        <v>60.548000000000002</v>
      </c>
      <c r="AD71" s="9">
        <v>310.43799999999999</v>
      </c>
      <c r="AE71" s="9">
        <v>134.017</v>
      </c>
      <c r="AF71" s="9">
        <v>176.42099999999999</v>
      </c>
      <c r="AG71" s="9">
        <v>250.28399999999999</v>
      </c>
      <c r="AH71" s="9">
        <v>181.83799999999999</v>
      </c>
      <c r="AI71" s="9">
        <v>68.445999999999998</v>
      </c>
      <c r="AJ71" s="9">
        <v>340.94900000000001</v>
      </c>
      <c r="AK71" s="9">
        <v>148.97499999999999</v>
      </c>
      <c r="AL71" s="9">
        <v>191.97399999999999</v>
      </c>
      <c r="AM71" s="9">
        <v>338.32499999999999</v>
      </c>
      <c r="AN71" s="9">
        <v>155.89099999999999</v>
      </c>
      <c r="AO71" s="9">
        <v>182.434</v>
      </c>
      <c r="AP71" s="9">
        <v>3356.5259999999998</v>
      </c>
      <c r="AQ71" s="9">
        <v>1787.6179999999999</v>
      </c>
      <c r="AR71" s="9">
        <v>1568.9079999999999</v>
      </c>
      <c r="AS71" s="9">
        <v>2284.3339999999998</v>
      </c>
      <c r="AT71" s="9">
        <v>1442.1590000000001</v>
      </c>
      <c r="AU71" s="9">
        <v>842.17499999999995</v>
      </c>
      <c r="AV71" s="9">
        <v>1072.192</v>
      </c>
      <c r="AW71" s="9">
        <v>345.46</v>
      </c>
      <c r="AX71" s="9">
        <v>726.73299999999995</v>
      </c>
      <c r="AY71" s="9">
        <v>487.72399999999999</v>
      </c>
      <c r="AZ71" s="9">
        <v>270.96899999999999</v>
      </c>
      <c r="BA71" s="9">
        <v>216.756</v>
      </c>
      <c r="BB71" s="9">
        <v>100.87</v>
      </c>
      <c r="BC71" s="9">
        <v>62.831000000000003</v>
      </c>
      <c r="BD71" s="9">
        <v>38.039000000000001</v>
      </c>
      <c r="BE71" s="9">
        <v>42.113999999999997</v>
      </c>
      <c r="BF71" s="9">
        <v>34.484000000000002</v>
      </c>
      <c r="BG71" s="9">
        <v>7.63</v>
      </c>
      <c r="BH71" s="9">
        <v>24.062999999999999</v>
      </c>
      <c r="BI71" s="9">
        <v>18.606000000000002</v>
      </c>
      <c r="BJ71" s="9">
        <v>5.4569999999999999</v>
      </c>
      <c r="BK71" s="9">
        <v>18.050999999999998</v>
      </c>
      <c r="BL71" s="9">
        <v>15.878</v>
      </c>
      <c r="BM71" s="9">
        <v>2.173</v>
      </c>
      <c r="BN71" s="9">
        <v>58.756</v>
      </c>
      <c r="BO71" s="9">
        <v>28.347999999999999</v>
      </c>
      <c r="BP71" s="9">
        <v>30.408000000000001</v>
      </c>
      <c r="BQ71" s="9">
        <v>438.25799999999998</v>
      </c>
      <c r="BR71" s="9">
        <v>238.64500000000001</v>
      </c>
      <c r="BS71" s="9">
        <v>199.61199999999999</v>
      </c>
      <c r="BT71" s="9">
        <v>167.09899999999999</v>
      </c>
      <c r="BU71" s="9">
        <v>127.593</v>
      </c>
      <c r="BV71" s="9">
        <v>39.506</v>
      </c>
      <c r="BW71" s="9">
        <v>271.15899999999999</v>
      </c>
      <c r="BX71" s="9">
        <v>111.05200000000001</v>
      </c>
      <c r="BY71" s="9">
        <v>160.10599999999999</v>
      </c>
      <c r="BZ71" s="9">
        <v>193.38900000000001</v>
      </c>
      <c r="CA71" s="9">
        <v>150.17500000000001</v>
      </c>
      <c r="CB71" s="9">
        <v>43.213999999999999</v>
      </c>
      <c r="CC71" s="9">
        <v>294.33499999999998</v>
      </c>
      <c r="CD71" s="9">
        <v>120.79300000000001</v>
      </c>
      <c r="CE71" s="9">
        <v>173.542</v>
      </c>
      <c r="CF71" s="9">
        <v>295.22199999999998</v>
      </c>
      <c r="CG71" s="9">
        <v>129.65799999999999</v>
      </c>
      <c r="CH71" s="9">
        <v>165.56399999999999</v>
      </c>
      <c r="CI71" s="9">
        <v>2538.558</v>
      </c>
      <c r="CJ71" s="9">
        <v>1325.646</v>
      </c>
      <c r="CK71" s="9">
        <v>1212.912</v>
      </c>
      <c r="CL71" s="9">
        <v>1755.4829999999999</v>
      </c>
      <c r="CM71" s="9">
        <v>1095.5640000000001</v>
      </c>
      <c r="CN71" s="9">
        <v>659.91800000000001</v>
      </c>
      <c r="CO71" s="9">
        <v>783.07500000000005</v>
      </c>
      <c r="CP71" s="9">
        <v>230.08199999999999</v>
      </c>
      <c r="CQ71" s="9">
        <v>552.99300000000005</v>
      </c>
      <c r="CR71" s="9">
        <v>365.428</v>
      </c>
      <c r="CS71" s="9">
        <v>182.29300000000001</v>
      </c>
      <c r="CT71" s="9">
        <v>183.13499999999999</v>
      </c>
      <c r="CU71" s="9">
        <v>62.865000000000002</v>
      </c>
      <c r="CV71" s="9">
        <v>36.116999999999997</v>
      </c>
      <c r="CW71" s="9">
        <v>26.748000000000001</v>
      </c>
      <c r="CX71" s="9">
        <v>29.268000000000001</v>
      </c>
      <c r="CY71" s="9">
        <v>23.216000000000001</v>
      </c>
      <c r="CZ71" s="9">
        <v>6.0519999999999996</v>
      </c>
      <c r="DA71" s="9">
        <v>15.250999999999999</v>
      </c>
      <c r="DB71" s="9">
        <v>11.545999999999999</v>
      </c>
      <c r="DC71" s="9">
        <v>3.7050000000000001</v>
      </c>
      <c r="DD71" s="9">
        <v>14.016999999999999</v>
      </c>
      <c r="DE71" s="9">
        <v>11.67</v>
      </c>
      <c r="DF71" s="9">
        <v>2.347</v>
      </c>
      <c r="DG71" s="9">
        <v>33.597000000000001</v>
      </c>
      <c r="DH71" s="9">
        <v>12.901</v>
      </c>
      <c r="DI71" s="9">
        <v>20.695</v>
      </c>
      <c r="DJ71" s="9">
        <v>328.11799999999999</v>
      </c>
      <c r="DK71" s="9">
        <v>159.71100000000001</v>
      </c>
      <c r="DL71" s="9">
        <v>168.40600000000001</v>
      </c>
      <c r="DM71" s="9">
        <v>115.879</v>
      </c>
      <c r="DN71" s="9">
        <v>82.867999999999995</v>
      </c>
      <c r="DO71" s="9">
        <v>33.011000000000003</v>
      </c>
      <c r="DP71" s="9">
        <v>212.239</v>
      </c>
      <c r="DQ71" s="9">
        <v>76.843999999999994</v>
      </c>
      <c r="DR71" s="9">
        <v>135.39500000000001</v>
      </c>
      <c r="DS71" s="9">
        <v>139.184</v>
      </c>
      <c r="DT71" s="9">
        <v>101.029</v>
      </c>
      <c r="DU71" s="9">
        <v>38.155000000000001</v>
      </c>
      <c r="DV71" s="9">
        <v>226.244</v>
      </c>
      <c r="DW71" s="9">
        <v>81.263999999999996</v>
      </c>
      <c r="DX71" s="9">
        <v>144.97999999999999</v>
      </c>
      <c r="DY71" s="9">
        <v>227.49</v>
      </c>
      <c r="DZ71" s="9">
        <v>88.388999999999996</v>
      </c>
      <c r="EA71" s="9">
        <v>139.1</v>
      </c>
      <c r="EB71" s="9">
        <v>857.73299999999995</v>
      </c>
      <c r="EC71" s="9">
        <v>443.31</v>
      </c>
      <c r="ED71" s="9">
        <v>414.423</v>
      </c>
      <c r="EE71" s="9">
        <v>554.84400000000005</v>
      </c>
      <c r="EF71" s="9">
        <v>354.36599999999999</v>
      </c>
      <c r="EG71" s="9">
        <v>200.47800000000001</v>
      </c>
      <c r="EH71" s="9">
        <v>302.88900000000001</v>
      </c>
      <c r="EI71" s="9">
        <v>88.944000000000003</v>
      </c>
      <c r="EJ71" s="9">
        <v>213.94499999999999</v>
      </c>
      <c r="EK71" s="9">
        <v>131.08000000000001</v>
      </c>
      <c r="EL71" s="9">
        <v>65.567999999999998</v>
      </c>
      <c r="EM71" s="9">
        <v>65.512</v>
      </c>
      <c r="EN71" s="9">
        <v>33.673999999999999</v>
      </c>
      <c r="EO71" s="9">
        <v>16.864000000000001</v>
      </c>
      <c r="EP71" s="9">
        <v>16.809999999999999</v>
      </c>
      <c r="EQ71" s="9">
        <v>12.013</v>
      </c>
      <c r="ER71" s="9">
        <v>7.8639999999999999</v>
      </c>
      <c r="ES71" s="9">
        <v>4.149</v>
      </c>
      <c r="ET71" s="9">
        <v>7.0129999999999999</v>
      </c>
      <c r="EU71" s="9">
        <v>4.1509999999999998</v>
      </c>
      <c r="EV71" s="9">
        <v>2.8620000000000001</v>
      </c>
      <c r="EW71" s="9">
        <v>5</v>
      </c>
      <c r="EX71" s="9">
        <v>3.7130000000000001</v>
      </c>
      <c r="EY71" s="9">
        <v>1.2869999999999999</v>
      </c>
      <c r="EZ71" s="9">
        <v>21.661999999999999</v>
      </c>
      <c r="FA71" s="9">
        <v>9</v>
      </c>
      <c r="FB71" s="9">
        <v>12.662000000000001</v>
      </c>
      <c r="FC71" s="9">
        <v>113.23099999999999</v>
      </c>
      <c r="FD71" s="9">
        <v>56.496000000000002</v>
      </c>
      <c r="FE71" s="9">
        <v>56.734999999999999</v>
      </c>
      <c r="FF71" s="9">
        <v>33.637999999999998</v>
      </c>
      <c r="FG71" s="9">
        <v>22.684000000000001</v>
      </c>
      <c r="FH71" s="9">
        <v>10.954000000000001</v>
      </c>
      <c r="FI71" s="9">
        <v>79.593000000000004</v>
      </c>
      <c r="FJ71" s="9">
        <v>33.811999999999998</v>
      </c>
      <c r="FK71" s="9">
        <v>45.780999999999999</v>
      </c>
      <c r="FL71" s="9">
        <v>42.939</v>
      </c>
      <c r="FM71" s="9">
        <v>29.187999999999999</v>
      </c>
      <c r="FN71" s="9">
        <v>13.750999999999999</v>
      </c>
      <c r="FO71" s="9">
        <v>88.141000000000005</v>
      </c>
      <c r="FP71" s="9">
        <v>36.380000000000003</v>
      </c>
      <c r="FQ71" s="9">
        <v>51.761000000000003</v>
      </c>
      <c r="FR71" s="9">
        <v>86.605999999999995</v>
      </c>
      <c r="FS71" s="9">
        <v>37.963000000000001</v>
      </c>
      <c r="FT71" s="9">
        <v>48.643000000000001</v>
      </c>
      <c r="FU71" s="9">
        <v>1374.6949999999999</v>
      </c>
      <c r="FV71" s="9">
        <v>737.71400000000006</v>
      </c>
      <c r="FW71" s="9">
        <v>636.98099999999999</v>
      </c>
      <c r="FX71" s="9">
        <v>939.84</v>
      </c>
      <c r="FY71" s="9">
        <v>611.75900000000001</v>
      </c>
      <c r="FZ71" s="9">
        <v>328.08100000000002</v>
      </c>
      <c r="GA71" s="9">
        <v>434.85500000000002</v>
      </c>
      <c r="GB71" s="9">
        <v>125.955</v>
      </c>
      <c r="GC71" s="9">
        <v>308.89999999999998</v>
      </c>
      <c r="GD71" s="9">
        <v>222.631</v>
      </c>
      <c r="GE71" s="9">
        <v>115.84099999999999</v>
      </c>
      <c r="GF71" s="9">
        <v>106.79</v>
      </c>
      <c r="GG71" s="9">
        <v>43.588000000000001</v>
      </c>
      <c r="GH71" s="9">
        <v>24.873000000000001</v>
      </c>
      <c r="GI71" s="9">
        <v>18.715</v>
      </c>
      <c r="GJ71" s="9">
        <v>18.073</v>
      </c>
      <c r="GK71" s="9">
        <v>13.420999999999999</v>
      </c>
      <c r="GL71" s="9">
        <v>4.6520000000000001</v>
      </c>
      <c r="GM71" s="9">
        <v>9.7889999999999997</v>
      </c>
      <c r="GN71" s="9">
        <v>6.95</v>
      </c>
      <c r="GO71" s="9">
        <v>2.839</v>
      </c>
      <c r="GP71" s="9">
        <v>8.2840000000000007</v>
      </c>
      <c r="GQ71" s="9">
        <v>6.4710000000000001</v>
      </c>
      <c r="GR71" s="9">
        <v>1.8129999999999999</v>
      </c>
      <c r="GS71" s="9">
        <v>25.515000000000001</v>
      </c>
      <c r="GT71" s="9">
        <v>11.452</v>
      </c>
      <c r="GU71" s="9">
        <v>14.063000000000001</v>
      </c>
      <c r="GV71" s="9">
        <v>200.47200000000001</v>
      </c>
      <c r="GW71" s="9">
        <v>103.34</v>
      </c>
      <c r="GX71" s="9">
        <v>97.131</v>
      </c>
      <c r="GY71" s="9">
        <v>76.248999999999995</v>
      </c>
      <c r="GZ71" s="9">
        <v>60.265000000000001</v>
      </c>
      <c r="HA71" s="9">
        <v>15.984</v>
      </c>
      <c r="HB71" s="9">
        <v>124.223</v>
      </c>
      <c r="HC71" s="9">
        <v>43.076000000000001</v>
      </c>
      <c r="HD71" s="9">
        <v>81.147000000000006</v>
      </c>
      <c r="HE71" s="9">
        <v>88.116</v>
      </c>
      <c r="HF71" s="9">
        <v>68.671000000000006</v>
      </c>
      <c r="HG71" s="9">
        <v>19.445</v>
      </c>
      <c r="HH71" s="9">
        <v>134.51499999999999</v>
      </c>
      <c r="HI71" s="9">
        <v>47.170999999999999</v>
      </c>
      <c r="HJ71" s="9">
        <v>87.344999999999999</v>
      </c>
      <c r="HK71" s="9">
        <v>134.012</v>
      </c>
      <c r="HL71" s="9">
        <v>50.026000000000003</v>
      </c>
      <c r="HM71" s="9">
        <v>83.986000000000004</v>
      </c>
      <c r="HN71" s="9">
        <v>255.59200000000001</v>
      </c>
      <c r="HO71" s="9">
        <v>133.60400000000001</v>
      </c>
      <c r="HP71" s="9">
        <v>121.988</v>
      </c>
      <c r="HQ71" s="9">
        <v>158.69900000000001</v>
      </c>
      <c r="HR71" s="9">
        <v>100.56399999999999</v>
      </c>
      <c r="HS71" s="9">
        <v>58.136000000000003</v>
      </c>
      <c r="HT71" s="9">
        <v>96.893000000000001</v>
      </c>
      <c r="HU71" s="9">
        <v>33.04</v>
      </c>
      <c r="HV71" s="9">
        <v>63.851999999999997</v>
      </c>
      <c r="HW71" s="9">
        <v>41.207000000000001</v>
      </c>
      <c r="HX71" s="9">
        <v>19.195</v>
      </c>
      <c r="HY71" s="9">
        <v>22.010999999999999</v>
      </c>
      <c r="HZ71" s="9">
        <v>8.3870000000000005</v>
      </c>
      <c r="IA71" s="9">
        <v>5.1340000000000003</v>
      </c>
      <c r="IB71" s="9">
        <v>3.2530000000000001</v>
      </c>
      <c r="IC71" s="9">
        <v>2.7410000000000001</v>
      </c>
      <c r="ID71" s="9">
        <v>2.2549999999999999</v>
      </c>
      <c r="IE71" s="9">
        <v>0.48499999999999999</v>
      </c>
      <c r="IF71" s="9">
        <v>0.92100000000000004</v>
      </c>
      <c r="IG71" s="9">
        <v>0.70899999999999996</v>
      </c>
      <c r="IH71" s="9">
        <v>0.21099999999999999</v>
      </c>
      <c r="II71" s="9">
        <v>1.82</v>
      </c>
      <c r="IJ71" s="9">
        <v>1.546</v>
      </c>
      <c r="IK71" s="9">
        <v>0.27400000000000002</v>
      </c>
      <c r="IL71" s="9">
        <v>5.6459999999999999</v>
      </c>
      <c r="IM71" s="9">
        <v>2.8780000000000001</v>
      </c>
      <c r="IN71" s="9">
        <v>2.7679999999999998</v>
      </c>
      <c r="IO71" s="9">
        <v>37.454000000000001</v>
      </c>
      <c r="IP71" s="9">
        <v>16.614000000000001</v>
      </c>
      <c r="IQ71" s="9">
        <v>20.84</v>
      </c>
    </row>
    <row r="72" spans="1:251">
      <c r="A72" s="10">
        <v>43678</v>
      </c>
      <c r="B72" s="9">
        <v>1069.5129999999999</v>
      </c>
      <c r="C72" s="9">
        <v>1255.0429999999999</v>
      </c>
      <c r="D72" s="9">
        <v>426.74200000000002</v>
      </c>
      <c r="E72" s="9">
        <v>828.30200000000002</v>
      </c>
      <c r="F72" s="9">
        <v>597.56899999999996</v>
      </c>
      <c r="G72" s="9">
        <v>338.89400000000001</v>
      </c>
      <c r="H72" s="9">
        <v>258.67599999999999</v>
      </c>
      <c r="I72" s="9">
        <v>113.729</v>
      </c>
      <c r="J72" s="9">
        <v>71.915999999999997</v>
      </c>
      <c r="K72" s="9">
        <v>41.813000000000002</v>
      </c>
      <c r="L72" s="9">
        <v>46.709000000000003</v>
      </c>
      <c r="M72" s="9">
        <v>34.771999999999998</v>
      </c>
      <c r="N72" s="9">
        <v>11.936</v>
      </c>
      <c r="O72" s="9">
        <v>26.606000000000002</v>
      </c>
      <c r="P72" s="9">
        <v>20.050999999999998</v>
      </c>
      <c r="Q72" s="9">
        <v>6.556</v>
      </c>
      <c r="R72" s="9">
        <v>20.102</v>
      </c>
      <c r="S72" s="9">
        <v>14.721</v>
      </c>
      <c r="T72" s="9">
        <v>5.3810000000000002</v>
      </c>
      <c r="U72" s="9">
        <v>67.021000000000001</v>
      </c>
      <c r="V72" s="9">
        <v>37.143999999999998</v>
      </c>
      <c r="W72" s="9">
        <v>29.876999999999999</v>
      </c>
      <c r="X72" s="9">
        <v>537.24199999999996</v>
      </c>
      <c r="Y72" s="9">
        <v>300.721</v>
      </c>
      <c r="Z72" s="9">
        <v>236.52099999999999</v>
      </c>
      <c r="AA72" s="9">
        <v>220.798</v>
      </c>
      <c r="AB72" s="9">
        <v>162.63800000000001</v>
      </c>
      <c r="AC72" s="9">
        <v>58.16</v>
      </c>
      <c r="AD72" s="9">
        <v>316.44400000000002</v>
      </c>
      <c r="AE72" s="9">
        <v>138.083</v>
      </c>
      <c r="AF72" s="9">
        <v>178.36099999999999</v>
      </c>
      <c r="AG72" s="9">
        <v>252.00800000000001</v>
      </c>
      <c r="AH72" s="9">
        <v>186.79599999999999</v>
      </c>
      <c r="AI72" s="9">
        <v>65.212000000000003</v>
      </c>
      <c r="AJ72" s="9">
        <v>345.56099999999998</v>
      </c>
      <c r="AK72" s="9">
        <v>152.09800000000001</v>
      </c>
      <c r="AL72" s="9">
        <v>193.46299999999999</v>
      </c>
      <c r="AM72" s="9">
        <v>343.05</v>
      </c>
      <c r="AN72" s="9">
        <v>158.13399999999999</v>
      </c>
      <c r="AO72" s="9">
        <v>184.916</v>
      </c>
      <c r="AP72" s="9">
        <v>3362.6590000000001</v>
      </c>
      <c r="AQ72" s="9">
        <v>1779.3879999999999</v>
      </c>
      <c r="AR72" s="9">
        <v>1583.271</v>
      </c>
      <c r="AS72" s="9">
        <v>2252.6559999999999</v>
      </c>
      <c r="AT72" s="9">
        <v>1424.14</v>
      </c>
      <c r="AU72" s="9">
        <v>828.51599999999996</v>
      </c>
      <c r="AV72" s="9">
        <v>1110.002</v>
      </c>
      <c r="AW72" s="9">
        <v>355.24799999999999</v>
      </c>
      <c r="AX72" s="9">
        <v>754.755</v>
      </c>
      <c r="AY72" s="9">
        <v>507.55099999999999</v>
      </c>
      <c r="AZ72" s="9">
        <v>272.096</v>
      </c>
      <c r="BA72" s="9">
        <v>235.45500000000001</v>
      </c>
      <c r="BB72" s="9">
        <v>99.471999999999994</v>
      </c>
      <c r="BC72" s="9">
        <v>59.777999999999999</v>
      </c>
      <c r="BD72" s="9">
        <v>39.694000000000003</v>
      </c>
      <c r="BE72" s="9">
        <v>39.244999999999997</v>
      </c>
      <c r="BF72" s="9">
        <v>28.866</v>
      </c>
      <c r="BG72" s="9">
        <v>10.379</v>
      </c>
      <c r="BH72" s="9">
        <v>19.518000000000001</v>
      </c>
      <c r="BI72" s="9">
        <v>14.706</v>
      </c>
      <c r="BJ72" s="9">
        <v>4.8120000000000003</v>
      </c>
      <c r="BK72" s="9">
        <v>19.727</v>
      </c>
      <c r="BL72" s="9">
        <v>14.16</v>
      </c>
      <c r="BM72" s="9">
        <v>5.5679999999999996</v>
      </c>
      <c r="BN72" s="9">
        <v>60.225999999999999</v>
      </c>
      <c r="BO72" s="9">
        <v>30.911000000000001</v>
      </c>
      <c r="BP72" s="9">
        <v>29.315000000000001</v>
      </c>
      <c r="BQ72" s="9">
        <v>448.19</v>
      </c>
      <c r="BR72" s="9">
        <v>237.15700000000001</v>
      </c>
      <c r="BS72" s="9">
        <v>211.03399999999999</v>
      </c>
      <c r="BT72" s="9">
        <v>176.18799999999999</v>
      </c>
      <c r="BU72" s="9">
        <v>127.791</v>
      </c>
      <c r="BV72" s="9">
        <v>48.398000000000003</v>
      </c>
      <c r="BW72" s="9">
        <v>272.00200000000001</v>
      </c>
      <c r="BX72" s="9">
        <v>109.366</v>
      </c>
      <c r="BY72" s="9">
        <v>162.636</v>
      </c>
      <c r="BZ72" s="9">
        <v>207.042</v>
      </c>
      <c r="CA72" s="9">
        <v>149.43</v>
      </c>
      <c r="CB72" s="9">
        <v>57.612000000000002</v>
      </c>
      <c r="CC72" s="9">
        <v>300.50900000000001</v>
      </c>
      <c r="CD72" s="9">
        <v>122.66500000000001</v>
      </c>
      <c r="CE72" s="9">
        <v>177.84399999999999</v>
      </c>
      <c r="CF72" s="9">
        <v>291.52</v>
      </c>
      <c r="CG72" s="9">
        <v>124.072</v>
      </c>
      <c r="CH72" s="9">
        <v>167.44800000000001</v>
      </c>
      <c r="CI72" s="9">
        <v>2525.451</v>
      </c>
      <c r="CJ72" s="9">
        <v>1313.1859999999999</v>
      </c>
      <c r="CK72" s="9">
        <v>1212.2650000000001</v>
      </c>
      <c r="CL72" s="9">
        <v>1746.1389999999999</v>
      </c>
      <c r="CM72" s="9">
        <v>1085.55</v>
      </c>
      <c r="CN72" s="9">
        <v>660.58900000000006</v>
      </c>
      <c r="CO72" s="9">
        <v>779.31200000000001</v>
      </c>
      <c r="CP72" s="9">
        <v>227.636</v>
      </c>
      <c r="CQ72" s="9">
        <v>551.67600000000004</v>
      </c>
      <c r="CR72" s="9">
        <v>358.96899999999999</v>
      </c>
      <c r="CS72" s="9">
        <v>185.21100000000001</v>
      </c>
      <c r="CT72" s="9">
        <v>173.75800000000001</v>
      </c>
      <c r="CU72" s="9">
        <v>73.335999999999999</v>
      </c>
      <c r="CV72" s="9">
        <v>43.968000000000004</v>
      </c>
      <c r="CW72" s="9">
        <v>29.369</v>
      </c>
      <c r="CX72" s="9">
        <v>34.997</v>
      </c>
      <c r="CY72" s="9">
        <v>29.917000000000002</v>
      </c>
      <c r="CZ72" s="9">
        <v>5.0789999999999997</v>
      </c>
      <c r="DA72" s="9">
        <v>17.744</v>
      </c>
      <c r="DB72" s="9">
        <v>13.766</v>
      </c>
      <c r="DC72" s="9">
        <v>3.9780000000000002</v>
      </c>
      <c r="DD72" s="9">
        <v>17.253</v>
      </c>
      <c r="DE72" s="9">
        <v>16.152000000000001</v>
      </c>
      <c r="DF72" s="9">
        <v>1.101</v>
      </c>
      <c r="DG72" s="9">
        <v>38.338999999999999</v>
      </c>
      <c r="DH72" s="9">
        <v>14.05</v>
      </c>
      <c r="DI72" s="9">
        <v>24.289000000000001</v>
      </c>
      <c r="DJ72" s="9">
        <v>318.72500000000002</v>
      </c>
      <c r="DK72" s="9">
        <v>156.83600000000001</v>
      </c>
      <c r="DL72" s="9">
        <v>161.88900000000001</v>
      </c>
      <c r="DM72" s="9">
        <v>115.20399999999999</v>
      </c>
      <c r="DN72" s="9">
        <v>88.525999999999996</v>
      </c>
      <c r="DO72" s="9">
        <v>26.678000000000001</v>
      </c>
      <c r="DP72" s="9">
        <v>203.52099999999999</v>
      </c>
      <c r="DQ72" s="9">
        <v>68.308999999999997</v>
      </c>
      <c r="DR72" s="9">
        <v>135.21100000000001</v>
      </c>
      <c r="DS72" s="9">
        <v>140.226</v>
      </c>
      <c r="DT72" s="9">
        <v>109.873</v>
      </c>
      <c r="DU72" s="9">
        <v>30.353000000000002</v>
      </c>
      <c r="DV72" s="9">
        <v>218.74299999999999</v>
      </c>
      <c r="DW72" s="9">
        <v>75.337000000000003</v>
      </c>
      <c r="DX72" s="9">
        <v>143.40600000000001</v>
      </c>
      <c r="DY72" s="9">
        <v>221.26499999999999</v>
      </c>
      <c r="DZ72" s="9">
        <v>82.075000000000003</v>
      </c>
      <c r="EA72" s="9">
        <v>139.19</v>
      </c>
      <c r="EB72" s="9">
        <v>855.53700000000003</v>
      </c>
      <c r="EC72" s="9">
        <v>439.98200000000003</v>
      </c>
      <c r="ED72" s="9">
        <v>415.55500000000001</v>
      </c>
      <c r="EE72" s="9">
        <v>555.18399999999997</v>
      </c>
      <c r="EF72" s="9">
        <v>352.49299999999999</v>
      </c>
      <c r="EG72" s="9">
        <v>202.69</v>
      </c>
      <c r="EH72" s="9">
        <v>300.35399999999998</v>
      </c>
      <c r="EI72" s="9">
        <v>87.489000000000004</v>
      </c>
      <c r="EJ72" s="9">
        <v>212.86500000000001</v>
      </c>
      <c r="EK72" s="9">
        <v>126.46</v>
      </c>
      <c r="EL72" s="9">
        <v>64.632999999999996</v>
      </c>
      <c r="EM72" s="9">
        <v>61.826999999999998</v>
      </c>
      <c r="EN72" s="9">
        <v>26.265000000000001</v>
      </c>
      <c r="EO72" s="9">
        <v>14.491</v>
      </c>
      <c r="EP72" s="9">
        <v>11.773999999999999</v>
      </c>
      <c r="EQ72" s="9">
        <v>9.9789999999999992</v>
      </c>
      <c r="ER72" s="9">
        <v>7.9279999999999999</v>
      </c>
      <c r="ES72" s="9">
        <v>2.0510000000000002</v>
      </c>
      <c r="ET72" s="9">
        <v>3.9950000000000001</v>
      </c>
      <c r="EU72" s="9">
        <v>3.2509999999999999</v>
      </c>
      <c r="EV72" s="9">
        <v>0.74399999999999999</v>
      </c>
      <c r="EW72" s="9">
        <v>5.984</v>
      </c>
      <c r="EX72" s="9">
        <v>4.6769999999999996</v>
      </c>
      <c r="EY72" s="9">
        <v>1.3069999999999999</v>
      </c>
      <c r="EZ72" s="9">
        <v>16.286000000000001</v>
      </c>
      <c r="FA72" s="9">
        <v>6.5629999999999997</v>
      </c>
      <c r="FB72" s="9">
        <v>9.7230000000000008</v>
      </c>
      <c r="FC72" s="9">
        <v>112.102</v>
      </c>
      <c r="FD72" s="9">
        <v>56.183</v>
      </c>
      <c r="FE72" s="9">
        <v>55.917999999999999</v>
      </c>
      <c r="FF72" s="9">
        <v>33.75</v>
      </c>
      <c r="FG72" s="9">
        <v>22.872</v>
      </c>
      <c r="FH72" s="9">
        <v>10.877000000000001</v>
      </c>
      <c r="FI72" s="9">
        <v>78.352000000000004</v>
      </c>
      <c r="FJ72" s="9">
        <v>33.311</v>
      </c>
      <c r="FK72" s="9">
        <v>45.040999999999997</v>
      </c>
      <c r="FL72" s="9">
        <v>41.603999999999999</v>
      </c>
      <c r="FM72" s="9">
        <v>29.411999999999999</v>
      </c>
      <c r="FN72" s="9">
        <v>12.192</v>
      </c>
      <c r="FO72" s="9">
        <v>84.855999999999995</v>
      </c>
      <c r="FP72" s="9">
        <v>35.220999999999997</v>
      </c>
      <c r="FQ72" s="9">
        <v>49.634</v>
      </c>
      <c r="FR72" s="9">
        <v>82.346999999999994</v>
      </c>
      <c r="FS72" s="9">
        <v>36.561999999999998</v>
      </c>
      <c r="FT72" s="9">
        <v>45.784999999999997</v>
      </c>
      <c r="FU72" s="9">
        <v>1373.5509999999999</v>
      </c>
      <c r="FV72" s="9">
        <v>742.25599999999997</v>
      </c>
      <c r="FW72" s="9">
        <v>631.29600000000005</v>
      </c>
      <c r="FX72" s="9">
        <v>923.41700000000003</v>
      </c>
      <c r="FY72" s="9">
        <v>608.15899999999999</v>
      </c>
      <c r="FZ72" s="9">
        <v>315.25799999999998</v>
      </c>
      <c r="GA72" s="9">
        <v>450.13400000000001</v>
      </c>
      <c r="GB72" s="9">
        <v>134.09700000000001</v>
      </c>
      <c r="GC72" s="9">
        <v>316.03699999999998</v>
      </c>
      <c r="GD72" s="9">
        <v>216.05099999999999</v>
      </c>
      <c r="GE72" s="9">
        <v>115.64400000000001</v>
      </c>
      <c r="GF72" s="9">
        <v>100.407</v>
      </c>
      <c r="GG72" s="9">
        <v>47.896999999999998</v>
      </c>
      <c r="GH72" s="9">
        <v>28.611000000000001</v>
      </c>
      <c r="GI72" s="9">
        <v>19.286000000000001</v>
      </c>
      <c r="GJ72" s="9">
        <v>21.645</v>
      </c>
      <c r="GK72" s="9">
        <v>16.431999999999999</v>
      </c>
      <c r="GL72" s="9">
        <v>5.2130000000000001</v>
      </c>
      <c r="GM72" s="9">
        <v>13.987</v>
      </c>
      <c r="GN72" s="9">
        <v>10.561</v>
      </c>
      <c r="GO72" s="9">
        <v>3.4260000000000002</v>
      </c>
      <c r="GP72" s="9">
        <v>7.6580000000000004</v>
      </c>
      <c r="GQ72" s="9">
        <v>5.8710000000000004</v>
      </c>
      <c r="GR72" s="9">
        <v>1.7869999999999999</v>
      </c>
      <c r="GS72" s="9">
        <v>26.251999999999999</v>
      </c>
      <c r="GT72" s="9">
        <v>12.179</v>
      </c>
      <c r="GU72" s="9">
        <v>14.073</v>
      </c>
      <c r="GV72" s="9">
        <v>192.98099999999999</v>
      </c>
      <c r="GW72" s="9">
        <v>102.375</v>
      </c>
      <c r="GX72" s="9">
        <v>90.605999999999995</v>
      </c>
      <c r="GY72" s="9">
        <v>73.221999999999994</v>
      </c>
      <c r="GZ72" s="9">
        <v>57.688000000000002</v>
      </c>
      <c r="HA72" s="9">
        <v>15.534000000000001</v>
      </c>
      <c r="HB72" s="9">
        <v>119.759</v>
      </c>
      <c r="HC72" s="9">
        <v>44.686999999999998</v>
      </c>
      <c r="HD72" s="9">
        <v>75.072000000000003</v>
      </c>
      <c r="HE72" s="9">
        <v>85.924000000000007</v>
      </c>
      <c r="HF72" s="9">
        <v>66.989999999999995</v>
      </c>
      <c r="HG72" s="9">
        <v>18.933</v>
      </c>
      <c r="HH72" s="9">
        <v>130.12799999999999</v>
      </c>
      <c r="HI72" s="9">
        <v>48.654000000000003</v>
      </c>
      <c r="HJ72" s="9">
        <v>81.474000000000004</v>
      </c>
      <c r="HK72" s="9">
        <v>133.74600000000001</v>
      </c>
      <c r="HL72" s="9">
        <v>55.247999999999998</v>
      </c>
      <c r="HM72" s="9">
        <v>78.498000000000005</v>
      </c>
      <c r="HN72" s="9">
        <v>255.67400000000001</v>
      </c>
      <c r="HO72" s="9">
        <v>132.47200000000001</v>
      </c>
      <c r="HP72" s="9">
        <v>123.202</v>
      </c>
      <c r="HQ72" s="9">
        <v>154.654</v>
      </c>
      <c r="HR72" s="9">
        <v>98.99</v>
      </c>
      <c r="HS72" s="9">
        <v>55.662999999999997</v>
      </c>
      <c r="HT72" s="9">
        <v>101.02</v>
      </c>
      <c r="HU72" s="9">
        <v>33.481000000000002</v>
      </c>
      <c r="HV72" s="9">
        <v>67.537999999999997</v>
      </c>
      <c r="HW72" s="9">
        <v>44.625999999999998</v>
      </c>
      <c r="HX72" s="9">
        <v>20.984000000000002</v>
      </c>
      <c r="HY72" s="9">
        <v>23.640999999999998</v>
      </c>
      <c r="HZ72" s="9">
        <v>9.3780000000000001</v>
      </c>
      <c r="IA72" s="9">
        <v>4.8650000000000002</v>
      </c>
      <c r="IB72" s="9">
        <v>4.5140000000000002</v>
      </c>
      <c r="IC72" s="9">
        <v>1.546</v>
      </c>
      <c r="ID72" s="9">
        <v>1.1639999999999999</v>
      </c>
      <c r="IE72" s="9">
        <v>0.38200000000000001</v>
      </c>
      <c r="IF72" s="9">
        <v>0.95499999999999996</v>
      </c>
      <c r="IG72" s="9">
        <v>0.58399999999999996</v>
      </c>
      <c r="IH72" s="9">
        <v>0.371</v>
      </c>
      <c r="II72" s="9">
        <v>0.59099999999999997</v>
      </c>
      <c r="IJ72" s="9">
        <v>0.57999999999999996</v>
      </c>
      <c r="IK72" s="9">
        <v>1.0999999999999999E-2</v>
      </c>
      <c r="IL72" s="9">
        <v>7.8319999999999999</v>
      </c>
      <c r="IM72" s="9">
        <v>3.7010000000000001</v>
      </c>
      <c r="IN72" s="9">
        <v>4.1319999999999997</v>
      </c>
      <c r="IO72" s="9">
        <v>40.591000000000001</v>
      </c>
      <c r="IP72" s="9">
        <v>18.858000000000001</v>
      </c>
      <c r="IQ72" s="9">
        <v>21.733000000000001</v>
      </c>
    </row>
    <row r="73" spans="1:251">
      <c r="A73" s="10">
        <v>43709</v>
      </c>
      <c r="B73" s="9">
        <v>1084.296</v>
      </c>
      <c r="C73" s="9">
        <v>1232.9960000000001</v>
      </c>
      <c r="D73" s="9">
        <v>406.15899999999999</v>
      </c>
      <c r="E73" s="9">
        <v>826.83699999999999</v>
      </c>
      <c r="F73" s="9">
        <v>590.28399999999999</v>
      </c>
      <c r="G73" s="9">
        <v>327.36200000000002</v>
      </c>
      <c r="H73" s="9">
        <v>262.92099999999999</v>
      </c>
      <c r="I73" s="9">
        <v>117.586</v>
      </c>
      <c r="J73" s="9">
        <v>66.953000000000003</v>
      </c>
      <c r="K73" s="9">
        <v>50.631999999999998</v>
      </c>
      <c r="L73" s="9">
        <v>51.21</v>
      </c>
      <c r="M73" s="9">
        <v>37.46</v>
      </c>
      <c r="N73" s="9">
        <v>13.75</v>
      </c>
      <c r="O73" s="9">
        <v>30.907</v>
      </c>
      <c r="P73" s="9">
        <v>22.797999999999998</v>
      </c>
      <c r="Q73" s="9">
        <v>8.1080000000000005</v>
      </c>
      <c r="R73" s="9">
        <v>20.303000000000001</v>
      </c>
      <c r="S73" s="9">
        <v>14.661</v>
      </c>
      <c r="T73" s="9">
        <v>5.6420000000000003</v>
      </c>
      <c r="U73" s="9">
        <v>66.376000000000005</v>
      </c>
      <c r="V73" s="9">
        <v>29.494</v>
      </c>
      <c r="W73" s="9">
        <v>36.881999999999998</v>
      </c>
      <c r="X73" s="9">
        <v>512.71900000000005</v>
      </c>
      <c r="Y73" s="9">
        <v>286.61700000000002</v>
      </c>
      <c r="Z73" s="9">
        <v>226.102</v>
      </c>
      <c r="AA73" s="9">
        <v>218.59899999999999</v>
      </c>
      <c r="AB73" s="9">
        <v>156.84299999999999</v>
      </c>
      <c r="AC73" s="9">
        <v>61.756</v>
      </c>
      <c r="AD73" s="9">
        <v>294.12</v>
      </c>
      <c r="AE73" s="9">
        <v>129.774</v>
      </c>
      <c r="AF73" s="9">
        <v>164.346</v>
      </c>
      <c r="AG73" s="9">
        <v>260.89999999999998</v>
      </c>
      <c r="AH73" s="9">
        <v>185.35</v>
      </c>
      <c r="AI73" s="9">
        <v>75.55</v>
      </c>
      <c r="AJ73" s="9">
        <v>329.38400000000001</v>
      </c>
      <c r="AK73" s="9">
        <v>142.01300000000001</v>
      </c>
      <c r="AL73" s="9">
        <v>187.37100000000001</v>
      </c>
      <c r="AM73" s="9">
        <v>325.02699999999999</v>
      </c>
      <c r="AN73" s="9">
        <v>152.572</v>
      </c>
      <c r="AO73" s="9">
        <v>172.45400000000001</v>
      </c>
      <c r="AP73" s="9">
        <v>3375.4960000000001</v>
      </c>
      <c r="AQ73" s="9">
        <v>1789.088</v>
      </c>
      <c r="AR73" s="9">
        <v>1586.4079999999999</v>
      </c>
      <c r="AS73" s="9">
        <v>2264.31</v>
      </c>
      <c r="AT73" s="9">
        <v>1432.759</v>
      </c>
      <c r="AU73" s="9">
        <v>831.55100000000004</v>
      </c>
      <c r="AV73" s="9">
        <v>1111.1859999999999</v>
      </c>
      <c r="AW73" s="9">
        <v>356.32900000000001</v>
      </c>
      <c r="AX73" s="9">
        <v>754.85699999999997</v>
      </c>
      <c r="AY73" s="9">
        <v>469.57299999999998</v>
      </c>
      <c r="AZ73" s="9">
        <v>260.01299999999998</v>
      </c>
      <c r="BA73" s="9">
        <v>209.56</v>
      </c>
      <c r="BB73" s="9">
        <v>89.831000000000003</v>
      </c>
      <c r="BC73" s="9">
        <v>57.238999999999997</v>
      </c>
      <c r="BD73" s="9">
        <v>32.591999999999999</v>
      </c>
      <c r="BE73" s="9">
        <v>36.411000000000001</v>
      </c>
      <c r="BF73" s="9">
        <v>28.271000000000001</v>
      </c>
      <c r="BG73" s="9">
        <v>8.14</v>
      </c>
      <c r="BH73" s="9">
        <v>12.851000000000001</v>
      </c>
      <c r="BI73" s="9">
        <v>10.467000000000001</v>
      </c>
      <c r="BJ73" s="9">
        <v>2.3839999999999999</v>
      </c>
      <c r="BK73" s="9">
        <v>23.56</v>
      </c>
      <c r="BL73" s="9">
        <v>17.803999999999998</v>
      </c>
      <c r="BM73" s="9">
        <v>5.7560000000000002</v>
      </c>
      <c r="BN73" s="9">
        <v>53.42</v>
      </c>
      <c r="BO73" s="9">
        <v>28.966999999999999</v>
      </c>
      <c r="BP73" s="9">
        <v>24.452000000000002</v>
      </c>
      <c r="BQ73" s="9">
        <v>416.084</v>
      </c>
      <c r="BR73" s="9">
        <v>224.15899999999999</v>
      </c>
      <c r="BS73" s="9">
        <v>191.92500000000001</v>
      </c>
      <c r="BT73" s="9">
        <v>157.83799999999999</v>
      </c>
      <c r="BU73" s="9">
        <v>114.649</v>
      </c>
      <c r="BV73" s="9">
        <v>43.189</v>
      </c>
      <c r="BW73" s="9">
        <v>258.24599999999998</v>
      </c>
      <c r="BX73" s="9">
        <v>109.51</v>
      </c>
      <c r="BY73" s="9">
        <v>148.73699999999999</v>
      </c>
      <c r="BZ73" s="9">
        <v>188.33799999999999</v>
      </c>
      <c r="CA73" s="9">
        <v>138.44999999999999</v>
      </c>
      <c r="CB73" s="9">
        <v>49.887999999999998</v>
      </c>
      <c r="CC73" s="9">
        <v>281.23500000000001</v>
      </c>
      <c r="CD73" s="9">
        <v>121.563</v>
      </c>
      <c r="CE73" s="9">
        <v>159.67099999999999</v>
      </c>
      <c r="CF73" s="9">
        <v>271.09699999999998</v>
      </c>
      <c r="CG73" s="9">
        <v>119.977</v>
      </c>
      <c r="CH73" s="9">
        <v>151.12100000000001</v>
      </c>
      <c r="CI73" s="9">
        <v>2554.152</v>
      </c>
      <c r="CJ73" s="9">
        <v>1320.183</v>
      </c>
      <c r="CK73" s="9">
        <v>1233.9690000000001</v>
      </c>
      <c r="CL73" s="9">
        <v>1739.8050000000001</v>
      </c>
      <c r="CM73" s="9">
        <v>1076.6489999999999</v>
      </c>
      <c r="CN73" s="9">
        <v>663.15599999999995</v>
      </c>
      <c r="CO73" s="9">
        <v>814.34699999999998</v>
      </c>
      <c r="CP73" s="9">
        <v>243.535</v>
      </c>
      <c r="CQ73" s="9">
        <v>570.81299999999999</v>
      </c>
      <c r="CR73" s="9">
        <v>379.15899999999999</v>
      </c>
      <c r="CS73" s="9">
        <v>190.11099999999999</v>
      </c>
      <c r="CT73" s="9">
        <v>189.04900000000001</v>
      </c>
      <c r="CU73" s="9">
        <v>69.59</v>
      </c>
      <c r="CV73" s="9">
        <v>44.192</v>
      </c>
      <c r="CW73" s="9">
        <v>25.398</v>
      </c>
      <c r="CX73" s="9">
        <v>29.783999999999999</v>
      </c>
      <c r="CY73" s="9">
        <v>26.672999999999998</v>
      </c>
      <c r="CZ73" s="9">
        <v>3.1110000000000002</v>
      </c>
      <c r="DA73" s="9">
        <v>11.901999999999999</v>
      </c>
      <c r="DB73" s="9">
        <v>9.8640000000000008</v>
      </c>
      <c r="DC73" s="9">
        <v>2.0379999999999998</v>
      </c>
      <c r="DD73" s="9">
        <v>17.881</v>
      </c>
      <c r="DE73" s="9">
        <v>16.808</v>
      </c>
      <c r="DF73" s="9">
        <v>1.073</v>
      </c>
      <c r="DG73" s="9">
        <v>39.807000000000002</v>
      </c>
      <c r="DH73" s="9">
        <v>17.52</v>
      </c>
      <c r="DI73" s="9">
        <v>22.286999999999999</v>
      </c>
      <c r="DJ73" s="9">
        <v>330.80799999999999</v>
      </c>
      <c r="DK73" s="9">
        <v>158.506</v>
      </c>
      <c r="DL73" s="9">
        <v>172.30099999999999</v>
      </c>
      <c r="DM73" s="9">
        <v>122.09399999999999</v>
      </c>
      <c r="DN73" s="9">
        <v>84.052999999999997</v>
      </c>
      <c r="DO73" s="9">
        <v>38.040999999999997</v>
      </c>
      <c r="DP73" s="9">
        <v>208.714</v>
      </c>
      <c r="DQ73" s="9">
        <v>74.453999999999994</v>
      </c>
      <c r="DR73" s="9">
        <v>134.26</v>
      </c>
      <c r="DS73" s="9">
        <v>147.714</v>
      </c>
      <c r="DT73" s="9">
        <v>107.04300000000001</v>
      </c>
      <c r="DU73" s="9">
        <v>40.670999999999999</v>
      </c>
      <c r="DV73" s="9">
        <v>231.44499999999999</v>
      </c>
      <c r="DW73" s="9">
        <v>83.066999999999993</v>
      </c>
      <c r="DX73" s="9">
        <v>148.37799999999999</v>
      </c>
      <c r="DY73" s="9">
        <v>220.61600000000001</v>
      </c>
      <c r="DZ73" s="9">
        <v>84.317999999999998</v>
      </c>
      <c r="EA73" s="9">
        <v>136.298</v>
      </c>
      <c r="EB73" s="9">
        <v>858.22900000000004</v>
      </c>
      <c r="EC73" s="9">
        <v>442.05500000000001</v>
      </c>
      <c r="ED73" s="9">
        <v>416.17399999999998</v>
      </c>
      <c r="EE73" s="9">
        <v>555.60599999999999</v>
      </c>
      <c r="EF73" s="9">
        <v>349.87299999999999</v>
      </c>
      <c r="EG73" s="9">
        <v>205.733</v>
      </c>
      <c r="EH73" s="9">
        <v>302.62299999999999</v>
      </c>
      <c r="EI73" s="9">
        <v>92.180999999999997</v>
      </c>
      <c r="EJ73" s="9">
        <v>210.441</v>
      </c>
      <c r="EK73" s="9">
        <v>127.36</v>
      </c>
      <c r="EL73" s="9">
        <v>63.531999999999996</v>
      </c>
      <c r="EM73" s="9">
        <v>63.828000000000003</v>
      </c>
      <c r="EN73" s="9">
        <v>22.018999999999998</v>
      </c>
      <c r="EO73" s="9">
        <v>13.276999999999999</v>
      </c>
      <c r="EP73" s="9">
        <v>8.7420000000000009</v>
      </c>
      <c r="EQ73" s="9">
        <v>8.6189999999999998</v>
      </c>
      <c r="ER73" s="9">
        <v>7.1189999999999998</v>
      </c>
      <c r="ES73" s="9">
        <v>1.5009999999999999</v>
      </c>
      <c r="ET73" s="9">
        <v>4.1109999999999998</v>
      </c>
      <c r="EU73" s="9">
        <v>2.9239999999999999</v>
      </c>
      <c r="EV73" s="9">
        <v>1.1870000000000001</v>
      </c>
      <c r="EW73" s="9">
        <v>4.508</v>
      </c>
      <c r="EX73" s="9">
        <v>4.194</v>
      </c>
      <c r="EY73" s="9">
        <v>0.314</v>
      </c>
      <c r="EZ73" s="9">
        <v>13.4</v>
      </c>
      <c r="FA73" s="9">
        <v>6.1580000000000004</v>
      </c>
      <c r="FB73" s="9">
        <v>7.242</v>
      </c>
      <c r="FC73" s="9">
        <v>113.676</v>
      </c>
      <c r="FD73" s="9">
        <v>54.497</v>
      </c>
      <c r="FE73" s="9">
        <v>59.179000000000002</v>
      </c>
      <c r="FF73" s="9">
        <v>33.906999999999996</v>
      </c>
      <c r="FG73" s="9">
        <v>21.57</v>
      </c>
      <c r="FH73" s="9">
        <v>12.336</v>
      </c>
      <c r="FI73" s="9">
        <v>79.769000000000005</v>
      </c>
      <c r="FJ73" s="9">
        <v>32.927</v>
      </c>
      <c r="FK73" s="9">
        <v>46.843000000000004</v>
      </c>
      <c r="FL73" s="9">
        <v>41.113999999999997</v>
      </c>
      <c r="FM73" s="9">
        <v>27.718</v>
      </c>
      <c r="FN73" s="9">
        <v>13.396000000000001</v>
      </c>
      <c r="FO73" s="9">
        <v>86.245999999999995</v>
      </c>
      <c r="FP73" s="9">
        <v>35.814999999999998</v>
      </c>
      <c r="FQ73" s="9">
        <v>50.432000000000002</v>
      </c>
      <c r="FR73" s="9">
        <v>83.88</v>
      </c>
      <c r="FS73" s="9">
        <v>35.850999999999999</v>
      </c>
      <c r="FT73" s="9">
        <v>48.029000000000003</v>
      </c>
      <c r="FU73" s="9">
        <v>1371.393</v>
      </c>
      <c r="FV73" s="9">
        <v>733.87</v>
      </c>
      <c r="FW73" s="9">
        <v>637.52300000000002</v>
      </c>
      <c r="FX73" s="9">
        <v>929.69100000000003</v>
      </c>
      <c r="FY73" s="9">
        <v>606.72400000000005</v>
      </c>
      <c r="FZ73" s="9">
        <v>322.96699999999998</v>
      </c>
      <c r="GA73" s="9">
        <v>441.702</v>
      </c>
      <c r="GB73" s="9">
        <v>127.146</v>
      </c>
      <c r="GC73" s="9">
        <v>314.55599999999998</v>
      </c>
      <c r="GD73" s="9">
        <v>219.029</v>
      </c>
      <c r="GE73" s="9">
        <v>113.21</v>
      </c>
      <c r="GF73" s="9">
        <v>105.819</v>
      </c>
      <c r="GG73" s="9">
        <v>40.99</v>
      </c>
      <c r="GH73" s="9">
        <v>24.864999999999998</v>
      </c>
      <c r="GI73" s="9">
        <v>16.125</v>
      </c>
      <c r="GJ73" s="9">
        <v>17.059000000000001</v>
      </c>
      <c r="GK73" s="9">
        <v>13.303000000000001</v>
      </c>
      <c r="GL73" s="9">
        <v>3.7559999999999998</v>
      </c>
      <c r="GM73" s="9">
        <v>8.7360000000000007</v>
      </c>
      <c r="GN73" s="9">
        <v>6.3230000000000004</v>
      </c>
      <c r="GO73" s="9">
        <v>2.4129999999999998</v>
      </c>
      <c r="GP73" s="9">
        <v>8.3230000000000004</v>
      </c>
      <c r="GQ73" s="9">
        <v>6.9790000000000001</v>
      </c>
      <c r="GR73" s="9">
        <v>1.3440000000000001</v>
      </c>
      <c r="GS73" s="9">
        <v>23.931000000000001</v>
      </c>
      <c r="GT73" s="9">
        <v>11.563000000000001</v>
      </c>
      <c r="GU73" s="9">
        <v>12.368</v>
      </c>
      <c r="GV73" s="9">
        <v>195.68</v>
      </c>
      <c r="GW73" s="9">
        <v>98.356999999999999</v>
      </c>
      <c r="GX73" s="9">
        <v>97.322999999999993</v>
      </c>
      <c r="GY73" s="9">
        <v>74.191000000000003</v>
      </c>
      <c r="GZ73" s="9">
        <v>53.649000000000001</v>
      </c>
      <c r="HA73" s="9">
        <v>20.542000000000002</v>
      </c>
      <c r="HB73" s="9">
        <v>121.489</v>
      </c>
      <c r="HC73" s="9">
        <v>44.707999999999998</v>
      </c>
      <c r="HD73" s="9">
        <v>76.781000000000006</v>
      </c>
      <c r="HE73" s="9">
        <v>86.700999999999993</v>
      </c>
      <c r="HF73" s="9">
        <v>63.439</v>
      </c>
      <c r="HG73" s="9">
        <v>23.262</v>
      </c>
      <c r="HH73" s="9">
        <v>132.328</v>
      </c>
      <c r="HI73" s="9">
        <v>49.771000000000001</v>
      </c>
      <c r="HJ73" s="9">
        <v>82.555999999999997</v>
      </c>
      <c r="HK73" s="9">
        <v>130.22499999999999</v>
      </c>
      <c r="HL73" s="9">
        <v>51.030999999999999</v>
      </c>
      <c r="HM73" s="9">
        <v>79.194000000000003</v>
      </c>
      <c r="HN73" s="9">
        <v>258.01600000000002</v>
      </c>
      <c r="HO73" s="9">
        <v>133.70400000000001</v>
      </c>
      <c r="HP73" s="9">
        <v>124.31100000000001</v>
      </c>
      <c r="HQ73" s="9">
        <v>159.268</v>
      </c>
      <c r="HR73" s="9">
        <v>103.08499999999999</v>
      </c>
      <c r="HS73" s="9">
        <v>56.183</v>
      </c>
      <c r="HT73" s="9">
        <v>98.748000000000005</v>
      </c>
      <c r="HU73" s="9">
        <v>30.62</v>
      </c>
      <c r="HV73" s="9">
        <v>68.128</v>
      </c>
      <c r="HW73" s="9">
        <v>44.414000000000001</v>
      </c>
      <c r="HX73" s="9">
        <v>21.677</v>
      </c>
      <c r="HY73" s="9">
        <v>22.736000000000001</v>
      </c>
      <c r="HZ73" s="9">
        <v>9.0039999999999996</v>
      </c>
      <c r="IA73" s="9">
        <v>5.2409999999999997</v>
      </c>
      <c r="IB73" s="9">
        <v>3.7629999999999999</v>
      </c>
      <c r="IC73" s="9">
        <v>2.3580000000000001</v>
      </c>
      <c r="ID73" s="9">
        <v>2.036</v>
      </c>
      <c r="IE73" s="9">
        <v>0.32100000000000001</v>
      </c>
      <c r="IF73" s="9">
        <v>1.548</v>
      </c>
      <c r="IG73" s="9">
        <v>1.337</v>
      </c>
      <c r="IH73" s="9">
        <v>0.21099999999999999</v>
      </c>
      <c r="II73" s="9">
        <v>0.80900000000000005</v>
      </c>
      <c r="IJ73" s="9">
        <v>0.69899999999999995</v>
      </c>
      <c r="IK73" s="9">
        <v>0.11</v>
      </c>
      <c r="IL73" s="9">
        <v>6.6459999999999999</v>
      </c>
      <c r="IM73" s="9">
        <v>3.2040000000000002</v>
      </c>
      <c r="IN73" s="9">
        <v>3.4420000000000002</v>
      </c>
      <c r="IO73" s="9">
        <v>40.057000000000002</v>
      </c>
      <c r="IP73" s="9">
        <v>18.975000000000001</v>
      </c>
      <c r="IQ73" s="9">
        <v>21.082000000000001</v>
      </c>
    </row>
    <row r="74" spans="1:251">
      <c r="A74" s="10">
        <v>43739</v>
      </c>
      <c r="B74" s="9">
        <v>1085.6410000000001</v>
      </c>
      <c r="C74" s="9">
        <v>1225.076</v>
      </c>
      <c r="D74" s="9">
        <v>407.09800000000001</v>
      </c>
      <c r="E74" s="9">
        <v>817.97799999999995</v>
      </c>
      <c r="F74" s="9">
        <v>559.14099999999996</v>
      </c>
      <c r="G74" s="9">
        <v>309.505</v>
      </c>
      <c r="H74" s="9">
        <v>249.636</v>
      </c>
      <c r="I74" s="9">
        <v>108.438</v>
      </c>
      <c r="J74" s="9">
        <v>65.25</v>
      </c>
      <c r="K74" s="9">
        <v>43.189</v>
      </c>
      <c r="L74" s="9">
        <v>37.771000000000001</v>
      </c>
      <c r="M74" s="9">
        <v>30.838000000000001</v>
      </c>
      <c r="N74" s="9">
        <v>6.9340000000000002</v>
      </c>
      <c r="O74" s="9">
        <v>25.989000000000001</v>
      </c>
      <c r="P74" s="9">
        <v>21.420999999999999</v>
      </c>
      <c r="Q74" s="9">
        <v>4.5679999999999996</v>
      </c>
      <c r="R74" s="9">
        <v>11.782</v>
      </c>
      <c r="S74" s="9">
        <v>9.4169999999999998</v>
      </c>
      <c r="T74" s="9">
        <v>2.3650000000000002</v>
      </c>
      <c r="U74" s="9">
        <v>70.667000000000002</v>
      </c>
      <c r="V74" s="9">
        <v>34.411999999999999</v>
      </c>
      <c r="W74" s="9">
        <v>36.255000000000003</v>
      </c>
      <c r="X74" s="9">
        <v>498.24799999999999</v>
      </c>
      <c r="Y74" s="9">
        <v>273.97399999999999</v>
      </c>
      <c r="Z74" s="9">
        <v>224.274</v>
      </c>
      <c r="AA74" s="9">
        <v>203.71899999999999</v>
      </c>
      <c r="AB74" s="9">
        <v>149.77500000000001</v>
      </c>
      <c r="AC74" s="9">
        <v>53.944000000000003</v>
      </c>
      <c r="AD74" s="9">
        <v>294.529</v>
      </c>
      <c r="AE74" s="9">
        <v>124.199</v>
      </c>
      <c r="AF74" s="9">
        <v>170.33</v>
      </c>
      <c r="AG74" s="9">
        <v>233.27199999999999</v>
      </c>
      <c r="AH74" s="9">
        <v>172.95099999999999</v>
      </c>
      <c r="AI74" s="9">
        <v>60.32</v>
      </c>
      <c r="AJ74" s="9">
        <v>325.86900000000003</v>
      </c>
      <c r="AK74" s="9">
        <v>136.554</v>
      </c>
      <c r="AL74" s="9">
        <v>189.315</v>
      </c>
      <c r="AM74" s="9">
        <v>320.51799999999997</v>
      </c>
      <c r="AN74" s="9">
        <v>145.62</v>
      </c>
      <c r="AO74" s="9">
        <v>174.898</v>
      </c>
      <c r="AP74" s="9">
        <v>3382.0340000000001</v>
      </c>
      <c r="AQ74" s="9">
        <v>1782.665</v>
      </c>
      <c r="AR74" s="9">
        <v>1599.3689999999999</v>
      </c>
      <c r="AS74" s="9">
        <v>2271.7130000000002</v>
      </c>
      <c r="AT74" s="9">
        <v>1443.7470000000001</v>
      </c>
      <c r="AU74" s="9">
        <v>827.96600000000001</v>
      </c>
      <c r="AV74" s="9">
        <v>1110.3209999999999</v>
      </c>
      <c r="AW74" s="9">
        <v>338.91800000000001</v>
      </c>
      <c r="AX74" s="9">
        <v>771.40300000000002</v>
      </c>
      <c r="AY74" s="9">
        <v>490.27699999999999</v>
      </c>
      <c r="AZ74" s="9">
        <v>253.61799999999999</v>
      </c>
      <c r="BA74" s="9">
        <v>236.65799999999999</v>
      </c>
      <c r="BB74" s="9">
        <v>90.152000000000001</v>
      </c>
      <c r="BC74" s="9">
        <v>51.085000000000001</v>
      </c>
      <c r="BD74" s="9">
        <v>39.067</v>
      </c>
      <c r="BE74" s="9">
        <v>35.908999999999999</v>
      </c>
      <c r="BF74" s="9">
        <v>27.222000000000001</v>
      </c>
      <c r="BG74" s="9">
        <v>8.6869999999999994</v>
      </c>
      <c r="BH74" s="9">
        <v>21.202999999999999</v>
      </c>
      <c r="BI74" s="9">
        <v>15.539</v>
      </c>
      <c r="BJ74" s="9">
        <v>5.6639999999999997</v>
      </c>
      <c r="BK74" s="9">
        <v>14.706</v>
      </c>
      <c r="BL74" s="9">
        <v>11.683</v>
      </c>
      <c r="BM74" s="9">
        <v>3.0230000000000001</v>
      </c>
      <c r="BN74" s="9">
        <v>54.244</v>
      </c>
      <c r="BO74" s="9">
        <v>23.863</v>
      </c>
      <c r="BP74" s="9">
        <v>30.38</v>
      </c>
      <c r="BQ74" s="9">
        <v>438.69</v>
      </c>
      <c r="BR74" s="9">
        <v>224.23699999999999</v>
      </c>
      <c r="BS74" s="9">
        <v>214.453</v>
      </c>
      <c r="BT74" s="9">
        <v>175.441</v>
      </c>
      <c r="BU74" s="9">
        <v>128.05099999999999</v>
      </c>
      <c r="BV74" s="9">
        <v>47.390999999999998</v>
      </c>
      <c r="BW74" s="9">
        <v>263.24799999999999</v>
      </c>
      <c r="BX74" s="9">
        <v>96.186000000000007</v>
      </c>
      <c r="BY74" s="9">
        <v>167.06200000000001</v>
      </c>
      <c r="BZ74" s="9">
        <v>198.488</v>
      </c>
      <c r="CA74" s="9">
        <v>146.61799999999999</v>
      </c>
      <c r="CB74" s="9">
        <v>51.871000000000002</v>
      </c>
      <c r="CC74" s="9">
        <v>291.78800000000001</v>
      </c>
      <c r="CD74" s="9">
        <v>107.001</v>
      </c>
      <c r="CE74" s="9">
        <v>184.78800000000001</v>
      </c>
      <c r="CF74" s="9">
        <v>284.45100000000002</v>
      </c>
      <c r="CG74" s="9">
        <v>111.72499999999999</v>
      </c>
      <c r="CH74" s="9">
        <v>172.726</v>
      </c>
      <c r="CI74" s="9">
        <v>2542.6750000000002</v>
      </c>
      <c r="CJ74" s="9">
        <v>1312.3409999999999</v>
      </c>
      <c r="CK74" s="9">
        <v>1230.3340000000001</v>
      </c>
      <c r="CL74" s="9">
        <v>1740.8040000000001</v>
      </c>
      <c r="CM74" s="9">
        <v>1079.4449999999999</v>
      </c>
      <c r="CN74" s="9">
        <v>661.35799999999995</v>
      </c>
      <c r="CO74" s="9">
        <v>801.87099999999998</v>
      </c>
      <c r="CP74" s="9">
        <v>232.89500000000001</v>
      </c>
      <c r="CQ74" s="9">
        <v>568.976</v>
      </c>
      <c r="CR74" s="9">
        <v>370.81099999999998</v>
      </c>
      <c r="CS74" s="9">
        <v>181.363</v>
      </c>
      <c r="CT74" s="9">
        <v>189.44800000000001</v>
      </c>
      <c r="CU74" s="9">
        <v>66.864000000000004</v>
      </c>
      <c r="CV74" s="9">
        <v>34.375999999999998</v>
      </c>
      <c r="CW74" s="9">
        <v>32.487000000000002</v>
      </c>
      <c r="CX74" s="9">
        <v>25.484000000000002</v>
      </c>
      <c r="CY74" s="9">
        <v>20.055</v>
      </c>
      <c r="CZ74" s="9">
        <v>5.4290000000000003</v>
      </c>
      <c r="DA74" s="9">
        <v>16.181999999999999</v>
      </c>
      <c r="DB74" s="9">
        <v>13.593</v>
      </c>
      <c r="DC74" s="9">
        <v>2.589</v>
      </c>
      <c r="DD74" s="9">
        <v>9.3019999999999996</v>
      </c>
      <c r="DE74" s="9">
        <v>6.4619999999999997</v>
      </c>
      <c r="DF74" s="9">
        <v>2.84</v>
      </c>
      <c r="DG74" s="9">
        <v>41.38</v>
      </c>
      <c r="DH74" s="9">
        <v>14.321</v>
      </c>
      <c r="DI74" s="9">
        <v>27.059000000000001</v>
      </c>
      <c r="DJ74" s="9">
        <v>335.56400000000002</v>
      </c>
      <c r="DK74" s="9">
        <v>161.267</v>
      </c>
      <c r="DL74" s="9">
        <v>174.297</v>
      </c>
      <c r="DM74" s="9">
        <v>128.232</v>
      </c>
      <c r="DN74" s="9">
        <v>91.594999999999999</v>
      </c>
      <c r="DO74" s="9">
        <v>36.637999999999998</v>
      </c>
      <c r="DP74" s="9">
        <v>207.33199999999999</v>
      </c>
      <c r="DQ74" s="9">
        <v>69.673000000000002</v>
      </c>
      <c r="DR74" s="9">
        <v>137.65899999999999</v>
      </c>
      <c r="DS74" s="9">
        <v>144.87100000000001</v>
      </c>
      <c r="DT74" s="9">
        <v>104.80200000000001</v>
      </c>
      <c r="DU74" s="9">
        <v>40.069000000000003</v>
      </c>
      <c r="DV74" s="9">
        <v>225.94</v>
      </c>
      <c r="DW74" s="9">
        <v>76.561000000000007</v>
      </c>
      <c r="DX74" s="9">
        <v>149.37899999999999</v>
      </c>
      <c r="DY74" s="9">
        <v>223.51400000000001</v>
      </c>
      <c r="DZ74" s="9">
        <v>83.265000000000001</v>
      </c>
      <c r="EA74" s="9">
        <v>140.24799999999999</v>
      </c>
      <c r="EB74" s="9">
        <v>849.27499999999998</v>
      </c>
      <c r="EC74" s="9">
        <v>440.88799999999998</v>
      </c>
      <c r="ED74" s="9">
        <v>408.387</v>
      </c>
      <c r="EE74" s="9">
        <v>549.35599999999999</v>
      </c>
      <c r="EF74" s="9">
        <v>352.03399999999999</v>
      </c>
      <c r="EG74" s="9">
        <v>197.32300000000001</v>
      </c>
      <c r="EH74" s="9">
        <v>299.91899999999998</v>
      </c>
      <c r="EI74" s="9">
        <v>88.853999999999999</v>
      </c>
      <c r="EJ74" s="9">
        <v>211.06399999999999</v>
      </c>
      <c r="EK74" s="9">
        <v>132.084</v>
      </c>
      <c r="EL74" s="9">
        <v>63.994999999999997</v>
      </c>
      <c r="EM74" s="9">
        <v>68.088999999999999</v>
      </c>
      <c r="EN74" s="9">
        <v>25.663</v>
      </c>
      <c r="EO74" s="9">
        <v>13.99</v>
      </c>
      <c r="EP74" s="9">
        <v>11.673</v>
      </c>
      <c r="EQ74" s="9">
        <v>8.51</v>
      </c>
      <c r="ER74" s="9">
        <v>5.57</v>
      </c>
      <c r="ES74" s="9">
        <v>2.9409999999999998</v>
      </c>
      <c r="ET74" s="9">
        <v>4.7539999999999996</v>
      </c>
      <c r="EU74" s="9">
        <v>2.6480000000000001</v>
      </c>
      <c r="EV74" s="9">
        <v>2.1059999999999999</v>
      </c>
      <c r="EW74" s="9">
        <v>3.7559999999999998</v>
      </c>
      <c r="EX74" s="9">
        <v>2.9209999999999998</v>
      </c>
      <c r="EY74" s="9">
        <v>0.83499999999999996</v>
      </c>
      <c r="EZ74" s="9">
        <v>17.152000000000001</v>
      </c>
      <c r="FA74" s="9">
        <v>8.42</v>
      </c>
      <c r="FB74" s="9">
        <v>8.7319999999999993</v>
      </c>
      <c r="FC74" s="9">
        <v>117.27800000000001</v>
      </c>
      <c r="FD74" s="9">
        <v>55.747999999999998</v>
      </c>
      <c r="FE74" s="9">
        <v>61.53</v>
      </c>
      <c r="FF74" s="9">
        <v>37.872999999999998</v>
      </c>
      <c r="FG74" s="9">
        <v>25.44</v>
      </c>
      <c r="FH74" s="9">
        <v>12.433</v>
      </c>
      <c r="FI74" s="9">
        <v>79.406000000000006</v>
      </c>
      <c r="FJ74" s="9">
        <v>30.309000000000001</v>
      </c>
      <c r="FK74" s="9">
        <v>49.097000000000001</v>
      </c>
      <c r="FL74" s="9">
        <v>44.576999999999998</v>
      </c>
      <c r="FM74" s="9">
        <v>30.192</v>
      </c>
      <c r="FN74" s="9">
        <v>14.385</v>
      </c>
      <c r="FO74" s="9">
        <v>87.507000000000005</v>
      </c>
      <c r="FP74" s="9">
        <v>33.802999999999997</v>
      </c>
      <c r="FQ74" s="9">
        <v>53.704000000000001</v>
      </c>
      <c r="FR74" s="9">
        <v>84.16</v>
      </c>
      <c r="FS74" s="9">
        <v>32.957000000000001</v>
      </c>
      <c r="FT74" s="9">
        <v>51.203000000000003</v>
      </c>
      <c r="FU74" s="9">
        <v>1383.5440000000001</v>
      </c>
      <c r="FV74" s="9">
        <v>748.46</v>
      </c>
      <c r="FW74" s="9">
        <v>635.08399999999995</v>
      </c>
      <c r="FX74" s="9">
        <v>942.35900000000004</v>
      </c>
      <c r="FY74" s="9">
        <v>613.66099999999994</v>
      </c>
      <c r="FZ74" s="9">
        <v>328.697</v>
      </c>
      <c r="GA74" s="9">
        <v>441.185</v>
      </c>
      <c r="GB74" s="9">
        <v>134.79900000000001</v>
      </c>
      <c r="GC74" s="9">
        <v>306.38600000000002</v>
      </c>
      <c r="GD74" s="9">
        <v>238.75399999999999</v>
      </c>
      <c r="GE74" s="9">
        <v>127.947</v>
      </c>
      <c r="GF74" s="9">
        <v>110.807</v>
      </c>
      <c r="GG74" s="9">
        <v>38.445999999999998</v>
      </c>
      <c r="GH74" s="9">
        <v>22.065999999999999</v>
      </c>
      <c r="GI74" s="9">
        <v>16.38</v>
      </c>
      <c r="GJ74" s="9">
        <v>17.065000000000001</v>
      </c>
      <c r="GK74" s="9">
        <v>13.711</v>
      </c>
      <c r="GL74" s="9">
        <v>3.3540000000000001</v>
      </c>
      <c r="GM74" s="9">
        <v>9.6539999999999999</v>
      </c>
      <c r="GN74" s="9">
        <v>7.3550000000000004</v>
      </c>
      <c r="GO74" s="9">
        <v>2.2999999999999998</v>
      </c>
      <c r="GP74" s="9">
        <v>7.4109999999999996</v>
      </c>
      <c r="GQ74" s="9">
        <v>6.3559999999999999</v>
      </c>
      <c r="GR74" s="9">
        <v>1.054</v>
      </c>
      <c r="GS74" s="9">
        <v>21.381</v>
      </c>
      <c r="GT74" s="9">
        <v>8.3550000000000004</v>
      </c>
      <c r="GU74" s="9">
        <v>13.026</v>
      </c>
      <c r="GV74" s="9">
        <v>216.369</v>
      </c>
      <c r="GW74" s="9">
        <v>115.343</v>
      </c>
      <c r="GX74" s="9">
        <v>101.02500000000001</v>
      </c>
      <c r="GY74" s="9">
        <v>90.483000000000004</v>
      </c>
      <c r="GZ74" s="9">
        <v>66.156000000000006</v>
      </c>
      <c r="HA74" s="9">
        <v>24.327000000000002</v>
      </c>
      <c r="HB74" s="9">
        <v>125.886</v>
      </c>
      <c r="HC74" s="9">
        <v>49.186999999999998</v>
      </c>
      <c r="HD74" s="9">
        <v>76.697999999999993</v>
      </c>
      <c r="HE74" s="9">
        <v>102.134</v>
      </c>
      <c r="HF74" s="9">
        <v>75.432000000000002</v>
      </c>
      <c r="HG74" s="9">
        <v>26.702000000000002</v>
      </c>
      <c r="HH74" s="9">
        <v>136.619</v>
      </c>
      <c r="HI74" s="9">
        <v>52.514000000000003</v>
      </c>
      <c r="HJ74" s="9">
        <v>84.105000000000004</v>
      </c>
      <c r="HK74" s="9">
        <v>135.54</v>
      </c>
      <c r="HL74" s="9">
        <v>56.542000000000002</v>
      </c>
      <c r="HM74" s="9">
        <v>78.998000000000005</v>
      </c>
      <c r="HN74" s="9">
        <v>259.28399999999999</v>
      </c>
      <c r="HO74" s="9">
        <v>135.749</v>
      </c>
      <c r="HP74" s="9">
        <v>123.535</v>
      </c>
      <c r="HQ74" s="9">
        <v>159.88800000000001</v>
      </c>
      <c r="HR74" s="9">
        <v>101.92700000000001</v>
      </c>
      <c r="HS74" s="9">
        <v>57.960999999999999</v>
      </c>
      <c r="HT74" s="9">
        <v>99.396000000000001</v>
      </c>
      <c r="HU74" s="9">
        <v>33.822000000000003</v>
      </c>
      <c r="HV74" s="9">
        <v>65.573999999999998</v>
      </c>
      <c r="HW74" s="9">
        <v>43.731999999999999</v>
      </c>
      <c r="HX74" s="9">
        <v>20.655000000000001</v>
      </c>
      <c r="HY74" s="9">
        <v>23.077000000000002</v>
      </c>
      <c r="HZ74" s="9">
        <v>6.3730000000000002</v>
      </c>
      <c r="IA74" s="9">
        <v>3.3660000000000001</v>
      </c>
      <c r="IB74" s="9">
        <v>3.0070000000000001</v>
      </c>
      <c r="IC74" s="9">
        <v>2.0699999999999998</v>
      </c>
      <c r="ID74" s="9">
        <v>2.0579999999999998</v>
      </c>
      <c r="IE74" s="9">
        <v>1.0999999999999999E-2</v>
      </c>
      <c r="IF74" s="9">
        <v>1.379</v>
      </c>
      <c r="IG74" s="9">
        <v>1.379</v>
      </c>
      <c r="IH74" s="9">
        <v>1E-3</v>
      </c>
      <c r="II74" s="9">
        <v>0.69</v>
      </c>
      <c r="IJ74" s="9">
        <v>0.68</v>
      </c>
      <c r="IK74" s="9">
        <v>1.0999999999999999E-2</v>
      </c>
      <c r="IL74" s="9">
        <v>4.3040000000000003</v>
      </c>
      <c r="IM74" s="9">
        <v>1.3080000000000001</v>
      </c>
      <c r="IN74" s="9">
        <v>2.996</v>
      </c>
      <c r="IO74" s="9">
        <v>40.116999999999997</v>
      </c>
      <c r="IP74" s="9">
        <v>17.91</v>
      </c>
      <c r="IQ74" s="9">
        <v>22.207000000000001</v>
      </c>
    </row>
    <row r="75" spans="1:251">
      <c r="A75" s="10">
        <v>43770</v>
      </c>
      <c r="B75" s="9">
        <v>1092.021</v>
      </c>
      <c r="C75" s="9">
        <v>1215.7380000000001</v>
      </c>
      <c r="D75" s="9">
        <v>395.59</v>
      </c>
      <c r="E75" s="9">
        <v>820.14800000000002</v>
      </c>
      <c r="F75" s="9">
        <v>583.07500000000005</v>
      </c>
      <c r="G75" s="9">
        <v>331.24099999999999</v>
      </c>
      <c r="H75" s="9">
        <v>251.83500000000001</v>
      </c>
      <c r="I75" s="9">
        <v>106.943</v>
      </c>
      <c r="J75" s="9">
        <v>66.421999999999997</v>
      </c>
      <c r="K75" s="9">
        <v>40.521000000000001</v>
      </c>
      <c r="L75" s="9">
        <v>51.98</v>
      </c>
      <c r="M75" s="9">
        <v>42.743000000000002</v>
      </c>
      <c r="N75" s="9">
        <v>9.2370000000000001</v>
      </c>
      <c r="O75" s="9">
        <v>37.006</v>
      </c>
      <c r="P75" s="9">
        <v>30.657</v>
      </c>
      <c r="Q75" s="9">
        <v>6.3479999999999999</v>
      </c>
      <c r="R75" s="9">
        <v>14.974</v>
      </c>
      <c r="S75" s="9">
        <v>12.086</v>
      </c>
      <c r="T75" s="9">
        <v>2.8889999999999998</v>
      </c>
      <c r="U75" s="9">
        <v>54.963000000000001</v>
      </c>
      <c r="V75" s="9">
        <v>23.68</v>
      </c>
      <c r="W75" s="9">
        <v>31.283999999999999</v>
      </c>
      <c r="X75" s="9">
        <v>518.70299999999997</v>
      </c>
      <c r="Y75" s="9">
        <v>289.18099999999998</v>
      </c>
      <c r="Z75" s="9">
        <v>229.52199999999999</v>
      </c>
      <c r="AA75" s="9">
        <v>222.05600000000001</v>
      </c>
      <c r="AB75" s="9">
        <v>164.33799999999999</v>
      </c>
      <c r="AC75" s="9">
        <v>57.719000000000001</v>
      </c>
      <c r="AD75" s="9">
        <v>296.64699999999999</v>
      </c>
      <c r="AE75" s="9">
        <v>124.84399999999999</v>
      </c>
      <c r="AF75" s="9">
        <v>171.803</v>
      </c>
      <c r="AG75" s="9">
        <v>257.88099999999997</v>
      </c>
      <c r="AH75" s="9">
        <v>193.25200000000001</v>
      </c>
      <c r="AI75" s="9">
        <v>64.629000000000005</v>
      </c>
      <c r="AJ75" s="9">
        <v>325.19400000000002</v>
      </c>
      <c r="AK75" s="9">
        <v>137.988</v>
      </c>
      <c r="AL75" s="9">
        <v>187.20599999999999</v>
      </c>
      <c r="AM75" s="9">
        <v>333.65199999999999</v>
      </c>
      <c r="AN75" s="9">
        <v>155.501</v>
      </c>
      <c r="AO75" s="9">
        <v>178.15100000000001</v>
      </c>
      <c r="AP75" s="9">
        <v>3407.826</v>
      </c>
      <c r="AQ75" s="9">
        <v>1797.4079999999999</v>
      </c>
      <c r="AR75" s="9">
        <v>1610.4179999999999</v>
      </c>
      <c r="AS75" s="9">
        <v>2281.5700000000002</v>
      </c>
      <c r="AT75" s="9">
        <v>1445.6659999999999</v>
      </c>
      <c r="AU75" s="9">
        <v>835.90300000000002</v>
      </c>
      <c r="AV75" s="9">
        <v>1126.2570000000001</v>
      </c>
      <c r="AW75" s="9">
        <v>351.74200000000002</v>
      </c>
      <c r="AX75" s="9">
        <v>774.51499999999999</v>
      </c>
      <c r="AY75" s="9">
        <v>502.529</v>
      </c>
      <c r="AZ75" s="9">
        <v>265.61</v>
      </c>
      <c r="BA75" s="9">
        <v>236.91900000000001</v>
      </c>
      <c r="BB75" s="9">
        <v>83.799000000000007</v>
      </c>
      <c r="BC75" s="9">
        <v>50.673999999999999</v>
      </c>
      <c r="BD75" s="9">
        <v>33.125</v>
      </c>
      <c r="BE75" s="9">
        <v>29.891999999999999</v>
      </c>
      <c r="BF75" s="9">
        <v>23.907</v>
      </c>
      <c r="BG75" s="9">
        <v>5.984</v>
      </c>
      <c r="BH75" s="9">
        <v>16.89</v>
      </c>
      <c r="BI75" s="9">
        <v>12.603999999999999</v>
      </c>
      <c r="BJ75" s="9">
        <v>4.2859999999999996</v>
      </c>
      <c r="BK75" s="9">
        <v>13.002000000000001</v>
      </c>
      <c r="BL75" s="9">
        <v>11.303000000000001</v>
      </c>
      <c r="BM75" s="9">
        <v>1.6990000000000001</v>
      </c>
      <c r="BN75" s="9">
        <v>53.906999999999996</v>
      </c>
      <c r="BO75" s="9">
        <v>26.765999999999998</v>
      </c>
      <c r="BP75" s="9">
        <v>27.14</v>
      </c>
      <c r="BQ75" s="9">
        <v>460.34199999999998</v>
      </c>
      <c r="BR75" s="9">
        <v>237.53100000000001</v>
      </c>
      <c r="BS75" s="9">
        <v>222.81100000000001</v>
      </c>
      <c r="BT75" s="9">
        <v>167.55099999999999</v>
      </c>
      <c r="BU75" s="9">
        <v>126.727</v>
      </c>
      <c r="BV75" s="9">
        <v>40.823999999999998</v>
      </c>
      <c r="BW75" s="9">
        <v>292.79000000000002</v>
      </c>
      <c r="BX75" s="9">
        <v>110.804</v>
      </c>
      <c r="BY75" s="9">
        <v>181.98599999999999</v>
      </c>
      <c r="BZ75" s="9">
        <v>187.536</v>
      </c>
      <c r="CA75" s="9">
        <v>143.09700000000001</v>
      </c>
      <c r="CB75" s="9">
        <v>44.439</v>
      </c>
      <c r="CC75" s="9">
        <v>314.99299999999999</v>
      </c>
      <c r="CD75" s="9">
        <v>122.51300000000001</v>
      </c>
      <c r="CE75" s="9">
        <v>192.48</v>
      </c>
      <c r="CF75" s="9">
        <v>309.68099999999998</v>
      </c>
      <c r="CG75" s="9">
        <v>123.40900000000001</v>
      </c>
      <c r="CH75" s="9">
        <v>186.27199999999999</v>
      </c>
      <c r="CI75" s="9">
        <v>2568.384</v>
      </c>
      <c r="CJ75" s="9">
        <v>1330.932</v>
      </c>
      <c r="CK75" s="9">
        <v>1237.453</v>
      </c>
      <c r="CL75" s="9">
        <v>1758.9849999999999</v>
      </c>
      <c r="CM75" s="9">
        <v>1088.6389999999999</v>
      </c>
      <c r="CN75" s="9">
        <v>670.346</v>
      </c>
      <c r="CO75" s="9">
        <v>809.399</v>
      </c>
      <c r="CP75" s="9">
        <v>242.29300000000001</v>
      </c>
      <c r="CQ75" s="9">
        <v>567.10699999999997</v>
      </c>
      <c r="CR75" s="9">
        <v>361.37700000000001</v>
      </c>
      <c r="CS75" s="9">
        <v>194.251</v>
      </c>
      <c r="CT75" s="9">
        <v>167.126</v>
      </c>
      <c r="CU75" s="9">
        <v>60.018999999999998</v>
      </c>
      <c r="CV75" s="9">
        <v>34.030999999999999</v>
      </c>
      <c r="CW75" s="9">
        <v>25.988</v>
      </c>
      <c r="CX75" s="9">
        <v>23.488</v>
      </c>
      <c r="CY75" s="9">
        <v>19.460999999999999</v>
      </c>
      <c r="CZ75" s="9">
        <v>4.0270000000000001</v>
      </c>
      <c r="DA75" s="9">
        <v>14.337999999999999</v>
      </c>
      <c r="DB75" s="9">
        <v>12.375999999999999</v>
      </c>
      <c r="DC75" s="9">
        <v>1.9630000000000001</v>
      </c>
      <c r="DD75" s="9">
        <v>9.15</v>
      </c>
      <c r="DE75" s="9">
        <v>7.0860000000000003</v>
      </c>
      <c r="DF75" s="9">
        <v>2.0640000000000001</v>
      </c>
      <c r="DG75" s="9">
        <v>36.53</v>
      </c>
      <c r="DH75" s="9">
        <v>14.57</v>
      </c>
      <c r="DI75" s="9">
        <v>21.960999999999999</v>
      </c>
      <c r="DJ75" s="9">
        <v>324.02</v>
      </c>
      <c r="DK75" s="9">
        <v>172.803</v>
      </c>
      <c r="DL75" s="9">
        <v>151.21600000000001</v>
      </c>
      <c r="DM75" s="9">
        <v>121.518</v>
      </c>
      <c r="DN75" s="9">
        <v>94.15</v>
      </c>
      <c r="DO75" s="9">
        <v>27.367000000000001</v>
      </c>
      <c r="DP75" s="9">
        <v>202.50200000000001</v>
      </c>
      <c r="DQ75" s="9">
        <v>78.653000000000006</v>
      </c>
      <c r="DR75" s="9">
        <v>123.849</v>
      </c>
      <c r="DS75" s="9">
        <v>139.69800000000001</v>
      </c>
      <c r="DT75" s="9">
        <v>108.795</v>
      </c>
      <c r="DU75" s="9">
        <v>30.902999999999999</v>
      </c>
      <c r="DV75" s="9">
        <v>221.679</v>
      </c>
      <c r="DW75" s="9">
        <v>85.456000000000003</v>
      </c>
      <c r="DX75" s="9">
        <v>136.22300000000001</v>
      </c>
      <c r="DY75" s="9">
        <v>216.84100000000001</v>
      </c>
      <c r="DZ75" s="9">
        <v>91.028999999999996</v>
      </c>
      <c r="EA75" s="9">
        <v>125.812</v>
      </c>
      <c r="EB75" s="9">
        <v>858.005</v>
      </c>
      <c r="EC75" s="9">
        <v>440.99799999999999</v>
      </c>
      <c r="ED75" s="9">
        <v>417.00599999999997</v>
      </c>
      <c r="EE75" s="9">
        <v>553.52099999999996</v>
      </c>
      <c r="EF75" s="9">
        <v>348.87400000000002</v>
      </c>
      <c r="EG75" s="9">
        <v>204.64699999999999</v>
      </c>
      <c r="EH75" s="9">
        <v>304.48399999999998</v>
      </c>
      <c r="EI75" s="9">
        <v>92.123999999999995</v>
      </c>
      <c r="EJ75" s="9">
        <v>212.36</v>
      </c>
      <c r="EK75" s="9">
        <v>121.441</v>
      </c>
      <c r="EL75" s="9">
        <v>56.68</v>
      </c>
      <c r="EM75" s="9">
        <v>64.760999999999996</v>
      </c>
      <c r="EN75" s="9">
        <v>23.562999999999999</v>
      </c>
      <c r="EO75" s="9">
        <v>12.657</v>
      </c>
      <c r="EP75" s="9">
        <v>10.906000000000001</v>
      </c>
      <c r="EQ75" s="9">
        <v>7.29</v>
      </c>
      <c r="ER75" s="9">
        <v>5.6</v>
      </c>
      <c r="ES75" s="9">
        <v>1.6910000000000001</v>
      </c>
      <c r="ET75" s="9">
        <v>3.7360000000000002</v>
      </c>
      <c r="EU75" s="9">
        <v>2.2829999999999999</v>
      </c>
      <c r="EV75" s="9">
        <v>1.452</v>
      </c>
      <c r="EW75" s="9">
        <v>3.5550000000000002</v>
      </c>
      <c r="EX75" s="9">
        <v>3.3159999999999998</v>
      </c>
      <c r="EY75" s="9">
        <v>0.23799999999999999</v>
      </c>
      <c r="EZ75" s="9">
        <v>16.271999999999998</v>
      </c>
      <c r="FA75" s="9">
        <v>7.0570000000000004</v>
      </c>
      <c r="FB75" s="9">
        <v>9.2149999999999999</v>
      </c>
      <c r="FC75" s="9">
        <v>109.907</v>
      </c>
      <c r="FD75" s="9">
        <v>50.42</v>
      </c>
      <c r="FE75" s="9">
        <v>59.487000000000002</v>
      </c>
      <c r="FF75" s="9">
        <v>31.035</v>
      </c>
      <c r="FG75" s="9">
        <v>20.396000000000001</v>
      </c>
      <c r="FH75" s="9">
        <v>10.638999999999999</v>
      </c>
      <c r="FI75" s="9">
        <v>78.872</v>
      </c>
      <c r="FJ75" s="9">
        <v>30.024999999999999</v>
      </c>
      <c r="FK75" s="9">
        <v>48.847999999999999</v>
      </c>
      <c r="FL75" s="9">
        <v>36.326000000000001</v>
      </c>
      <c r="FM75" s="9">
        <v>24.719000000000001</v>
      </c>
      <c r="FN75" s="9">
        <v>11.606</v>
      </c>
      <c r="FO75" s="9">
        <v>85.116</v>
      </c>
      <c r="FP75" s="9">
        <v>31.96</v>
      </c>
      <c r="FQ75" s="9">
        <v>53.155000000000001</v>
      </c>
      <c r="FR75" s="9">
        <v>82.608000000000004</v>
      </c>
      <c r="FS75" s="9">
        <v>32.308</v>
      </c>
      <c r="FT75" s="9">
        <v>50.3</v>
      </c>
      <c r="FU75" s="9">
        <v>1391.0260000000001</v>
      </c>
      <c r="FV75" s="9">
        <v>749.24699999999996</v>
      </c>
      <c r="FW75" s="9">
        <v>641.779</v>
      </c>
      <c r="FX75" s="9">
        <v>947.57600000000002</v>
      </c>
      <c r="FY75" s="9">
        <v>613.60299999999995</v>
      </c>
      <c r="FZ75" s="9">
        <v>333.97300000000001</v>
      </c>
      <c r="GA75" s="9">
        <v>443.45</v>
      </c>
      <c r="GB75" s="9">
        <v>135.64400000000001</v>
      </c>
      <c r="GC75" s="9">
        <v>307.80599999999998</v>
      </c>
      <c r="GD75" s="9">
        <v>222.816</v>
      </c>
      <c r="GE75" s="9">
        <v>119.749</v>
      </c>
      <c r="GF75" s="9">
        <v>103.06699999999999</v>
      </c>
      <c r="GG75" s="9">
        <v>40.49</v>
      </c>
      <c r="GH75" s="9">
        <v>21.276</v>
      </c>
      <c r="GI75" s="9">
        <v>19.213999999999999</v>
      </c>
      <c r="GJ75" s="9">
        <v>16.481000000000002</v>
      </c>
      <c r="GK75" s="9">
        <v>11.435</v>
      </c>
      <c r="GL75" s="9">
        <v>5.0460000000000003</v>
      </c>
      <c r="GM75" s="9">
        <v>8.9380000000000006</v>
      </c>
      <c r="GN75" s="9">
        <v>5.867</v>
      </c>
      <c r="GO75" s="9">
        <v>3.0710000000000002</v>
      </c>
      <c r="GP75" s="9">
        <v>7.5439999999999996</v>
      </c>
      <c r="GQ75" s="9">
        <v>5.5679999999999996</v>
      </c>
      <c r="GR75" s="9">
        <v>1.976</v>
      </c>
      <c r="GS75" s="9">
        <v>24.009</v>
      </c>
      <c r="GT75" s="9">
        <v>9.8409999999999993</v>
      </c>
      <c r="GU75" s="9">
        <v>14.167999999999999</v>
      </c>
      <c r="GV75" s="9">
        <v>198.994</v>
      </c>
      <c r="GW75" s="9">
        <v>105.681</v>
      </c>
      <c r="GX75" s="9">
        <v>93.313000000000002</v>
      </c>
      <c r="GY75" s="9">
        <v>79.457999999999998</v>
      </c>
      <c r="GZ75" s="9">
        <v>58.497999999999998</v>
      </c>
      <c r="HA75" s="9">
        <v>20.959</v>
      </c>
      <c r="HB75" s="9">
        <v>119.536</v>
      </c>
      <c r="HC75" s="9">
        <v>47.183</v>
      </c>
      <c r="HD75" s="9">
        <v>72.352999999999994</v>
      </c>
      <c r="HE75" s="9">
        <v>90.113</v>
      </c>
      <c r="HF75" s="9">
        <v>67.022999999999996</v>
      </c>
      <c r="HG75" s="9">
        <v>23.09</v>
      </c>
      <c r="HH75" s="9">
        <v>132.703</v>
      </c>
      <c r="HI75" s="9">
        <v>52.725999999999999</v>
      </c>
      <c r="HJ75" s="9">
        <v>79.977000000000004</v>
      </c>
      <c r="HK75" s="9">
        <v>128.47399999999999</v>
      </c>
      <c r="HL75" s="9">
        <v>53.05</v>
      </c>
      <c r="HM75" s="9">
        <v>75.424000000000007</v>
      </c>
      <c r="HN75" s="9">
        <v>263.12099999999998</v>
      </c>
      <c r="HO75" s="9">
        <v>138.32</v>
      </c>
      <c r="HP75" s="9">
        <v>124.801</v>
      </c>
      <c r="HQ75" s="9">
        <v>165.892</v>
      </c>
      <c r="HR75" s="9">
        <v>107.006</v>
      </c>
      <c r="HS75" s="9">
        <v>58.886000000000003</v>
      </c>
      <c r="HT75" s="9">
        <v>97.228999999999999</v>
      </c>
      <c r="HU75" s="9">
        <v>31.314</v>
      </c>
      <c r="HV75" s="9">
        <v>65.915000000000006</v>
      </c>
      <c r="HW75" s="9">
        <v>44.552</v>
      </c>
      <c r="HX75" s="9">
        <v>21.78</v>
      </c>
      <c r="HY75" s="9">
        <v>22.771999999999998</v>
      </c>
      <c r="HZ75" s="9">
        <v>7.0170000000000003</v>
      </c>
      <c r="IA75" s="9">
        <v>4.0990000000000002</v>
      </c>
      <c r="IB75" s="9">
        <v>2.919</v>
      </c>
      <c r="IC75" s="9">
        <v>2.4140000000000001</v>
      </c>
      <c r="ID75" s="9">
        <v>1.9370000000000001</v>
      </c>
      <c r="IE75" s="9">
        <v>0.47699999999999998</v>
      </c>
      <c r="IF75" s="9">
        <v>1.704</v>
      </c>
      <c r="IG75" s="9">
        <v>1.238</v>
      </c>
      <c r="IH75" s="9">
        <v>0.46600000000000003</v>
      </c>
      <c r="II75" s="9">
        <v>0.71</v>
      </c>
      <c r="IJ75" s="9">
        <v>0.69899999999999995</v>
      </c>
      <c r="IK75" s="9">
        <v>1.0999999999999999E-2</v>
      </c>
      <c r="IL75" s="9">
        <v>4.6040000000000001</v>
      </c>
      <c r="IM75" s="9">
        <v>2.1619999999999999</v>
      </c>
      <c r="IN75" s="9">
        <v>2.4420000000000002</v>
      </c>
      <c r="IO75" s="9">
        <v>40.734999999999999</v>
      </c>
      <c r="IP75" s="9">
        <v>19.545000000000002</v>
      </c>
      <c r="IQ75" s="9">
        <v>21.190999999999999</v>
      </c>
    </row>
    <row r="76" spans="1:251">
      <c r="A76" s="10">
        <v>43800</v>
      </c>
      <c r="B76" s="9">
        <v>1115.2190000000001</v>
      </c>
      <c r="C76" s="9">
        <v>1235.4829999999999</v>
      </c>
      <c r="D76" s="9">
        <v>410.21899999999999</v>
      </c>
      <c r="E76" s="9">
        <v>825.26400000000001</v>
      </c>
      <c r="F76" s="9">
        <v>618.92399999999998</v>
      </c>
      <c r="G76" s="9">
        <v>324.916</v>
      </c>
      <c r="H76" s="9">
        <v>294.00799999999998</v>
      </c>
      <c r="I76" s="9">
        <v>108.55500000000001</v>
      </c>
      <c r="J76" s="9">
        <v>58.173000000000002</v>
      </c>
      <c r="K76" s="9">
        <v>50.381999999999998</v>
      </c>
      <c r="L76" s="9">
        <v>46.298999999999999</v>
      </c>
      <c r="M76" s="9">
        <v>32.832000000000001</v>
      </c>
      <c r="N76" s="9">
        <v>13.467000000000001</v>
      </c>
      <c r="O76" s="9">
        <v>26.646999999999998</v>
      </c>
      <c r="P76" s="9">
        <v>17.489000000000001</v>
      </c>
      <c r="Q76" s="9">
        <v>9.1579999999999995</v>
      </c>
      <c r="R76" s="9">
        <v>19.652999999999999</v>
      </c>
      <c r="S76" s="9">
        <v>15.343</v>
      </c>
      <c r="T76" s="9">
        <v>4.3090000000000002</v>
      </c>
      <c r="U76" s="9">
        <v>62.256</v>
      </c>
      <c r="V76" s="9">
        <v>25.341000000000001</v>
      </c>
      <c r="W76" s="9">
        <v>36.914999999999999</v>
      </c>
      <c r="X76" s="9">
        <v>554.73400000000004</v>
      </c>
      <c r="Y76" s="9">
        <v>291.38400000000001</v>
      </c>
      <c r="Z76" s="9">
        <v>263.35000000000002</v>
      </c>
      <c r="AA76" s="9">
        <v>224.98099999999999</v>
      </c>
      <c r="AB76" s="9">
        <v>159.71199999999999</v>
      </c>
      <c r="AC76" s="9">
        <v>65.268000000000001</v>
      </c>
      <c r="AD76" s="9">
        <v>329.75400000000002</v>
      </c>
      <c r="AE76" s="9">
        <v>131.672</v>
      </c>
      <c r="AF76" s="9">
        <v>198.08099999999999</v>
      </c>
      <c r="AG76" s="9">
        <v>257.02199999999999</v>
      </c>
      <c r="AH76" s="9">
        <v>182.584</v>
      </c>
      <c r="AI76" s="9">
        <v>74.436999999999998</v>
      </c>
      <c r="AJ76" s="9">
        <v>361.90199999999999</v>
      </c>
      <c r="AK76" s="9">
        <v>142.33099999999999</v>
      </c>
      <c r="AL76" s="9">
        <v>219.57</v>
      </c>
      <c r="AM76" s="9">
        <v>356.4</v>
      </c>
      <c r="AN76" s="9">
        <v>149.161</v>
      </c>
      <c r="AO76" s="9">
        <v>207.239</v>
      </c>
      <c r="AP76" s="9">
        <v>3448.5349999999999</v>
      </c>
      <c r="AQ76" s="9">
        <v>1818.617</v>
      </c>
      <c r="AR76" s="9">
        <v>1629.9179999999999</v>
      </c>
      <c r="AS76" s="9">
        <v>2328.047</v>
      </c>
      <c r="AT76" s="9">
        <v>1451.2360000000001</v>
      </c>
      <c r="AU76" s="9">
        <v>876.81100000000004</v>
      </c>
      <c r="AV76" s="9">
        <v>1120.4880000000001</v>
      </c>
      <c r="AW76" s="9">
        <v>367.38099999999997</v>
      </c>
      <c r="AX76" s="9">
        <v>753.10699999999997</v>
      </c>
      <c r="AY76" s="9">
        <v>513.96799999999996</v>
      </c>
      <c r="AZ76" s="9">
        <v>279.887</v>
      </c>
      <c r="BA76" s="9">
        <v>234.08199999999999</v>
      </c>
      <c r="BB76" s="9">
        <v>78.558000000000007</v>
      </c>
      <c r="BC76" s="9">
        <v>45.009</v>
      </c>
      <c r="BD76" s="9">
        <v>33.548999999999999</v>
      </c>
      <c r="BE76" s="9">
        <v>27.963999999999999</v>
      </c>
      <c r="BF76" s="9">
        <v>21.262</v>
      </c>
      <c r="BG76" s="9">
        <v>6.702</v>
      </c>
      <c r="BH76" s="9">
        <v>15.206</v>
      </c>
      <c r="BI76" s="9">
        <v>11.002000000000001</v>
      </c>
      <c r="BJ76" s="9">
        <v>4.2039999999999997</v>
      </c>
      <c r="BK76" s="9">
        <v>12.757999999999999</v>
      </c>
      <c r="BL76" s="9">
        <v>10.26</v>
      </c>
      <c r="BM76" s="9">
        <v>2.4980000000000002</v>
      </c>
      <c r="BN76" s="9">
        <v>50.594000000000001</v>
      </c>
      <c r="BO76" s="9">
        <v>23.747</v>
      </c>
      <c r="BP76" s="9">
        <v>26.847000000000001</v>
      </c>
      <c r="BQ76" s="9">
        <v>476.47399999999999</v>
      </c>
      <c r="BR76" s="9">
        <v>259.87799999999999</v>
      </c>
      <c r="BS76" s="9">
        <v>216.596</v>
      </c>
      <c r="BT76" s="9">
        <v>177.73500000000001</v>
      </c>
      <c r="BU76" s="9">
        <v>135.15100000000001</v>
      </c>
      <c r="BV76" s="9">
        <v>42.582999999999998</v>
      </c>
      <c r="BW76" s="9">
        <v>298.73899999999998</v>
      </c>
      <c r="BX76" s="9">
        <v>124.727</v>
      </c>
      <c r="BY76" s="9">
        <v>174.012</v>
      </c>
      <c r="BZ76" s="9">
        <v>195.17099999999999</v>
      </c>
      <c r="CA76" s="9">
        <v>146.357</v>
      </c>
      <c r="CB76" s="9">
        <v>48.814</v>
      </c>
      <c r="CC76" s="9">
        <v>318.79700000000003</v>
      </c>
      <c r="CD76" s="9">
        <v>133.529</v>
      </c>
      <c r="CE76" s="9">
        <v>185.268</v>
      </c>
      <c r="CF76" s="9">
        <v>313.94499999999999</v>
      </c>
      <c r="CG76" s="9">
        <v>135.72900000000001</v>
      </c>
      <c r="CH76" s="9">
        <v>178.21600000000001</v>
      </c>
      <c r="CI76" s="9">
        <v>2571.556</v>
      </c>
      <c r="CJ76" s="9">
        <v>1326.895</v>
      </c>
      <c r="CK76" s="9">
        <v>1244.6610000000001</v>
      </c>
      <c r="CL76" s="9">
        <v>1775.4580000000001</v>
      </c>
      <c r="CM76" s="9">
        <v>1085.3820000000001</v>
      </c>
      <c r="CN76" s="9">
        <v>690.07600000000002</v>
      </c>
      <c r="CO76" s="9">
        <v>796.09799999999996</v>
      </c>
      <c r="CP76" s="9">
        <v>241.51300000000001</v>
      </c>
      <c r="CQ76" s="9">
        <v>554.58500000000004</v>
      </c>
      <c r="CR76" s="9">
        <v>384.77699999999999</v>
      </c>
      <c r="CS76" s="9">
        <v>193.15700000000001</v>
      </c>
      <c r="CT76" s="9">
        <v>191.62</v>
      </c>
      <c r="CU76" s="9">
        <v>76.234999999999999</v>
      </c>
      <c r="CV76" s="9">
        <v>43.143999999999998</v>
      </c>
      <c r="CW76" s="9">
        <v>33.091000000000001</v>
      </c>
      <c r="CX76" s="9">
        <v>33.046999999999997</v>
      </c>
      <c r="CY76" s="9">
        <v>26.533999999999999</v>
      </c>
      <c r="CZ76" s="9">
        <v>6.5129999999999999</v>
      </c>
      <c r="DA76" s="9">
        <v>17.527999999999999</v>
      </c>
      <c r="DB76" s="9">
        <v>13.484</v>
      </c>
      <c r="DC76" s="9">
        <v>4.0430000000000001</v>
      </c>
      <c r="DD76" s="9">
        <v>15.52</v>
      </c>
      <c r="DE76" s="9">
        <v>13.05</v>
      </c>
      <c r="DF76" s="9">
        <v>2.4700000000000002</v>
      </c>
      <c r="DG76" s="9">
        <v>43.188000000000002</v>
      </c>
      <c r="DH76" s="9">
        <v>16.61</v>
      </c>
      <c r="DI76" s="9">
        <v>26.577999999999999</v>
      </c>
      <c r="DJ76" s="9">
        <v>337.54399999999998</v>
      </c>
      <c r="DK76" s="9">
        <v>167.13399999999999</v>
      </c>
      <c r="DL76" s="9">
        <v>170.41</v>
      </c>
      <c r="DM76" s="9">
        <v>118.52500000000001</v>
      </c>
      <c r="DN76" s="9">
        <v>84.38</v>
      </c>
      <c r="DO76" s="9">
        <v>34.145000000000003</v>
      </c>
      <c r="DP76" s="9">
        <v>219.01900000000001</v>
      </c>
      <c r="DQ76" s="9">
        <v>82.754000000000005</v>
      </c>
      <c r="DR76" s="9">
        <v>136.26499999999999</v>
      </c>
      <c r="DS76" s="9">
        <v>143.82499999999999</v>
      </c>
      <c r="DT76" s="9">
        <v>103.729</v>
      </c>
      <c r="DU76" s="9">
        <v>40.095999999999997</v>
      </c>
      <c r="DV76" s="9">
        <v>240.952</v>
      </c>
      <c r="DW76" s="9">
        <v>89.427999999999997</v>
      </c>
      <c r="DX76" s="9">
        <v>151.524</v>
      </c>
      <c r="DY76" s="9">
        <v>236.54599999999999</v>
      </c>
      <c r="DZ76" s="9">
        <v>96.238</v>
      </c>
      <c r="EA76" s="9">
        <v>140.30799999999999</v>
      </c>
      <c r="EB76" s="9">
        <v>861.83900000000006</v>
      </c>
      <c r="EC76" s="9">
        <v>439.43900000000002</v>
      </c>
      <c r="ED76" s="9">
        <v>422.4</v>
      </c>
      <c r="EE76" s="9">
        <v>560.65899999999999</v>
      </c>
      <c r="EF76" s="9">
        <v>351.62</v>
      </c>
      <c r="EG76" s="9">
        <v>209.03899999999999</v>
      </c>
      <c r="EH76" s="9">
        <v>301.17899999999997</v>
      </c>
      <c r="EI76" s="9">
        <v>87.819000000000003</v>
      </c>
      <c r="EJ76" s="9">
        <v>213.36</v>
      </c>
      <c r="EK76" s="9">
        <v>131.25899999999999</v>
      </c>
      <c r="EL76" s="9">
        <v>62.293999999999997</v>
      </c>
      <c r="EM76" s="9">
        <v>68.965000000000003</v>
      </c>
      <c r="EN76" s="9">
        <v>24.457000000000001</v>
      </c>
      <c r="EO76" s="9">
        <v>11.234</v>
      </c>
      <c r="EP76" s="9">
        <v>13.224</v>
      </c>
      <c r="EQ76" s="9">
        <v>8.5619999999999994</v>
      </c>
      <c r="ER76" s="9">
        <v>5.5579999999999998</v>
      </c>
      <c r="ES76" s="9">
        <v>3.004</v>
      </c>
      <c r="ET76" s="9">
        <v>5.2629999999999999</v>
      </c>
      <c r="EU76" s="9">
        <v>2.9569999999999999</v>
      </c>
      <c r="EV76" s="9">
        <v>2.306</v>
      </c>
      <c r="EW76" s="9">
        <v>3.2989999999999999</v>
      </c>
      <c r="EX76" s="9">
        <v>2.6</v>
      </c>
      <c r="EY76" s="9">
        <v>0.69799999999999995</v>
      </c>
      <c r="EZ76" s="9">
        <v>15.896000000000001</v>
      </c>
      <c r="FA76" s="9">
        <v>5.6760000000000002</v>
      </c>
      <c r="FB76" s="9">
        <v>10.218999999999999</v>
      </c>
      <c r="FC76" s="9">
        <v>117.45699999999999</v>
      </c>
      <c r="FD76" s="9">
        <v>55.41</v>
      </c>
      <c r="FE76" s="9">
        <v>62.046999999999997</v>
      </c>
      <c r="FF76" s="9">
        <v>36.484999999999999</v>
      </c>
      <c r="FG76" s="9">
        <v>25.207999999999998</v>
      </c>
      <c r="FH76" s="9">
        <v>11.276999999999999</v>
      </c>
      <c r="FI76" s="9">
        <v>80.971999999999994</v>
      </c>
      <c r="FJ76" s="9">
        <v>30.202000000000002</v>
      </c>
      <c r="FK76" s="9">
        <v>50.77</v>
      </c>
      <c r="FL76" s="9">
        <v>43.201999999999998</v>
      </c>
      <c r="FM76" s="9">
        <v>29.718</v>
      </c>
      <c r="FN76" s="9">
        <v>13.484</v>
      </c>
      <c r="FO76" s="9">
        <v>88.055999999999997</v>
      </c>
      <c r="FP76" s="9">
        <v>32.576000000000001</v>
      </c>
      <c r="FQ76" s="9">
        <v>55.48</v>
      </c>
      <c r="FR76" s="9">
        <v>86.234999999999999</v>
      </c>
      <c r="FS76" s="9">
        <v>33.158999999999999</v>
      </c>
      <c r="FT76" s="9">
        <v>53.076000000000001</v>
      </c>
      <c r="FU76" s="9">
        <v>1391.982</v>
      </c>
      <c r="FV76" s="9">
        <v>753.02700000000004</v>
      </c>
      <c r="FW76" s="9">
        <v>638.95600000000002</v>
      </c>
      <c r="FX76" s="9">
        <v>949.173</v>
      </c>
      <c r="FY76" s="9">
        <v>617.61699999999996</v>
      </c>
      <c r="FZ76" s="9">
        <v>331.55599999999998</v>
      </c>
      <c r="GA76" s="9">
        <v>442.81</v>
      </c>
      <c r="GB76" s="9">
        <v>135.41</v>
      </c>
      <c r="GC76" s="9">
        <v>307.39999999999998</v>
      </c>
      <c r="GD76" s="9">
        <v>234.571</v>
      </c>
      <c r="GE76" s="9">
        <v>126.023</v>
      </c>
      <c r="GF76" s="9">
        <v>108.548</v>
      </c>
      <c r="GG76" s="9">
        <v>43.250999999999998</v>
      </c>
      <c r="GH76" s="9">
        <v>24.847999999999999</v>
      </c>
      <c r="GI76" s="9">
        <v>18.402999999999999</v>
      </c>
      <c r="GJ76" s="9">
        <v>17.257000000000001</v>
      </c>
      <c r="GK76" s="9">
        <v>14.656000000000001</v>
      </c>
      <c r="GL76" s="9">
        <v>2.6</v>
      </c>
      <c r="GM76" s="9">
        <v>9.6379999999999999</v>
      </c>
      <c r="GN76" s="9">
        <v>7.6369999999999996</v>
      </c>
      <c r="GO76" s="9">
        <v>2.0009999999999999</v>
      </c>
      <c r="GP76" s="9">
        <v>7.6189999999999998</v>
      </c>
      <c r="GQ76" s="9">
        <v>7.02</v>
      </c>
      <c r="GR76" s="9">
        <v>0.59899999999999998</v>
      </c>
      <c r="GS76" s="9">
        <v>25.994</v>
      </c>
      <c r="GT76" s="9">
        <v>10.192</v>
      </c>
      <c r="GU76" s="9">
        <v>15.802</v>
      </c>
      <c r="GV76" s="9">
        <v>212.62299999999999</v>
      </c>
      <c r="GW76" s="9">
        <v>114.068</v>
      </c>
      <c r="GX76" s="9">
        <v>98.554000000000002</v>
      </c>
      <c r="GY76" s="9">
        <v>84.277000000000001</v>
      </c>
      <c r="GZ76" s="9">
        <v>60.543999999999997</v>
      </c>
      <c r="HA76" s="9">
        <v>23.733000000000001</v>
      </c>
      <c r="HB76" s="9">
        <v>128.346</v>
      </c>
      <c r="HC76" s="9">
        <v>53.524000000000001</v>
      </c>
      <c r="HD76" s="9">
        <v>74.822000000000003</v>
      </c>
      <c r="HE76" s="9">
        <v>95.296000000000006</v>
      </c>
      <c r="HF76" s="9">
        <v>69.563999999999993</v>
      </c>
      <c r="HG76" s="9">
        <v>25.731000000000002</v>
      </c>
      <c r="HH76" s="9">
        <v>139.27600000000001</v>
      </c>
      <c r="HI76" s="9">
        <v>56.459000000000003</v>
      </c>
      <c r="HJ76" s="9">
        <v>82.816000000000003</v>
      </c>
      <c r="HK76" s="9">
        <v>137.98400000000001</v>
      </c>
      <c r="HL76" s="9">
        <v>61.161000000000001</v>
      </c>
      <c r="HM76" s="9">
        <v>76.822999999999993</v>
      </c>
      <c r="HN76" s="9">
        <v>267.09899999999999</v>
      </c>
      <c r="HO76" s="9">
        <v>139.80799999999999</v>
      </c>
      <c r="HP76" s="9">
        <v>127.291</v>
      </c>
      <c r="HQ76" s="9">
        <v>166.54499999999999</v>
      </c>
      <c r="HR76" s="9">
        <v>106.867</v>
      </c>
      <c r="HS76" s="9">
        <v>59.677999999999997</v>
      </c>
      <c r="HT76" s="9">
        <v>100.553</v>
      </c>
      <c r="HU76" s="9">
        <v>32.94</v>
      </c>
      <c r="HV76" s="9">
        <v>67.613</v>
      </c>
      <c r="HW76" s="9">
        <v>44.63</v>
      </c>
      <c r="HX76" s="9">
        <v>21.803999999999998</v>
      </c>
      <c r="HY76" s="9">
        <v>22.826000000000001</v>
      </c>
      <c r="HZ76" s="9">
        <v>6.9539999999999997</v>
      </c>
      <c r="IA76" s="9">
        <v>3.786</v>
      </c>
      <c r="IB76" s="9">
        <v>3.1680000000000001</v>
      </c>
      <c r="IC76" s="9">
        <v>1.637</v>
      </c>
      <c r="ID76" s="9">
        <v>1.278</v>
      </c>
      <c r="IE76" s="9">
        <v>0.35899999999999999</v>
      </c>
      <c r="IF76" s="9">
        <v>0.84099999999999997</v>
      </c>
      <c r="IG76" s="9">
        <v>0.621</v>
      </c>
      <c r="IH76" s="9">
        <v>0.22</v>
      </c>
      <c r="II76" s="9">
        <v>0.79600000000000004</v>
      </c>
      <c r="IJ76" s="9">
        <v>0.65700000000000003</v>
      </c>
      <c r="IK76" s="9">
        <v>0.13900000000000001</v>
      </c>
      <c r="IL76" s="9">
        <v>5.3170000000000002</v>
      </c>
      <c r="IM76" s="9">
        <v>2.508</v>
      </c>
      <c r="IN76" s="9">
        <v>2.8090000000000002</v>
      </c>
      <c r="IO76" s="9">
        <v>41.222999999999999</v>
      </c>
      <c r="IP76" s="9">
        <v>19.936</v>
      </c>
      <c r="IQ76" s="9">
        <v>21.286999999999999</v>
      </c>
    </row>
    <row r="77" spans="1:251">
      <c r="A77" s="10">
        <v>43831</v>
      </c>
      <c r="B77" s="9">
        <v>1110.184</v>
      </c>
      <c r="C77" s="9">
        <v>1172.9839999999999</v>
      </c>
      <c r="D77" s="9">
        <v>387.08600000000001</v>
      </c>
      <c r="E77" s="9">
        <v>785.89800000000002</v>
      </c>
      <c r="F77" s="9">
        <v>643.92499999999995</v>
      </c>
      <c r="G77" s="9">
        <v>348.339</v>
      </c>
      <c r="H77" s="9">
        <v>295.58600000000001</v>
      </c>
      <c r="I77" s="9">
        <v>133.37100000000001</v>
      </c>
      <c r="J77" s="9">
        <v>75.978999999999999</v>
      </c>
      <c r="K77" s="9">
        <v>57.392000000000003</v>
      </c>
      <c r="L77" s="9">
        <v>60.874000000000002</v>
      </c>
      <c r="M77" s="9">
        <v>45.95</v>
      </c>
      <c r="N77" s="9">
        <v>14.923999999999999</v>
      </c>
      <c r="O77" s="9">
        <v>34.183</v>
      </c>
      <c r="P77" s="9">
        <v>28.268000000000001</v>
      </c>
      <c r="Q77" s="9">
        <v>5.915</v>
      </c>
      <c r="R77" s="9">
        <v>26.69</v>
      </c>
      <c r="S77" s="9">
        <v>17.681000000000001</v>
      </c>
      <c r="T77" s="9">
        <v>9.0090000000000003</v>
      </c>
      <c r="U77" s="9">
        <v>72.497</v>
      </c>
      <c r="V77" s="9">
        <v>30.029</v>
      </c>
      <c r="W77" s="9">
        <v>42.468000000000004</v>
      </c>
      <c r="X77" s="9">
        <v>570.01800000000003</v>
      </c>
      <c r="Y77" s="9">
        <v>300.48399999999998</v>
      </c>
      <c r="Z77" s="9">
        <v>269.53500000000003</v>
      </c>
      <c r="AA77" s="9">
        <v>231.036</v>
      </c>
      <c r="AB77" s="9">
        <v>171.20599999999999</v>
      </c>
      <c r="AC77" s="9">
        <v>59.83</v>
      </c>
      <c r="AD77" s="9">
        <v>338.983</v>
      </c>
      <c r="AE77" s="9">
        <v>129.27799999999999</v>
      </c>
      <c r="AF77" s="9">
        <v>209.70500000000001</v>
      </c>
      <c r="AG77" s="9">
        <v>277.67</v>
      </c>
      <c r="AH77" s="9">
        <v>206.119</v>
      </c>
      <c r="AI77" s="9">
        <v>71.551000000000002</v>
      </c>
      <c r="AJ77" s="9">
        <v>366.255</v>
      </c>
      <c r="AK77" s="9">
        <v>142.22</v>
      </c>
      <c r="AL77" s="9">
        <v>224.035</v>
      </c>
      <c r="AM77" s="9">
        <v>373.166</v>
      </c>
      <c r="AN77" s="9">
        <v>157.54599999999999</v>
      </c>
      <c r="AO77" s="9">
        <v>215.62</v>
      </c>
      <c r="AP77" s="9">
        <v>3372.107</v>
      </c>
      <c r="AQ77" s="9">
        <v>1787.8620000000001</v>
      </c>
      <c r="AR77" s="9">
        <v>1584.2449999999999</v>
      </c>
      <c r="AS77" s="9">
        <v>2301.6060000000002</v>
      </c>
      <c r="AT77" s="9">
        <v>1456.0340000000001</v>
      </c>
      <c r="AU77" s="9">
        <v>845.572</v>
      </c>
      <c r="AV77" s="9">
        <v>1070.501</v>
      </c>
      <c r="AW77" s="9">
        <v>331.827</v>
      </c>
      <c r="AX77" s="9">
        <v>738.67399999999998</v>
      </c>
      <c r="AY77" s="9">
        <v>531.16800000000001</v>
      </c>
      <c r="AZ77" s="9">
        <v>287.97800000000001</v>
      </c>
      <c r="BA77" s="9">
        <v>243.191</v>
      </c>
      <c r="BB77" s="9">
        <v>128.60300000000001</v>
      </c>
      <c r="BC77" s="9">
        <v>82.546999999999997</v>
      </c>
      <c r="BD77" s="9">
        <v>46.055999999999997</v>
      </c>
      <c r="BE77" s="9">
        <v>60.847999999999999</v>
      </c>
      <c r="BF77" s="9">
        <v>46.313000000000002</v>
      </c>
      <c r="BG77" s="9">
        <v>14.535</v>
      </c>
      <c r="BH77" s="9">
        <v>32.44</v>
      </c>
      <c r="BI77" s="9">
        <v>24.228999999999999</v>
      </c>
      <c r="BJ77" s="9">
        <v>8.2110000000000003</v>
      </c>
      <c r="BK77" s="9">
        <v>28.408000000000001</v>
      </c>
      <c r="BL77" s="9">
        <v>22.084</v>
      </c>
      <c r="BM77" s="9">
        <v>6.3239999999999998</v>
      </c>
      <c r="BN77" s="9">
        <v>67.754999999999995</v>
      </c>
      <c r="BO77" s="9">
        <v>36.234000000000002</v>
      </c>
      <c r="BP77" s="9">
        <v>31.521000000000001</v>
      </c>
      <c r="BQ77" s="9">
        <v>451.99299999999999</v>
      </c>
      <c r="BR77" s="9">
        <v>233.91300000000001</v>
      </c>
      <c r="BS77" s="9">
        <v>218.08</v>
      </c>
      <c r="BT77" s="9">
        <v>172.31</v>
      </c>
      <c r="BU77" s="9">
        <v>128.22300000000001</v>
      </c>
      <c r="BV77" s="9">
        <v>44.087000000000003</v>
      </c>
      <c r="BW77" s="9">
        <v>279.68299999999999</v>
      </c>
      <c r="BX77" s="9">
        <v>105.69</v>
      </c>
      <c r="BY77" s="9">
        <v>173.99199999999999</v>
      </c>
      <c r="BZ77" s="9">
        <v>220.52199999999999</v>
      </c>
      <c r="CA77" s="9">
        <v>165.916</v>
      </c>
      <c r="CB77" s="9">
        <v>54.606000000000002</v>
      </c>
      <c r="CC77" s="9">
        <v>310.64699999999999</v>
      </c>
      <c r="CD77" s="9">
        <v>122.062</v>
      </c>
      <c r="CE77" s="9">
        <v>188.58500000000001</v>
      </c>
      <c r="CF77" s="9">
        <v>312.12299999999999</v>
      </c>
      <c r="CG77" s="9">
        <v>129.91900000000001</v>
      </c>
      <c r="CH77" s="9">
        <v>182.203</v>
      </c>
      <c r="CI77" s="9">
        <v>2520.2950000000001</v>
      </c>
      <c r="CJ77" s="9">
        <v>1301.671</v>
      </c>
      <c r="CK77" s="9">
        <v>1218.624</v>
      </c>
      <c r="CL77" s="9">
        <v>1749.414</v>
      </c>
      <c r="CM77" s="9">
        <v>1070.425</v>
      </c>
      <c r="CN77" s="9">
        <v>678.98900000000003</v>
      </c>
      <c r="CO77" s="9">
        <v>770.88099999999997</v>
      </c>
      <c r="CP77" s="9">
        <v>231.24600000000001</v>
      </c>
      <c r="CQ77" s="9">
        <v>539.63400000000001</v>
      </c>
      <c r="CR77" s="9">
        <v>399.142</v>
      </c>
      <c r="CS77" s="9">
        <v>201.15299999999999</v>
      </c>
      <c r="CT77" s="9">
        <v>197.989</v>
      </c>
      <c r="CU77" s="9">
        <v>88.441000000000003</v>
      </c>
      <c r="CV77" s="9">
        <v>53.084000000000003</v>
      </c>
      <c r="CW77" s="9">
        <v>35.356000000000002</v>
      </c>
      <c r="CX77" s="9">
        <v>39.619</v>
      </c>
      <c r="CY77" s="9">
        <v>31.448</v>
      </c>
      <c r="CZ77" s="9">
        <v>8.1709999999999994</v>
      </c>
      <c r="DA77" s="9">
        <v>21.106999999999999</v>
      </c>
      <c r="DB77" s="9">
        <v>16.192</v>
      </c>
      <c r="DC77" s="9">
        <v>4.9139999999999997</v>
      </c>
      <c r="DD77" s="9">
        <v>18.512</v>
      </c>
      <c r="DE77" s="9">
        <v>15.255000000000001</v>
      </c>
      <c r="DF77" s="9">
        <v>3.2570000000000001</v>
      </c>
      <c r="DG77" s="9">
        <v>48.822000000000003</v>
      </c>
      <c r="DH77" s="9">
        <v>21.637</v>
      </c>
      <c r="DI77" s="9">
        <v>27.184999999999999</v>
      </c>
      <c r="DJ77" s="9">
        <v>350.97500000000002</v>
      </c>
      <c r="DK77" s="9">
        <v>169.011</v>
      </c>
      <c r="DL77" s="9">
        <v>181.964</v>
      </c>
      <c r="DM77" s="9">
        <v>121.292</v>
      </c>
      <c r="DN77" s="9">
        <v>86.713999999999999</v>
      </c>
      <c r="DO77" s="9">
        <v>34.579000000000001</v>
      </c>
      <c r="DP77" s="9">
        <v>229.68199999999999</v>
      </c>
      <c r="DQ77" s="9">
        <v>82.296999999999997</v>
      </c>
      <c r="DR77" s="9">
        <v>147.38499999999999</v>
      </c>
      <c r="DS77" s="9">
        <v>152.24199999999999</v>
      </c>
      <c r="DT77" s="9">
        <v>111.28100000000001</v>
      </c>
      <c r="DU77" s="9">
        <v>40.960999999999999</v>
      </c>
      <c r="DV77" s="9">
        <v>246.9</v>
      </c>
      <c r="DW77" s="9">
        <v>89.872</v>
      </c>
      <c r="DX77" s="9">
        <v>157.02799999999999</v>
      </c>
      <c r="DY77" s="9">
        <v>250.78899999999999</v>
      </c>
      <c r="DZ77" s="9">
        <v>98.49</v>
      </c>
      <c r="EA77" s="9">
        <v>152.29900000000001</v>
      </c>
      <c r="EB77" s="9">
        <v>845.92700000000002</v>
      </c>
      <c r="EC77" s="9">
        <v>442.48200000000003</v>
      </c>
      <c r="ED77" s="9">
        <v>403.44499999999999</v>
      </c>
      <c r="EE77" s="9">
        <v>548.74099999999999</v>
      </c>
      <c r="EF77" s="9">
        <v>350.61500000000001</v>
      </c>
      <c r="EG77" s="9">
        <v>198.12700000000001</v>
      </c>
      <c r="EH77" s="9">
        <v>297.185</v>
      </c>
      <c r="EI77" s="9">
        <v>91.867000000000004</v>
      </c>
      <c r="EJ77" s="9">
        <v>205.31800000000001</v>
      </c>
      <c r="EK77" s="9">
        <v>142.905</v>
      </c>
      <c r="EL77" s="9">
        <v>70.334000000000003</v>
      </c>
      <c r="EM77" s="9">
        <v>72.570999999999998</v>
      </c>
      <c r="EN77" s="9">
        <v>32.200000000000003</v>
      </c>
      <c r="EO77" s="9">
        <v>15.004</v>
      </c>
      <c r="EP77" s="9">
        <v>17.196000000000002</v>
      </c>
      <c r="EQ77" s="9">
        <v>12.317</v>
      </c>
      <c r="ER77" s="9">
        <v>8.7509999999999994</v>
      </c>
      <c r="ES77" s="9">
        <v>3.5659999999999998</v>
      </c>
      <c r="ET77" s="9">
        <v>5.4710000000000001</v>
      </c>
      <c r="EU77" s="9">
        <v>3.875</v>
      </c>
      <c r="EV77" s="9">
        <v>1.5960000000000001</v>
      </c>
      <c r="EW77" s="9">
        <v>6.8460000000000001</v>
      </c>
      <c r="EX77" s="9">
        <v>4.8760000000000003</v>
      </c>
      <c r="EY77" s="9">
        <v>1.97</v>
      </c>
      <c r="EZ77" s="9">
        <v>19.882999999999999</v>
      </c>
      <c r="FA77" s="9">
        <v>6.2530000000000001</v>
      </c>
      <c r="FB77" s="9">
        <v>13.63</v>
      </c>
      <c r="FC77" s="9">
        <v>125.88200000000001</v>
      </c>
      <c r="FD77" s="9">
        <v>60.421999999999997</v>
      </c>
      <c r="FE77" s="9">
        <v>65.459999999999994</v>
      </c>
      <c r="FF77" s="9">
        <v>36.380000000000003</v>
      </c>
      <c r="FG77" s="9">
        <v>26.253</v>
      </c>
      <c r="FH77" s="9">
        <v>10.127000000000001</v>
      </c>
      <c r="FI77" s="9">
        <v>89.501999999999995</v>
      </c>
      <c r="FJ77" s="9">
        <v>34.168999999999997</v>
      </c>
      <c r="FK77" s="9">
        <v>55.332999999999998</v>
      </c>
      <c r="FL77" s="9">
        <v>46.378</v>
      </c>
      <c r="FM77" s="9">
        <v>33.526000000000003</v>
      </c>
      <c r="FN77" s="9">
        <v>12.853</v>
      </c>
      <c r="FO77" s="9">
        <v>96.527000000000001</v>
      </c>
      <c r="FP77" s="9">
        <v>36.808999999999997</v>
      </c>
      <c r="FQ77" s="9">
        <v>59.718000000000004</v>
      </c>
      <c r="FR77" s="9">
        <v>94.972999999999999</v>
      </c>
      <c r="FS77" s="9">
        <v>38.043999999999997</v>
      </c>
      <c r="FT77" s="9">
        <v>56.929000000000002</v>
      </c>
      <c r="FU77" s="9">
        <v>1371.17</v>
      </c>
      <c r="FV77" s="9">
        <v>737.65599999999995</v>
      </c>
      <c r="FW77" s="9">
        <v>633.51300000000003</v>
      </c>
      <c r="FX77" s="9">
        <v>933.43100000000004</v>
      </c>
      <c r="FY77" s="9">
        <v>609.64099999999996</v>
      </c>
      <c r="FZ77" s="9">
        <v>323.79000000000002</v>
      </c>
      <c r="GA77" s="9">
        <v>437.73899999999998</v>
      </c>
      <c r="GB77" s="9">
        <v>128.01499999999999</v>
      </c>
      <c r="GC77" s="9">
        <v>309.72399999999999</v>
      </c>
      <c r="GD77" s="9">
        <v>233.10499999999999</v>
      </c>
      <c r="GE77" s="9">
        <v>123.372</v>
      </c>
      <c r="GF77" s="9">
        <v>109.73399999999999</v>
      </c>
      <c r="GG77" s="9">
        <v>44.792000000000002</v>
      </c>
      <c r="GH77" s="9">
        <v>24.960999999999999</v>
      </c>
      <c r="GI77" s="9">
        <v>19.831</v>
      </c>
      <c r="GJ77" s="9">
        <v>17.962</v>
      </c>
      <c r="GK77" s="9">
        <v>14.159000000000001</v>
      </c>
      <c r="GL77" s="9">
        <v>3.8029999999999999</v>
      </c>
      <c r="GM77" s="9">
        <v>9.0410000000000004</v>
      </c>
      <c r="GN77" s="9">
        <v>7.5140000000000002</v>
      </c>
      <c r="GO77" s="9">
        <v>1.5269999999999999</v>
      </c>
      <c r="GP77" s="9">
        <v>8.9209999999999994</v>
      </c>
      <c r="GQ77" s="9">
        <v>6.6449999999999996</v>
      </c>
      <c r="GR77" s="9">
        <v>2.2759999999999998</v>
      </c>
      <c r="GS77" s="9">
        <v>26.83</v>
      </c>
      <c r="GT77" s="9">
        <v>10.802</v>
      </c>
      <c r="GU77" s="9">
        <v>16.027999999999999</v>
      </c>
      <c r="GV77" s="9">
        <v>209.202</v>
      </c>
      <c r="GW77" s="9">
        <v>108.274</v>
      </c>
      <c r="GX77" s="9">
        <v>100.928</v>
      </c>
      <c r="GY77" s="9">
        <v>84.543000000000006</v>
      </c>
      <c r="GZ77" s="9">
        <v>60.518000000000001</v>
      </c>
      <c r="HA77" s="9">
        <v>24.024999999999999</v>
      </c>
      <c r="HB77" s="9">
        <v>124.65900000000001</v>
      </c>
      <c r="HC77" s="9">
        <v>47.756</v>
      </c>
      <c r="HD77" s="9">
        <v>76.903000000000006</v>
      </c>
      <c r="HE77" s="9">
        <v>97.427999999999997</v>
      </c>
      <c r="HF77" s="9">
        <v>71.355999999999995</v>
      </c>
      <c r="HG77" s="9">
        <v>26.071999999999999</v>
      </c>
      <c r="HH77" s="9">
        <v>135.67699999999999</v>
      </c>
      <c r="HI77" s="9">
        <v>52.015999999999998</v>
      </c>
      <c r="HJ77" s="9">
        <v>83.662000000000006</v>
      </c>
      <c r="HK77" s="9">
        <v>133.69999999999999</v>
      </c>
      <c r="HL77" s="9">
        <v>55.27</v>
      </c>
      <c r="HM77" s="9">
        <v>78.430999999999997</v>
      </c>
      <c r="HN77" s="9">
        <v>263.685</v>
      </c>
      <c r="HO77" s="9">
        <v>138.48599999999999</v>
      </c>
      <c r="HP77" s="9">
        <v>125.199</v>
      </c>
      <c r="HQ77" s="9">
        <v>163.45699999999999</v>
      </c>
      <c r="HR77" s="9">
        <v>104.572</v>
      </c>
      <c r="HS77" s="9">
        <v>58.884999999999998</v>
      </c>
      <c r="HT77" s="9">
        <v>100.22799999999999</v>
      </c>
      <c r="HU77" s="9">
        <v>33.914000000000001</v>
      </c>
      <c r="HV77" s="9">
        <v>66.314999999999998</v>
      </c>
      <c r="HW77" s="9">
        <v>44.554000000000002</v>
      </c>
      <c r="HX77" s="9">
        <v>21.251000000000001</v>
      </c>
      <c r="HY77" s="9">
        <v>23.303000000000001</v>
      </c>
      <c r="HZ77" s="9">
        <v>8.1669999999999998</v>
      </c>
      <c r="IA77" s="9">
        <v>3.4340000000000002</v>
      </c>
      <c r="IB77" s="9">
        <v>4.7329999999999997</v>
      </c>
      <c r="IC77" s="9">
        <v>1.5269999999999999</v>
      </c>
      <c r="ID77" s="9">
        <v>1.0669999999999999</v>
      </c>
      <c r="IE77" s="9">
        <v>0.46</v>
      </c>
      <c r="IF77" s="9">
        <v>0.84699999999999998</v>
      </c>
      <c r="IG77" s="9">
        <v>0.60699999999999998</v>
      </c>
      <c r="IH77" s="9">
        <v>0.24</v>
      </c>
      <c r="II77" s="9">
        <v>0.68</v>
      </c>
      <c r="IJ77" s="9">
        <v>0.46</v>
      </c>
      <c r="IK77" s="9">
        <v>0.221</v>
      </c>
      <c r="IL77" s="9">
        <v>6.64</v>
      </c>
      <c r="IM77" s="9">
        <v>2.367</v>
      </c>
      <c r="IN77" s="9">
        <v>4.2729999999999997</v>
      </c>
      <c r="IO77" s="9">
        <v>40.820999999999998</v>
      </c>
      <c r="IP77" s="9">
        <v>19.61</v>
      </c>
      <c r="IQ77" s="9">
        <v>21.210999999999999</v>
      </c>
    </row>
    <row r="78" spans="1:251">
      <c r="A78" s="10">
        <v>43862</v>
      </c>
      <c r="B78" s="9">
        <v>1110.982</v>
      </c>
      <c r="C78" s="9">
        <v>1192.479</v>
      </c>
      <c r="D78" s="9">
        <v>391.38299999999998</v>
      </c>
      <c r="E78" s="9">
        <v>801.096</v>
      </c>
      <c r="F78" s="9">
        <v>618.15599999999995</v>
      </c>
      <c r="G78" s="9">
        <v>334.346</v>
      </c>
      <c r="H78" s="9">
        <v>283.80900000000003</v>
      </c>
      <c r="I78" s="9">
        <v>127.571</v>
      </c>
      <c r="J78" s="9">
        <v>83.463999999999999</v>
      </c>
      <c r="K78" s="9">
        <v>44.106999999999999</v>
      </c>
      <c r="L78" s="9">
        <v>64.262</v>
      </c>
      <c r="M78" s="9">
        <v>49.156999999999996</v>
      </c>
      <c r="N78" s="9">
        <v>15.106</v>
      </c>
      <c r="O78" s="9">
        <v>36.33</v>
      </c>
      <c r="P78" s="9">
        <v>27.975000000000001</v>
      </c>
      <c r="Q78" s="9">
        <v>8.3550000000000004</v>
      </c>
      <c r="R78" s="9">
        <v>27.931999999999999</v>
      </c>
      <c r="S78" s="9">
        <v>21.181999999999999</v>
      </c>
      <c r="T78" s="9">
        <v>6.75</v>
      </c>
      <c r="U78" s="9">
        <v>63.308</v>
      </c>
      <c r="V78" s="9">
        <v>34.307000000000002</v>
      </c>
      <c r="W78" s="9">
        <v>29.001999999999999</v>
      </c>
      <c r="X78" s="9">
        <v>536.56500000000005</v>
      </c>
      <c r="Y78" s="9">
        <v>279.27699999999999</v>
      </c>
      <c r="Z78" s="9">
        <v>257.28800000000001</v>
      </c>
      <c r="AA78" s="9">
        <v>213.477</v>
      </c>
      <c r="AB78" s="9">
        <v>157.67500000000001</v>
      </c>
      <c r="AC78" s="9">
        <v>55.801000000000002</v>
      </c>
      <c r="AD78" s="9">
        <v>323.08800000000002</v>
      </c>
      <c r="AE78" s="9">
        <v>121.602</v>
      </c>
      <c r="AF78" s="9">
        <v>201.48599999999999</v>
      </c>
      <c r="AG78" s="9">
        <v>262.94900000000001</v>
      </c>
      <c r="AH78" s="9">
        <v>196.059</v>
      </c>
      <c r="AI78" s="9">
        <v>66.89</v>
      </c>
      <c r="AJ78" s="9">
        <v>355.20699999999999</v>
      </c>
      <c r="AK78" s="9">
        <v>138.28800000000001</v>
      </c>
      <c r="AL78" s="9">
        <v>216.91900000000001</v>
      </c>
      <c r="AM78" s="9">
        <v>359.41899999999998</v>
      </c>
      <c r="AN78" s="9">
        <v>149.577</v>
      </c>
      <c r="AO78" s="9">
        <v>209.84200000000001</v>
      </c>
      <c r="AP78" s="9">
        <v>3410.8470000000002</v>
      </c>
      <c r="AQ78" s="9">
        <v>1800.8689999999999</v>
      </c>
      <c r="AR78" s="9">
        <v>1609.9770000000001</v>
      </c>
      <c r="AS78" s="9">
        <v>2321.511</v>
      </c>
      <c r="AT78" s="9">
        <v>1467.1880000000001</v>
      </c>
      <c r="AU78" s="9">
        <v>854.322</v>
      </c>
      <c r="AV78" s="9">
        <v>1089.336</v>
      </c>
      <c r="AW78" s="9">
        <v>333.68099999999998</v>
      </c>
      <c r="AX78" s="9">
        <v>755.65499999999997</v>
      </c>
      <c r="AY78" s="9">
        <v>494.185</v>
      </c>
      <c r="AZ78" s="9">
        <v>265.55200000000002</v>
      </c>
      <c r="BA78" s="9">
        <v>228.63300000000001</v>
      </c>
      <c r="BB78" s="9">
        <v>90.231999999999999</v>
      </c>
      <c r="BC78" s="9">
        <v>51.43</v>
      </c>
      <c r="BD78" s="9">
        <v>38.802</v>
      </c>
      <c r="BE78" s="9">
        <v>36.292999999999999</v>
      </c>
      <c r="BF78" s="9">
        <v>27.981000000000002</v>
      </c>
      <c r="BG78" s="9">
        <v>8.3130000000000006</v>
      </c>
      <c r="BH78" s="9">
        <v>20.530999999999999</v>
      </c>
      <c r="BI78" s="9">
        <v>16.367000000000001</v>
      </c>
      <c r="BJ78" s="9">
        <v>4.165</v>
      </c>
      <c r="BK78" s="9">
        <v>15.762</v>
      </c>
      <c r="BL78" s="9">
        <v>11.614000000000001</v>
      </c>
      <c r="BM78" s="9">
        <v>4.1479999999999997</v>
      </c>
      <c r="BN78" s="9">
        <v>53.938000000000002</v>
      </c>
      <c r="BO78" s="9">
        <v>23.449000000000002</v>
      </c>
      <c r="BP78" s="9">
        <v>30.489000000000001</v>
      </c>
      <c r="BQ78" s="9">
        <v>447.5</v>
      </c>
      <c r="BR78" s="9">
        <v>236.857</v>
      </c>
      <c r="BS78" s="9">
        <v>210.64400000000001</v>
      </c>
      <c r="BT78" s="9">
        <v>179.32900000000001</v>
      </c>
      <c r="BU78" s="9">
        <v>136.94200000000001</v>
      </c>
      <c r="BV78" s="9">
        <v>42.387</v>
      </c>
      <c r="BW78" s="9">
        <v>268.17200000000003</v>
      </c>
      <c r="BX78" s="9">
        <v>99.915000000000006</v>
      </c>
      <c r="BY78" s="9">
        <v>168.25700000000001</v>
      </c>
      <c r="BZ78" s="9">
        <v>204.488</v>
      </c>
      <c r="CA78" s="9">
        <v>156.624</v>
      </c>
      <c r="CB78" s="9">
        <v>47.863999999999997</v>
      </c>
      <c r="CC78" s="9">
        <v>289.69600000000003</v>
      </c>
      <c r="CD78" s="9">
        <v>108.92700000000001</v>
      </c>
      <c r="CE78" s="9">
        <v>180.76900000000001</v>
      </c>
      <c r="CF78" s="9">
        <v>288.70299999999997</v>
      </c>
      <c r="CG78" s="9">
        <v>116.282</v>
      </c>
      <c r="CH78" s="9">
        <v>172.42099999999999</v>
      </c>
      <c r="CI78" s="9">
        <v>2575.1799999999998</v>
      </c>
      <c r="CJ78" s="9">
        <v>1327.0160000000001</v>
      </c>
      <c r="CK78" s="9">
        <v>1248.163</v>
      </c>
      <c r="CL78" s="9">
        <v>1759.3789999999999</v>
      </c>
      <c r="CM78" s="9">
        <v>1080.241</v>
      </c>
      <c r="CN78" s="9">
        <v>679.13800000000003</v>
      </c>
      <c r="CO78" s="9">
        <v>815.80100000000004</v>
      </c>
      <c r="CP78" s="9">
        <v>246.77500000000001</v>
      </c>
      <c r="CQ78" s="9">
        <v>569.02599999999995</v>
      </c>
      <c r="CR78" s="9">
        <v>388.55200000000002</v>
      </c>
      <c r="CS78" s="9">
        <v>190.11500000000001</v>
      </c>
      <c r="CT78" s="9">
        <v>198.43700000000001</v>
      </c>
      <c r="CU78" s="9">
        <v>73.674000000000007</v>
      </c>
      <c r="CV78" s="9">
        <v>37.344000000000001</v>
      </c>
      <c r="CW78" s="9">
        <v>36.33</v>
      </c>
      <c r="CX78" s="9">
        <v>24.602</v>
      </c>
      <c r="CY78" s="9">
        <v>17.861999999999998</v>
      </c>
      <c r="CZ78" s="9">
        <v>6.74</v>
      </c>
      <c r="DA78" s="9">
        <v>14.021000000000001</v>
      </c>
      <c r="DB78" s="9">
        <v>10.36</v>
      </c>
      <c r="DC78" s="9">
        <v>3.66</v>
      </c>
      <c r="DD78" s="9">
        <v>10.582000000000001</v>
      </c>
      <c r="DE78" s="9">
        <v>7.5019999999999998</v>
      </c>
      <c r="DF78" s="9">
        <v>3.08</v>
      </c>
      <c r="DG78" s="9">
        <v>49.072000000000003</v>
      </c>
      <c r="DH78" s="9">
        <v>19.481999999999999</v>
      </c>
      <c r="DI78" s="9">
        <v>29.59</v>
      </c>
      <c r="DJ78" s="9">
        <v>345.851</v>
      </c>
      <c r="DK78" s="9">
        <v>170.458</v>
      </c>
      <c r="DL78" s="9">
        <v>175.393</v>
      </c>
      <c r="DM78" s="9">
        <v>124.80500000000001</v>
      </c>
      <c r="DN78" s="9">
        <v>88.697999999999993</v>
      </c>
      <c r="DO78" s="9">
        <v>36.106999999999999</v>
      </c>
      <c r="DP78" s="9">
        <v>221.04599999999999</v>
      </c>
      <c r="DQ78" s="9">
        <v>81.760000000000005</v>
      </c>
      <c r="DR78" s="9">
        <v>139.286</v>
      </c>
      <c r="DS78" s="9">
        <v>141.65</v>
      </c>
      <c r="DT78" s="9">
        <v>99.777000000000001</v>
      </c>
      <c r="DU78" s="9">
        <v>41.872999999999998</v>
      </c>
      <c r="DV78" s="9">
        <v>246.90199999999999</v>
      </c>
      <c r="DW78" s="9">
        <v>90.337999999999994</v>
      </c>
      <c r="DX78" s="9">
        <v>156.56299999999999</v>
      </c>
      <c r="DY78" s="9">
        <v>235.066</v>
      </c>
      <c r="DZ78" s="9">
        <v>92.120999999999995</v>
      </c>
      <c r="EA78" s="9">
        <v>142.946</v>
      </c>
      <c r="EB78" s="9">
        <v>865.47799999999995</v>
      </c>
      <c r="EC78" s="9">
        <v>446.06700000000001</v>
      </c>
      <c r="ED78" s="9">
        <v>419.41</v>
      </c>
      <c r="EE78" s="9">
        <v>557.57500000000005</v>
      </c>
      <c r="EF78" s="9">
        <v>354.75799999999998</v>
      </c>
      <c r="EG78" s="9">
        <v>202.81700000000001</v>
      </c>
      <c r="EH78" s="9">
        <v>307.90199999999999</v>
      </c>
      <c r="EI78" s="9">
        <v>91.308999999999997</v>
      </c>
      <c r="EJ78" s="9">
        <v>216.59299999999999</v>
      </c>
      <c r="EK78" s="9">
        <v>136.56700000000001</v>
      </c>
      <c r="EL78" s="9">
        <v>65.671999999999997</v>
      </c>
      <c r="EM78" s="9">
        <v>70.894999999999996</v>
      </c>
      <c r="EN78" s="9">
        <v>31.190999999999999</v>
      </c>
      <c r="EO78" s="9">
        <v>14.978</v>
      </c>
      <c r="EP78" s="9">
        <v>16.213999999999999</v>
      </c>
      <c r="EQ78" s="9">
        <v>10.420999999999999</v>
      </c>
      <c r="ER78" s="9">
        <v>8.2370000000000001</v>
      </c>
      <c r="ES78" s="9">
        <v>2.1840000000000002</v>
      </c>
      <c r="ET78" s="9">
        <v>5.4189999999999996</v>
      </c>
      <c r="EU78" s="9">
        <v>4.5670000000000002</v>
      </c>
      <c r="EV78" s="9">
        <v>0.85199999999999998</v>
      </c>
      <c r="EW78" s="9">
        <v>5.0019999999999998</v>
      </c>
      <c r="EX78" s="9">
        <v>3.67</v>
      </c>
      <c r="EY78" s="9">
        <v>1.3320000000000001</v>
      </c>
      <c r="EZ78" s="9">
        <v>20.77</v>
      </c>
      <c r="FA78" s="9">
        <v>6.7409999999999997</v>
      </c>
      <c r="FB78" s="9">
        <v>14.03</v>
      </c>
      <c r="FC78" s="9">
        <v>120.34399999999999</v>
      </c>
      <c r="FD78" s="9">
        <v>57.201000000000001</v>
      </c>
      <c r="FE78" s="9">
        <v>63.143000000000001</v>
      </c>
      <c r="FF78" s="9">
        <v>37.375</v>
      </c>
      <c r="FG78" s="9">
        <v>25.274999999999999</v>
      </c>
      <c r="FH78" s="9">
        <v>12.1</v>
      </c>
      <c r="FI78" s="9">
        <v>82.968000000000004</v>
      </c>
      <c r="FJ78" s="9">
        <v>31.925999999999998</v>
      </c>
      <c r="FK78" s="9">
        <v>51.042000000000002</v>
      </c>
      <c r="FL78" s="9">
        <v>44.625999999999998</v>
      </c>
      <c r="FM78" s="9">
        <v>31.442</v>
      </c>
      <c r="FN78" s="9">
        <v>13.183999999999999</v>
      </c>
      <c r="FO78" s="9">
        <v>91.941000000000003</v>
      </c>
      <c r="FP78" s="9">
        <v>34.229999999999997</v>
      </c>
      <c r="FQ78" s="9">
        <v>57.710999999999999</v>
      </c>
      <c r="FR78" s="9">
        <v>88.388000000000005</v>
      </c>
      <c r="FS78" s="9">
        <v>36.493000000000002</v>
      </c>
      <c r="FT78" s="9">
        <v>51.893999999999998</v>
      </c>
      <c r="FU78" s="9">
        <v>1404.519</v>
      </c>
      <c r="FV78" s="9">
        <v>758.10500000000002</v>
      </c>
      <c r="FW78" s="9">
        <v>646.41399999999999</v>
      </c>
      <c r="FX78" s="9">
        <v>950.79100000000005</v>
      </c>
      <c r="FY78" s="9">
        <v>618.43399999999997</v>
      </c>
      <c r="FZ78" s="9">
        <v>332.35700000000003</v>
      </c>
      <c r="GA78" s="9">
        <v>453.72800000000001</v>
      </c>
      <c r="GB78" s="9">
        <v>139.67099999999999</v>
      </c>
      <c r="GC78" s="9">
        <v>314.05700000000002</v>
      </c>
      <c r="GD78" s="9">
        <v>218.31299999999999</v>
      </c>
      <c r="GE78" s="9">
        <v>116.666</v>
      </c>
      <c r="GF78" s="9">
        <v>101.648</v>
      </c>
      <c r="GG78" s="9">
        <v>46.027999999999999</v>
      </c>
      <c r="GH78" s="9">
        <v>26.89</v>
      </c>
      <c r="GI78" s="9">
        <v>19.137</v>
      </c>
      <c r="GJ78" s="9">
        <v>16.312999999999999</v>
      </c>
      <c r="GK78" s="9">
        <v>14.071</v>
      </c>
      <c r="GL78" s="9">
        <v>2.242</v>
      </c>
      <c r="GM78" s="9">
        <v>9.907</v>
      </c>
      <c r="GN78" s="9">
        <v>8.7240000000000002</v>
      </c>
      <c r="GO78" s="9">
        <v>1.1819999999999999</v>
      </c>
      <c r="GP78" s="9">
        <v>6.4059999999999997</v>
      </c>
      <c r="GQ78" s="9">
        <v>5.3460000000000001</v>
      </c>
      <c r="GR78" s="9">
        <v>1.06</v>
      </c>
      <c r="GS78" s="9">
        <v>29.715</v>
      </c>
      <c r="GT78" s="9">
        <v>12.82</v>
      </c>
      <c r="GU78" s="9">
        <v>16.895</v>
      </c>
      <c r="GV78" s="9">
        <v>193.179</v>
      </c>
      <c r="GW78" s="9">
        <v>101.965</v>
      </c>
      <c r="GX78" s="9">
        <v>91.213999999999999</v>
      </c>
      <c r="GY78" s="9">
        <v>75.194000000000003</v>
      </c>
      <c r="GZ78" s="9">
        <v>54.707000000000001</v>
      </c>
      <c r="HA78" s="9">
        <v>20.488</v>
      </c>
      <c r="HB78" s="9">
        <v>117.985</v>
      </c>
      <c r="HC78" s="9">
        <v>47.259</v>
      </c>
      <c r="HD78" s="9">
        <v>70.725999999999999</v>
      </c>
      <c r="HE78" s="9">
        <v>85.242000000000004</v>
      </c>
      <c r="HF78" s="9">
        <v>62.707000000000001</v>
      </c>
      <c r="HG78" s="9">
        <v>22.533999999999999</v>
      </c>
      <c r="HH78" s="9">
        <v>133.072</v>
      </c>
      <c r="HI78" s="9">
        <v>53.957999999999998</v>
      </c>
      <c r="HJ78" s="9">
        <v>79.114000000000004</v>
      </c>
      <c r="HK78" s="9">
        <v>127.892</v>
      </c>
      <c r="HL78" s="9">
        <v>55.982999999999997</v>
      </c>
      <c r="HM78" s="9">
        <v>71.908000000000001</v>
      </c>
      <c r="HN78" s="9">
        <v>270.28899999999999</v>
      </c>
      <c r="HO78" s="9">
        <v>141.636</v>
      </c>
      <c r="HP78" s="9">
        <v>128.65299999999999</v>
      </c>
      <c r="HQ78" s="9">
        <v>166.608</v>
      </c>
      <c r="HR78" s="9">
        <v>107.732</v>
      </c>
      <c r="HS78" s="9">
        <v>58.877000000000002</v>
      </c>
      <c r="HT78" s="9">
        <v>103.681</v>
      </c>
      <c r="HU78" s="9">
        <v>33.904000000000003</v>
      </c>
      <c r="HV78" s="9">
        <v>69.775999999999996</v>
      </c>
      <c r="HW78" s="9">
        <v>44.21</v>
      </c>
      <c r="HX78" s="9">
        <v>20.893999999999998</v>
      </c>
      <c r="HY78" s="9">
        <v>23.315999999999999</v>
      </c>
      <c r="HZ78" s="9">
        <v>9.6159999999999997</v>
      </c>
      <c r="IA78" s="9">
        <v>5.4</v>
      </c>
      <c r="IB78" s="9">
        <v>4.2160000000000002</v>
      </c>
      <c r="IC78" s="9">
        <v>3.4129999999999998</v>
      </c>
      <c r="ID78" s="9">
        <v>2.7930000000000001</v>
      </c>
      <c r="IE78" s="9">
        <v>0.62</v>
      </c>
      <c r="IF78" s="9">
        <v>1.857</v>
      </c>
      <c r="IG78" s="9">
        <v>1.4410000000000001</v>
      </c>
      <c r="IH78" s="9">
        <v>0.41599999999999998</v>
      </c>
      <c r="II78" s="9">
        <v>1.556</v>
      </c>
      <c r="IJ78" s="9">
        <v>1.3520000000000001</v>
      </c>
      <c r="IK78" s="9">
        <v>0.20399999999999999</v>
      </c>
      <c r="IL78" s="9">
        <v>6.2030000000000003</v>
      </c>
      <c r="IM78" s="9">
        <v>2.6070000000000002</v>
      </c>
      <c r="IN78" s="9">
        <v>3.5960000000000001</v>
      </c>
      <c r="IO78" s="9">
        <v>38.463000000000001</v>
      </c>
      <c r="IP78" s="9">
        <v>17.61</v>
      </c>
      <c r="IQ78" s="9">
        <v>20.853999999999999</v>
      </c>
    </row>
    <row r="79" spans="1:251">
      <c r="A79" s="10">
        <v>43891</v>
      </c>
      <c r="B79" s="9">
        <v>1108.837</v>
      </c>
      <c r="C79" s="9">
        <v>1205.921</v>
      </c>
      <c r="D79" s="9">
        <v>392.67399999999998</v>
      </c>
      <c r="E79" s="9">
        <v>813.24699999999996</v>
      </c>
      <c r="F79" s="9">
        <v>605.31399999999996</v>
      </c>
      <c r="G79" s="9">
        <v>328.16699999999997</v>
      </c>
      <c r="H79" s="9">
        <v>277.14699999999999</v>
      </c>
      <c r="I79" s="9">
        <v>144.298</v>
      </c>
      <c r="J79" s="9">
        <v>84.923000000000002</v>
      </c>
      <c r="K79" s="9">
        <v>59.375</v>
      </c>
      <c r="L79" s="9">
        <v>65.263999999999996</v>
      </c>
      <c r="M79" s="9">
        <v>47.027999999999999</v>
      </c>
      <c r="N79" s="9">
        <v>18.236000000000001</v>
      </c>
      <c r="O79" s="9">
        <v>39.274999999999999</v>
      </c>
      <c r="P79" s="9">
        <v>28.164000000000001</v>
      </c>
      <c r="Q79" s="9">
        <v>11.111000000000001</v>
      </c>
      <c r="R79" s="9">
        <v>25.989000000000001</v>
      </c>
      <c r="S79" s="9">
        <v>18.864000000000001</v>
      </c>
      <c r="T79" s="9">
        <v>7.125</v>
      </c>
      <c r="U79" s="9">
        <v>79.034000000000006</v>
      </c>
      <c r="V79" s="9">
        <v>37.896000000000001</v>
      </c>
      <c r="W79" s="9">
        <v>41.139000000000003</v>
      </c>
      <c r="X79" s="9">
        <v>519.69799999999998</v>
      </c>
      <c r="Y79" s="9">
        <v>277.24799999999999</v>
      </c>
      <c r="Z79" s="9">
        <v>242.45</v>
      </c>
      <c r="AA79" s="9">
        <v>206.952</v>
      </c>
      <c r="AB79" s="9">
        <v>158.06899999999999</v>
      </c>
      <c r="AC79" s="9">
        <v>48.883000000000003</v>
      </c>
      <c r="AD79" s="9">
        <v>312.74599999999998</v>
      </c>
      <c r="AE79" s="9">
        <v>119.179</v>
      </c>
      <c r="AF79" s="9">
        <v>193.56700000000001</v>
      </c>
      <c r="AG79" s="9">
        <v>256.88600000000002</v>
      </c>
      <c r="AH79" s="9">
        <v>191.96</v>
      </c>
      <c r="AI79" s="9">
        <v>64.926000000000002</v>
      </c>
      <c r="AJ79" s="9">
        <v>348.428</v>
      </c>
      <c r="AK79" s="9">
        <v>136.20699999999999</v>
      </c>
      <c r="AL79" s="9">
        <v>212.221</v>
      </c>
      <c r="AM79" s="9">
        <v>352.02100000000002</v>
      </c>
      <c r="AN79" s="9">
        <v>147.34299999999999</v>
      </c>
      <c r="AO79" s="9">
        <v>204.678</v>
      </c>
      <c r="AP79" s="9">
        <v>3401.2040000000002</v>
      </c>
      <c r="AQ79" s="9">
        <v>1804.2180000000001</v>
      </c>
      <c r="AR79" s="9">
        <v>1596.9849999999999</v>
      </c>
      <c r="AS79" s="9">
        <v>2279.65</v>
      </c>
      <c r="AT79" s="9">
        <v>1450.3789999999999</v>
      </c>
      <c r="AU79" s="9">
        <v>829.27</v>
      </c>
      <c r="AV79" s="9">
        <v>1121.5540000000001</v>
      </c>
      <c r="AW79" s="9">
        <v>353.839</v>
      </c>
      <c r="AX79" s="9">
        <v>767.71500000000003</v>
      </c>
      <c r="AY79" s="9">
        <v>512.52300000000002</v>
      </c>
      <c r="AZ79" s="9">
        <v>277.20299999999997</v>
      </c>
      <c r="BA79" s="9">
        <v>235.321</v>
      </c>
      <c r="BB79" s="9">
        <v>115.07599999999999</v>
      </c>
      <c r="BC79" s="9">
        <v>66.665000000000006</v>
      </c>
      <c r="BD79" s="9">
        <v>48.411000000000001</v>
      </c>
      <c r="BE79" s="9">
        <v>34.261000000000003</v>
      </c>
      <c r="BF79" s="9">
        <v>27.213999999999999</v>
      </c>
      <c r="BG79" s="9">
        <v>7.0460000000000003</v>
      </c>
      <c r="BH79" s="9">
        <v>22.954000000000001</v>
      </c>
      <c r="BI79" s="9">
        <v>17.407</v>
      </c>
      <c r="BJ79" s="9">
        <v>5.5469999999999997</v>
      </c>
      <c r="BK79" s="9">
        <v>11.305999999999999</v>
      </c>
      <c r="BL79" s="9">
        <v>9.8070000000000004</v>
      </c>
      <c r="BM79" s="9">
        <v>1.4990000000000001</v>
      </c>
      <c r="BN79" s="9">
        <v>80.814999999999998</v>
      </c>
      <c r="BO79" s="9">
        <v>39.450000000000003</v>
      </c>
      <c r="BP79" s="9">
        <v>41.365000000000002</v>
      </c>
      <c r="BQ79" s="9">
        <v>456.98599999999999</v>
      </c>
      <c r="BR79" s="9">
        <v>247.983</v>
      </c>
      <c r="BS79" s="9">
        <v>209.00399999999999</v>
      </c>
      <c r="BT79" s="9">
        <v>188.018</v>
      </c>
      <c r="BU79" s="9">
        <v>140.69</v>
      </c>
      <c r="BV79" s="9">
        <v>47.326999999999998</v>
      </c>
      <c r="BW79" s="9">
        <v>268.96899999999999</v>
      </c>
      <c r="BX79" s="9">
        <v>107.292</v>
      </c>
      <c r="BY79" s="9">
        <v>161.67599999999999</v>
      </c>
      <c r="BZ79" s="9">
        <v>208.30699999999999</v>
      </c>
      <c r="CA79" s="9">
        <v>157.13300000000001</v>
      </c>
      <c r="CB79" s="9">
        <v>51.173999999999999</v>
      </c>
      <c r="CC79" s="9">
        <v>304.21600000000001</v>
      </c>
      <c r="CD79" s="9">
        <v>120.069</v>
      </c>
      <c r="CE79" s="9">
        <v>184.14599999999999</v>
      </c>
      <c r="CF79" s="9">
        <v>291.923</v>
      </c>
      <c r="CG79" s="9">
        <v>124.7</v>
      </c>
      <c r="CH79" s="9">
        <v>167.22300000000001</v>
      </c>
      <c r="CI79" s="9">
        <v>2551.8409999999999</v>
      </c>
      <c r="CJ79" s="9">
        <v>1325.1559999999999</v>
      </c>
      <c r="CK79" s="9">
        <v>1226.6849999999999</v>
      </c>
      <c r="CL79" s="9">
        <v>1727.838</v>
      </c>
      <c r="CM79" s="9">
        <v>1069.039</v>
      </c>
      <c r="CN79" s="9">
        <v>658.79899999999998</v>
      </c>
      <c r="CO79" s="9">
        <v>824.00300000000004</v>
      </c>
      <c r="CP79" s="9">
        <v>256.11700000000002</v>
      </c>
      <c r="CQ79" s="9">
        <v>567.88599999999997</v>
      </c>
      <c r="CR79" s="9">
        <v>405.24700000000001</v>
      </c>
      <c r="CS79" s="9">
        <v>209.76</v>
      </c>
      <c r="CT79" s="9">
        <v>195.48699999999999</v>
      </c>
      <c r="CU79" s="9">
        <v>97.677999999999997</v>
      </c>
      <c r="CV79" s="9">
        <v>51.451000000000001</v>
      </c>
      <c r="CW79" s="9">
        <v>46.226999999999997</v>
      </c>
      <c r="CX79" s="9">
        <v>36.817</v>
      </c>
      <c r="CY79" s="9">
        <v>29.413</v>
      </c>
      <c r="CZ79" s="9">
        <v>7.4050000000000002</v>
      </c>
      <c r="DA79" s="9">
        <v>21.175999999999998</v>
      </c>
      <c r="DB79" s="9">
        <v>16.64</v>
      </c>
      <c r="DC79" s="9">
        <v>4.5350000000000001</v>
      </c>
      <c r="DD79" s="9">
        <v>15.641</v>
      </c>
      <c r="DE79" s="9">
        <v>12.772</v>
      </c>
      <c r="DF79" s="9">
        <v>2.8690000000000002</v>
      </c>
      <c r="DG79" s="9">
        <v>60.860999999999997</v>
      </c>
      <c r="DH79" s="9">
        <v>22.038</v>
      </c>
      <c r="DI79" s="9">
        <v>38.823</v>
      </c>
      <c r="DJ79" s="9">
        <v>351.05099999999999</v>
      </c>
      <c r="DK79" s="9">
        <v>177.62100000000001</v>
      </c>
      <c r="DL79" s="9">
        <v>173.43</v>
      </c>
      <c r="DM79" s="9">
        <v>129.34</v>
      </c>
      <c r="DN79" s="9">
        <v>92.953000000000003</v>
      </c>
      <c r="DO79" s="9">
        <v>36.387999999999998</v>
      </c>
      <c r="DP79" s="9">
        <v>221.71</v>
      </c>
      <c r="DQ79" s="9">
        <v>84.668000000000006</v>
      </c>
      <c r="DR79" s="9">
        <v>137.042</v>
      </c>
      <c r="DS79" s="9">
        <v>154.86000000000001</v>
      </c>
      <c r="DT79" s="9">
        <v>113.92100000000001</v>
      </c>
      <c r="DU79" s="9">
        <v>40.939</v>
      </c>
      <c r="DV79" s="9">
        <v>250.387</v>
      </c>
      <c r="DW79" s="9">
        <v>95.838999999999999</v>
      </c>
      <c r="DX79" s="9">
        <v>154.548</v>
      </c>
      <c r="DY79" s="9">
        <v>242.886</v>
      </c>
      <c r="DZ79" s="9">
        <v>101.309</v>
      </c>
      <c r="EA79" s="9">
        <v>141.577</v>
      </c>
      <c r="EB79" s="9">
        <v>868.83100000000002</v>
      </c>
      <c r="EC79" s="9">
        <v>448.49200000000002</v>
      </c>
      <c r="ED79" s="9">
        <v>420.339</v>
      </c>
      <c r="EE79" s="9">
        <v>556.49800000000005</v>
      </c>
      <c r="EF79" s="9">
        <v>352.738</v>
      </c>
      <c r="EG79" s="9">
        <v>203.761</v>
      </c>
      <c r="EH79" s="9">
        <v>312.33199999999999</v>
      </c>
      <c r="EI79" s="9">
        <v>95.754000000000005</v>
      </c>
      <c r="EJ79" s="9">
        <v>216.57900000000001</v>
      </c>
      <c r="EK79" s="9">
        <v>140.495</v>
      </c>
      <c r="EL79" s="9">
        <v>71.753</v>
      </c>
      <c r="EM79" s="9">
        <v>68.741</v>
      </c>
      <c r="EN79" s="9">
        <v>33.220999999999997</v>
      </c>
      <c r="EO79" s="9">
        <v>17.937999999999999</v>
      </c>
      <c r="EP79" s="9">
        <v>15.282999999999999</v>
      </c>
      <c r="EQ79" s="9">
        <v>11.098000000000001</v>
      </c>
      <c r="ER79" s="9">
        <v>8.91</v>
      </c>
      <c r="ES79" s="9">
        <v>2.1880000000000002</v>
      </c>
      <c r="ET79" s="9">
        <v>5.7939999999999996</v>
      </c>
      <c r="EU79" s="9">
        <v>4.7480000000000002</v>
      </c>
      <c r="EV79" s="9">
        <v>1.0449999999999999</v>
      </c>
      <c r="EW79" s="9">
        <v>5.3049999999999997</v>
      </c>
      <c r="EX79" s="9">
        <v>4.1619999999999999</v>
      </c>
      <c r="EY79" s="9">
        <v>1.143</v>
      </c>
      <c r="EZ79" s="9">
        <v>22.122</v>
      </c>
      <c r="FA79" s="9">
        <v>9.0280000000000005</v>
      </c>
      <c r="FB79" s="9">
        <v>13.093999999999999</v>
      </c>
      <c r="FC79" s="9">
        <v>124.22199999999999</v>
      </c>
      <c r="FD79" s="9">
        <v>62.256</v>
      </c>
      <c r="FE79" s="9">
        <v>61.966000000000001</v>
      </c>
      <c r="FF79" s="9">
        <v>39.012</v>
      </c>
      <c r="FG79" s="9">
        <v>28.35</v>
      </c>
      <c r="FH79" s="9">
        <v>10.662000000000001</v>
      </c>
      <c r="FI79" s="9">
        <v>85.209000000000003</v>
      </c>
      <c r="FJ79" s="9">
        <v>33.905999999999999</v>
      </c>
      <c r="FK79" s="9">
        <v>51.302999999999997</v>
      </c>
      <c r="FL79" s="9">
        <v>48.085999999999999</v>
      </c>
      <c r="FM79" s="9">
        <v>35.225000000000001</v>
      </c>
      <c r="FN79" s="9">
        <v>12.861000000000001</v>
      </c>
      <c r="FO79" s="9">
        <v>92.408000000000001</v>
      </c>
      <c r="FP79" s="9">
        <v>36.529000000000003</v>
      </c>
      <c r="FQ79" s="9">
        <v>55.88</v>
      </c>
      <c r="FR79" s="9">
        <v>91.003</v>
      </c>
      <c r="FS79" s="9">
        <v>38.654000000000003</v>
      </c>
      <c r="FT79" s="9">
        <v>52.348999999999997</v>
      </c>
      <c r="FU79" s="9">
        <v>1396.0920000000001</v>
      </c>
      <c r="FV79" s="9">
        <v>754.33500000000004</v>
      </c>
      <c r="FW79" s="9">
        <v>641.75699999999995</v>
      </c>
      <c r="FX79" s="9">
        <v>936.26800000000003</v>
      </c>
      <c r="FY79" s="9">
        <v>612.45000000000005</v>
      </c>
      <c r="FZ79" s="9">
        <v>323.81799999999998</v>
      </c>
      <c r="GA79" s="9">
        <v>459.82400000000001</v>
      </c>
      <c r="GB79" s="9">
        <v>141.88499999999999</v>
      </c>
      <c r="GC79" s="9">
        <v>317.93900000000002</v>
      </c>
      <c r="GD79" s="9">
        <v>235.25899999999999</v>
      </c>
      <c r="GE79" s="9">
        <v>128.47999999999999</v>
      </c>
      <c r="GF79" s="9">
        <v>106.779</v>
      </c>
      <c r="GG79" s="9">
        <v>50.88</v>
      </c>
      <c r="GH79" s="9">
        <v>33.505000000000003</v>
      </c>
      <c r="GI79" s="9">
        <v>17.375</v>
      </c>
      <c r="GJ79" s="9">
        <v>23.29</v>
      </c>
      <c r="GK79" s="9">
        <v>18.268999999999998</v>
      </c>
      <c r="GL79" s="9">
        <v>5.0209999999999999</v>
      </c>
      <c r="GM79" s="9">
        <v>15.991</v>
      </c>
      <c r="GN79" s="9">
        <v>12.477</v>
      </c>
      <c r="GO79" s="9">
        <v>3.5139999999999998</v>
      </c>
      <c r="GP79" s="9">
        <v>7.2990000000000004</v>
      </c>
      <c r="GQ79" s="9">
        <v>5.7919999999999998</v>
      </c>
      <c r="GR79" s="9">
        <v>1.5069999999999999</v>
      </c>
      <c r="GS79" s="9">
        <v>27.59</v>
      </c>
      <c r="GT79" s="9">
        <v>15.236000000000001</v>
      </c>
      <c r="GU79" s="9">
        <v>12.353999999999999</v>
      </c>
      <c r="GV79" s="9">
        <v>206.017</v>
      </c>
      <c r="GW79" s="9">
        <v>109.113</v>
      </c>
      <c r="GX79" s="9">
        <v>96.903999999999996</v>
      </c>
      <c r="GY79" s="9">
        <v>81.073999999999998</v>
      </c>
      <c r="GZ79" s="9">
        <v>58.119</v>
      </c>
      <c r="HA79" s="9">
        <v>22.956</v>
      </c>
      <c r="HB79" s="9">
        <v>124.943</v>
      </c>
      <c r="HC79" s="9">
        <v>50.994999999999997</v>
      </c>
      <c r="HD79" s="9">
        <v>73.947999999999993</v>
      </c>
      <c r="HE79" s="9">
        <v>95.870999999999995</v>
      </c>
      <c r="HF79" s="9">
        <v>69.126000000000005</v>
      </c>
      <c r="HG79" s="9">
        <v>26.745000000000001</v>
      </c>
      <c r="HH79" s="9">
        <v>139.38800000000001</v>
      </c>
      <c r="HI79" s="9">
        <v>59.353999999999999</v>
      </c>
      <c r="HJ79" s="9">
        <v>80.034000000000006</v>
      </c>
      <c r="HK79" s="9">
        <v>140.934</v>
      </c>
      <c r="HL79" s="9">
        <v>63.470999999999997</v>
      </c>
      <c r="HM79" s="9">
        <v>77.462999999999994</v>
      </c>
      <c r="HN79" s="9">
        <v>267.01400000000001</v>
      </c>
      <c r="HO79" s="9">
        <v>140.17599999999999</v>
      </c>
      <c r="HP79" s="9">
        <v>126.83799999999999</v>
      </c>
      <c r="HQ79" s="9">
        <v>162.65799999999999</v>
      </c>
      <c r="HR79" s="9">
        <v>104.355</v>
      </c>
      <c r="HS79" s="9">
        <v>58.302999999999997</v>
      </c>
      <c r="HT79" s="9">
        <v>104.35599999999999</v>
      </c>
      <c r="HU79" s="9">
        <v>35.820999999999998</v>
      </c>
      <c r="HV79" s="9">
        <v>68.534999999999997</v>
      </c>
      <c r="HW79" s="9">
        <v>47.316000000000003</v>
      </c>
      <c r="HX79" s="9">
        <v>24.472999999999999</v>
      </c>
      <c r="HY79" s="9">
        <v>22.843</v>
      </c>
      <c r="HZ79" s="9">
        <v>10.763999999999999</v>
      </c>
      <c r="IA79" s="9">
        <v>6.6139999999999999</v>
      </c>
      <c r="IB79" s="9">
        <v>4.1500000000000004</v>
      </c>
      <c r="IC79" s="9">
        <v>4.28</v>
      </c>
      <c r="ID79" s="9">
        <v>3.3050000000000002</v>
      </c>
      <c r="IE79" s="9">
        <v>0.97399999999999998</v>
      </c>
      <c r="IF79" s="9">
        <v>1.966</v>
      </c>
      <c r="IG79" s="9">
        <v>1.609</v>
      </c>
      <c r="IH79" s="9">
        <v>0.35699999999999998</v>
      </c>
      <c r="II79" s="9">
        <v>2.3140000000000001</v>
      </c>
      <c r="IJ79" s="9">
        <v>1.696</v>
      </c>
      <c r="IK79" s="9">
        <v>0.61799999999999999</v>
      </c>
      <c r="IL79" s="9">
        <v>6.484</v>
      </c>
      <c r="IM79" s="9">
        <v>3.3090000000000002</v>
      </c>
      <c r="IN79" s="9">
        <v>3.1749999999999998</v>
      </c>
      <c r="IO79" s="9">
        <v>42.088999999999999</v>
      </c>
      <c r="IP79" s="9">
        <v>21.201000000000001</v>
      </c>
      <c r="IQ79" s="9">
        <v>20.888999999999999</v>
      </c>
    </row>
    <row r="80" spans="1:251">
      <c r="A80" s="10">
        <v>43922</v>
      </c>
      <c r="B80" s="9">
        <v>1043.43</v>
      </c>
      <c r="C80" s="9">
        <v>1111.059</v>
      </c>
      <c r="D80" s="9">
        <v>348.39400000000001</v>
      </c>
      <c r="E80" s="9">
        <v>762.66399999999999</v>
      </c>
      <c r="F80" s="9">
        <v>933.53599999999994</v>
      </c>
      <c r="G80" s="9">
        <v>488.15499999999997</v>
      </c>
      <c r="H80" s="9">
        <v>445.38</v>
      </c>
      <c r="I80" s="9">
        <v>552.31299999999999</v>
      </c>
      <c r="J80" s="9">
        <v>277.45699999999999</v>
      </c>
      <c r="K80" s="9">
        <v>274.85700000000003</v>
      </c>
      <c r="L80" s="9">
        <v>284.48399999999998</v>
      </c>
      <c r="M80" s="9">
        <v>179.57300000000001</v>
      </c>
      <c r="N80" s="9">
        <v>104.91200000000001</v>
      </c>
      <c r="O80" s="9">
        <v>231.29400000000001</v>
      </c>
      <c r="P80" s="9">
        <v>142.90199999999999</v>
      </c>
      <c r="Q80" s="9">
        <v>88.391999999999996</v>
      </c>
      <c r="R80" s="9">
        <v>53.19</v>
      </c>
      <c r="S80" s="9">
        <v>36.670999999999999</v>
      </c>
      <c r="T80" s="9">
        <v>16.52</v>
      </c>
      <c r="U80" s="9">
        <v>267.82900000000001</v>
      </c>
      <c r="V80" s="9">
        <v>97.884</v>
      </c>
      <c r="W80" s="9">
        <v>169.94499999999999</v>
      </c>
      <c r="X80" s="9">
        <v>538.73599999999999</v>
      </c>
      <c r="Y80" s="9">
        <v>288.149</v>
      </c>
      <c r="Z80" s="9">
        <v>250.58699999999999</v>
      </c>
      <c r="AA80" s="9">
        <v>227.36799999999999</v>
      </c>
      <c r="AB80" s="9">
        <v>170.096</v>
      </c>
      <c r="AC80" s="9">
        <v>57.271999999999998</v>
      </c>
      <c r="AD80" s="9">
        <v>311.36799999999999</v>
      </c>
      <c r="AE80" s="9">
        <v>118.053</v>
      </c>
      <c r="AF80" s="9">
        <v>193.315</v>
      </c>
      <c r="AG80" s="9">
        <v>463.49700000000001</v>
      </c>
      <c r="AH80" s="9">
        <v>316.84899999999999</v>
      </c>
      <c r="AI80" s="9">
        <v>146.648</v>
      </c>
      <c r="AJ80" s="9">
        <v>470.03800000000001</v>
      </c>
      <c r="AK80" s="9">
        <v>171.30600000000001</v>
      </c>
      <c r="AL80" s="9">
        <v>298.73200000000003</v>
      </c>
      <c r="AM80" s="9">
        <v>542.66200000000003</v>
      </c>
      <c r="AN80" s="9">
        <v>260.95499999999998</v>
      </c>
      <c r="AO80" s="9">
        <v>281.70699999999999</v>
      </c>
      <c r="AP80" s="9">
        <v>3265.5819999999999</v>
      </c>
      <c r="AQ80" s="9">
        <v>1739.38</v>
      </c>
      <c r="AR80" s="9">
        <v>1526.203</v>
      </c>
      <c r="AS80" s="9">
        <v>2241.4740000000002</v>
      </c>
      <c r="AT80" s="9">
        <v>1415.1590000000001</v>
      </c>
      <c r="AU80" s="9">
        <v>826.31500000000005</v>
      </c>
      <c r="AV80" s="9">
        <v>1024.1079999999999</v>
      </c>
      <c r="AW80" s="9">
        <v>324.221</v>
      </c>
      <c r="AX80" s="9">
        <v>699.88699999999994</v>
      </c>
      <c r="AY80" s="9">
        <v>817.553</v>
      </c>
      <c r="AZ80" s="9">
        <v>435.72899999999998</v>
      </c>
      <c r="BA80" s="9">
        <v>381.82400000000001</v>
      </c>
      <c r="BB80" s="9">
        <v>505.20400000000001</v>
      </c>
      <c r="BC80" s="9">
        <v>253.57499999999999</v>
      </c>
      <c r="BD80" s="9">
        <v>251.62799999999999</v>
      </c>
      <c r="BE80" s="9">
        <v>260.33300000000003</v>
      </c>
      <c r="BF80" s="9">
        <v>165.23400000000001</v>
      </c>
      <c r="BG80" s="9">
        <v>95.099000000000004</v>
      </c>
      <c r="BH80" s="9">
        <v>213.85300000000001</v>
      </c>
      <c r="BI80" s="9">
        <v>130.018</v>
      </c>
      <c r="BJ80" s="9">
        <v>83.834999999999994</v>
      </c>
      <c r="BK80" s="9">
        <v>46.48</v>
      </c>
      <c r="BL80" s="9">
        <v>35.215000000000003</v>
      </c>
      <c r="BM80" s="9">
        <v>11.265000000000001</v>
      </c>
      <c r="BN80" s="9">
        <v>244.87100000000001</v>
      </c>
      <c r="BO80" s="9">
        <v>88.341999999999999</v>
      </c>
      <c r="BP80" s="9">
        <v>156.529</v>
      </c>
      <c r="BQ80" s="9">
        <v>462.14800000000002</v>
      </c>
      <c r="BR80" s="9">
        <v>255.65</v>
      </c>
      <c r="BS80" s="9">
        <v>206.49799999999999</v>
      </c>
      <c r="BT80" s="9">
        <v>193.82</v>
      </c>
      <c r="BU80" s="9">
        <v>147.001</v>
      </c>
      <c r="BV80" s="9">
        <v>46.819000000000003</v>
      </c>
      <c r="BW80" s="9">
        <v>268.32799999999997</v>
      </c>
      <c r="BX80" s="9">
        <v>108.648</v>
      </c>
      <c r="BY80" s="9">
        <v>159.679</v>
      </c>
      <c r="BZ80" s="9">
        <v>404.80700000000002</v>
      </c>
      <c r="CA80" s="9">
        <v>276.80500000000001</v>
      </c>
      <c r="CB80" s="9">
        <v>128.00200000000001</v>
      </c>
      <c r="CC80" s="9">
        <v>412.74599999999998</v>
      </c>
      <c r="CD80" s="9">
        <v>158.92500000000001</v>
      </c>
      <c r="CE80" s="9">
        <v>253.822</v>
      </c>
      <c r="CF80" s="9">
        <v>482.18099999999998</v>
      </c>
      <c r="CG80" s="9">
        <v>238.667</v>
      </c>
      <c r="CH80" s="9">
        <v>243.51400000000001</v>
      </c>
      <c r="CI80" s="9">
        <v>2416.9969999999998</v>
      </c>
      <c r="CJ80" s="9">
        <v>1264.749</v>
      </c>
      <c r="CK80" s="9">
        <v>1152.248</v>
      </c>
      <c r="CL80" s="9">
        <v>1672.4960000000001</v>
      </c>
      <c r="CM80" s="9">
        <v>1036.691</v>
      </c>
      <c r="CN80" s="9">
        <v>635.80399999999997</v>
      </c>
      <c r="CO80" s="9">
        <v>744.50199999999995</v>
      </c>
      <c r="CP80" s="9">
        <v>228.05799999999999</v>
      </c>
      <c r="CQ80" s="9">
        <v>516.44399999999996</v>
      </c>
      <c r="CR80" s="9">
        <v>556.40599999999995</v>
      </c>
      <c r="CS80" s="9">
        <v>283.77999999999997</v>
      </c>
      <c r="CT80" s="9">
        <v>272.62599999999998</v>
      </c>
      <c r="CU80" s="9">
        <v>311.02</v>
      </c>
      <c r="CV80" s="9">
        <v>146.88399999999999</v>
      </c>
      <c r="CW80" s="9">
        <v>164.136</v>
      </c>
      <c r="CX80" s="9">
        <v>157.62700000000001</v>
      </c>
      <c r="CY80" s="9">
        <v>95.998000000000005</v>
      </c>
      <c r="CZ80" s="9">
        <v>61.628999999999998</v>
      </c>
      <c r="DA80" s="9">
        <v>124.98699999999999</v>
      </c>
      <c r="DB80" s="9">
        <v>72.025000000000006</v>
      </c>
      <c r="DC80" s="9">
        <v>52.962000000000003</v>
      </c>
      <c r="DD80" s="9">
        <v>32.64</v>
      </c>
      <c r="DE80" s="9">
        <v>23.972999999999999</v>
      </c>
      <c r="DF80" s="9">
        <v>8.6669999999999998</v>
      </c>
      <c r="DG80" s="9">
        <v>153.392</v>
      </c>
      <c r="DH80" s="9">
        <v>50.886000000000003</v>
      </c>
      <c r="DI80" s="9">
        <v>102.50700000000001</v>
      </c>
      <c r="DJ80" s="9">
        <v>343.87</v>
      </c>
      <c r="DK80" s="9">
        <v>187.78899999999999</v>
      </c>
      <c r="DL80" s="9">
        <v>156.08099999999999</v>
      </c>
      <c r="DM80" s="9">
        <v>135.37100000000001</v>
      </c>
      <c r="DN80" s="9">
        <v>103.54300000000001</v>
      </c>
      <c r="DO80" s="9">
        <v>31.827999999999999</v>
      </c>
      <c r="DP80" s="9">
        <v>208.49799999999999</v>
      </c>
      <c r="DQ80" s="9">
        <v>84.245999999999995</v>
      </c>
      <c r="DR80" s="9">
        <v>124.252</v>
      </c>
      <c r="DS80" s="9">
        <v>258.35199999999998</v>
      </c>
      <c r="DT80" s="9">
        <v>174.31</v>
      </c>
      <c r="DU80" s="9">
        <v>84.042000000000002</v>
      </c>
      <c r="DV80" s="9">
        <v>298.053</v>
      </c>
      <c r="DW80" s="9">
        <v>109.47</v>
      </c>
      <c r="DX80" s="9">
        <v>188.583</v>
      </c>
      <c r="DY80" s="9">
        <v>333.48599999999999</v>
      </c>
      <c r="DZ80" s="9">
        <v>156.27099999999999</v>
      </c>
      <c r="EA80" s="9">
        <v>177.214</v>
      </c>
      <c r="EB80" s="9">
        <v>832.52800000000002</v>
      </c>
      <c r="EC80" s="9">
        <v>425.21</v>
      </c>
      <c r="ED80" s="9">
        <v>407.31799999999998</v>
      </c>
      <c r="EE80" s="9">
        <v>538.93200000000002</v>
      </c>
      <c r="EF80" s="9">
        <v>335.98500000000001</v>
      </c>
      <c r="EG80" s="9">
        <v>202.94800000000001</v>
      </c>
      <c r="EH80" s="9">
        <v>293.596</v>
      </c>
      <c r="EI80" s="9">
        <v>89.225999999999999</v>
      </c>
      <c r="EJ80" s="9">
        <v>204.37</v>
      </c>
      <c r="EK80" s="9">
        <v>208.626</v>
      </c>
      <c r="EL80" s="9">
        <v>100.794</v>
      </c>
      <c r="EM80" s="9">
        <v>107.831</v>
      </c>
      <c r="EN80" s="9">
        <v>121.917</v>
      </c>
      <c r="EO80" s="9">
        <v>57.856999999999999</v>
      </c>
      <c r="EP80" s="9">
        <v>64.061000000000007</v>
      </c>
      <c r="EQ80" s="9">
        <v>57.582000000000001</v>
      </c>
      <c r="ER80" s="9">
        <v>36.076999999999998</v>
      </c>
      <c r="ES80" s="9">
        <v>21.504999999999999</v>
      </c>
      <c r="ET80" s="9">
        <v>47.231000000000002</v>
      </c>
      <c r="EU80" s="9">
        <v>28.2</v>
      </c>
      <c r="EV80" s="9">
        <v>19.030999999999999</v>
      </c>
      <c r="EW80" s="9">
        <v>10.351000000000001</v>
      </c>
      <c r="EX80" s="9">
        <v>7.8769999999999998</v>
      </c>
      <c r="EY80" s="9">
        <v>2.4740000000000002</v>
      </c>
      <c r="EZ80" s="9">
        <v>64.335999999999999</v>
      </c>
      <c r="FA80" s="9">
        <v>21.78</v>
      </c>
      <c r="FB80" s="9">
        <v>42.555999999999997</v>
      </c>
      <c r="FC80" s="9">
        <v>129.28899999999999</v>
      </c>
      <c r="FD80" s="9">
        <v>64.863</v>
      </c>
      <c r="FE80" s="9">
        <v>64.424999999999997</v>
      </c>
      <c r="FF80" s="9">
        <v>42.241999999999997</v>
      </c>
      <c r="FG80" s="9">
        <v>29.181999999999999</v>
      </c>
      <c r="FH80" s="9">
        <v>13.06</v>
      </c>
      <c r="FI80" s="9">
        <v>87.046999999999997</v>
      </c>
      <c r="FJ80" s="9">
        <v>35.682000000000002</v>
      </c>
      <c r="FK80" s="9">
        <v>51.365000000000002</v>
      </c>
      <c r="FL80" s="9">
        <v>89.21</v>
      </c>
      <c r="FM80" s="9">
        <v>57.076999999999998</v>
      </c>
      <c r="FN80" s="9">
        <v>32.134</v>
      </c>
      <c r="FO80" s="9">
        <v>119.41500000000001</v>
      </c>
      <c r="FP80" s="9">
        <v>43.716999999999999</v>
      </c>
      <c r="FQ80" s="9">
        <v>75.697999999999993</v>
      </c>
      <c r="FR80" s="9">
        <v>134.27799999999999</v>
      </c>
      <c r="FS80" s="9">
        <v>63.881999999999998</v>
      </c>
      <c r="FT80" s="9">
        <v>70.396000000000001</v>
      </c>
      <c r="FU80" s="9">
        <v>1334.5319999999999</v>
      </c>
      <c r="FV80" s="9">
        <v>724.11800000000005</v>
      </c>
      <c r="FW80" s="9">
        <v>610.41300000000001</v>
      </c>
      <c r="FX80" s="9">
        <v>916.71199999999999</v>
      </c>
      <c r="FY80" s="9">
        <v>595.697</v>
      </c>
      <c r="FZ80" s="9">
        <v>321.01499999999999</v>
      </c>
      <c r="GA80" s="9">
        <v>417.82</v>
      </c>
      <c r="GB80" s="9">
        <v>128.42099999999999</v>
      </c>
      <c r="GC80" s="9">
        <v>289.39800000000002</v>
      </c>
      <c r="GD80" s="9">
        <v>318.15600000000001</v>
      </c>
      <c r="GE80" s="9">
        <v>175.67699999999999</v>
      </c>
      <c r="GF80" s="9">
        <v>142.47900000000001</v>
      </c>
      <c r="GG80" s="9">
        <v>181.578</v>
      </c>
      <c r="GH80" s="9">
        <v>99.251000000000005</v>
      </c>
      <c r="GI80" s="9">
        <v>82.326999999999998</v>
      </c>
      <c r="GJ80" s="9">
        <v>88.897999999999996</v>
      </c>
      <c r="GK80" s="9">
        <v>61.183999999999997</v>
      </c>
      <c r="GL80" s="9">
        <v>27.713999999999999</v>
      </c>
      <c r="GM80" s="9">
        <v>75.724000000000004</v>
      </c>
      <c r="GN80" s="9">
        <v>50.658000000000001</v>
      </c>
      <c r="GO80" s="9">
        <v>25.065999999999999</v>
      </c>
      <c r="GP80" s="9">
        <v>13.173</v>
      </c>
      <c r="GQ80" s="9">
        <v>10.526</v>
      </c>
      <c r="GR80" s="9">
        <v>2.6480000000000001</v>
      </c>
      <c r="GS80" s="9">
        <v>92.68</v>
      </c>
      <c r="GT80" s="9">
        <v>38.067</v>
      </c>
      <c r="GU80" s="9">
        <v>54.613</v>
      </c>
      <c r="GV80" s="9">
        <v>192.715</v>
      </c>
      <c r="GW80" s="9">
        <v>104.08799999999999</v>
      </c>
      <c r="GX80" s="9">
        <v>88.626000000000005</v>
      </c>
      <c r="GY80" s="9">
        <v>67.825999999999993</v>
      </c>
      <c r="GZ80" s="9">
        <v>53.741999999999997</v>
      </c>
      <c r="HA80" s="9">
        <v>14.084</v>
      </c>
      <c r="HB80" s="9">
        <v>124.889</v>
      </c>
      <c r="HC80" s="9">
        <v>50.345999999999997</v>
      </c>
      <c r="HD80" s="9">
        <v>74.543000000000006</v>
      </c>
      <c r="HE80" s="9">
        <v>142.273</v>
      </c>
      <c r="HF80" s="9">
        <v>104.505</v>
      </c>
      <c r="HG80" s="9">
        <v>37.768000000000001</v>
      </c>
      <c r="HH80" s="9">
        <v>175.88300000000001</v>
      </c>
      <c r="HI80" s="9">
        <v>71.171999999999997</v>
      </c>
      <c r="HJ80" s="9">
        <v>104.711</v>
      </c>
      <c r="HK80" s="9">
        <v>200.613</v>
      </c>
      <c r="HL80" s="9">
        <v>101.004</v>
      </c>
      <c r="HM80" s="9">
        <v>99.608999999999995</v>
      </c>
      <c r="HN80" s="9">
        <v>259.40199999999999</v>
      </c>
      <c r="HO80" s="9">
        <v>136.16200000000001</v>
      </c>
      <c r="HP80" s="9">
        <v>123.24</v>
      </c>
      <c r="HQ80" s="9">
        <v>157.27099999999999</v>
      </c>
      <c r="HR80" s="9">
        <v>102.548</v>
      </c>
      <c r="HS80" s="9">
        <v>54.722999999999999</v>
      </c>
      <c r="HT80" s="9">
        <v>102.131</v>
      </c>
      <c r="HU80" s="9">
        <v>33.613999999999997</v>
      </c>
      <c r="HV80" s="9">
        <v>68.516999999999996</v>
      </c>
      <c r="HW80" s="9">
        <v>65.168999999999997</v>
      </c>
      <c r="HX80" s="9">
        <v>31.774000000000001</v>
      </c>
      <c r="HY80" s="9">
        <v>33.393999999999998</v>
      </c>
      <c r="HZ80" s="9">
        <v>37.552</v>
      </c>
      <c r="IA80" s="9">
        <v>17.696000000000002</v>
      </c>
      <c r="IB80" s="9">
        <v>19.856000000000002</v>
      </c>
      <c r="IC80" s="9">
        <v>15.557</v>
      </c>
      <c r="ID80" s="9">
        <v>9.3149999999999995</v>
      </c>
      <c r="IE80" s="9">
        <v>6.242</v>
      </c>
      <c r="IF80" s="9">
        <v>13.464</v>
      </c>
      <c r="IG80" s="9">
        <v>7.51</v>
      </c>
      <c r="IH80" s="9">
        <v>5.9550000000000001</v>
      </c>
      <c r="II80" s="9">
        <v>2.093</v>
      </c>
      <c r="IJ80" s="9">
        <v>1.8049999999999999</v>
      </c>
      <c r="IK80" s="9">
        <v>0.28799999999999998</v>
      </c>
      <c r="IL80" s="9">
        <v>21.994</v>
      </c>
      <c r="IM80" s="9">
        <v>8.3810000000000002</v>
      </c>
      <c r="IN80" s="9">
        <v>13.614000000000001</v>
      </c>
      <c r="IO80" s="9">
        <v>40.564999999999998</v>
      </c>
      <c r="IP80" s="9">
        <v>20.751000000000001</v>
      </c>
      <c r="IQ80" s="9">
        <v>19.815000000000001</v>
      </c>
    </row>
    <row r="81" spans="1:251">
      <c r="A81" s="10">
        <v>43952</v>
      </c>
      <c r="B81" s="9">
        <v>1032.681</v>
      </c>
      <c r="C81" s="9">
        <v>1099.519</v>
      </c>
      <c r="D81" s="9">
        <v>353.7</v>
      </c>
      <c r="E81" s="9">
        <v>745.81899999999996</v>
      </c>
      <c r="F81" s="9">
        <v>881.57500000000005</v>
      </c>
      <c r="G81" s="9">
        <v>493.178</v>
      </c>
      <c r="H81" s="9">
        <v>388.39699999999999</v>
      </c>
      <c r="I81" s="9">
        <v>489.80599999999998</v>
      </c>
      <c r="J81" s="9">
        <v>270.66800000000001</v>
      </c>
      <c r="K81" s="9">
        <v>219.13800000000001</v>
      </c>
      <c r="L81" s="9">
        <v>304.49400000000003</v>
      </c>
      <c r="M81" s="9">
        <v>197.37200000000001</v>
      </c>
      <c r="N81" s="9">
        <v>107.122</v>
      </c>
      <c r="O81" s="9">
        <v>242.39099999999999</v>
      </c>
      <c r="P81" s="9">
        <v>150.21100000000001</v>
      </c>
      <c r="Q81" s="9">
        <v>92.179000000000002</v>
      </c>
      <c r="R81" s="9">
        <v>62.103999999999999</v>
      </c>
      <c r="S81" s="9">
        <v>47.161000000000001</v>
      </c>
      <c r="T81" s="9">
        <v>14.943</v>
      </c>
      <c r="U81" s="9">
        <v>185.31100000000001</v>
      </c>
      <c r="V81" s="9">
        <v>73.296000000000006</v>
      </c>
      <c r="W81" s="9">
        <v>112.015</v>
      </c>
      <c r="X81" s="9">
        <v>531.995</v>
      </c>
      <c r="Y81" s="9">
        <v>301.31599999999997</v>
      </c>
      <c r="Z81" s="9">
        <v>230.679</v>
      </c>
      <c r="AA81" s="9">
        <v>236.99700000000001</v>
      </c>
      <c r="AB81" s="9">
        <v>168.91200000000001</v>
      </c>
      <c r="AC81" s="9">
        <v>68.084999999999994</v>
      </c>
      <c r="AD81" s="9">
        <v>294.99799999999999</v>
      </c>
      <c r="AE81" s="9">
        <v>132.405</v>
      </c>
      <c r="AF81" s="9">
        <v>162.59399999999999</v>
      </c>
      <c r="AG81" s="9">
        <v>480.14800000000002</v>
      </c>
      <c r="AH81" s="9">
        <v>326.69400000000002</v>
      </c>
      <c r="AI81" s="9">
        <v>153.45400000000001</v>
      </c>
      <c r="AJ81" s="9">
        <v>401.428</v>
      </c>
      <c r="AK81" s="9">
        <v>166.48400000000001</v>
      </c>
      <c r="AL81" s="9">
        <v>234.94300000000001</v>
      </c>
      <c r="AM81" s="9">
        <v>537.38900000000001</v>
      </c>
      <c r="AN81" s="9">
        <v>282.61599999999999</v>
      </c>
      <c r="AO81" s="9">
        <v>254.773</v>
      </c>
      <c r="AP81" s="9">
        <v>3211.643</v>
      </c>
      <c r="AQ81" s="9">
        <v>1710.587</v>
      </c>
      <c r="AR81" s="9">
        <v>1501.056</v>
      </c>
      <c r="AS81" s="9">
        <v>2226.3150000000001</v>
      </c>
      <c r="AT81" s="9">
        <v>1401.001</v>
      </c>
      <c r="AU81" s="9">
        <v>825.31399999999996</v>
      </c>
      <c r="AV81" s="9">
        <v>985.32899999999995</v>
      </c>
      <c r="AW81" s="9">
        <v>309.58600000000001</v>
      </c>
      <c r="AX81" s="9">
        <v>675.74300000000005</v>
      </c>
      <c r="AY81" s="9">
        <v>790.73199999999997</v>
      </c>
      <c r="AZ81" s="9">
        <v>428.40199999999999</v>
      </c>
      <c r="BA81" s="9">
        <v>362.33</v>
      </c>
      <c r="BB81" s="9">
        <v>456.75</v>
      </c>
      <c r="BC81" s="9">
        <v>242.57499999999999</v>
      </c>
      <c r="BD81" s="9">
        <v>214.17500000000001</v>
      </c>
      <c r="BE81" s="9">
        <v>279.41699999999997</v>
      </c>
      <c r="BF81" s="9">
        <v>177.05199999999999</v>
      </c>
      <c r="BG81" s="9">
        <v>102.36499999999999</v>
      </c>
      <c r="BH81" s="9">
        <v>224.58799999999999</v>
      </c>
      <c r="BI81" s="9">
        <v>134.69300000000001</v>
      </c>
      <c r="BJ81" s="9">
        <v>89.894999999999996</v>
      </c>
      <c r="BK81" s="9">
        <v>54.829000000000001</v>
      </c>
      <c r="BL81" s="9">
        <v>42.359000000000002</v>
      </c>
      <c r="BM81" s="9">
        <v>12.47</v>
      </c>
      <c r="BN81" s="9">
        <v>177.333</v>
      </c>
      <c r="BO81" s="9">
        <v>65.522999999999996</v>
      </c>
      <c r="BP81" s="9">
        <v>111.81</v>
      </c>
      <c r="BQ81" s="9">
        <v>452.95499999999998</v>
      </c>
      <c r="BR81" s="9">
        <v>253.458</v>
      </c>
      <c r="BS81" s="9">
        <v>199.49799999999999</v>
      </c>
      <c r="BT81" s="9">
        <v>196.21199999999999</v>
      </c>
      <c r="BU81" s="9">
        <v>144.78299999999999</v>
      </c>
      <c r="BV81" s="9">
        <v>51.429000000000002</v>
      </c>
      <c r="BW81" s="9">
        <v>256.74299999999999</v>
      </c>
      <c r="BX81" s="9">
        <v>108.675</v>
      </c>
      <c r="BY81" s="9">
        <v>148.06800000000001</v>
      </c>
      <c r="BZ81" s="9">
        <v>427.46600000000001</v>
      </c>
      <c r="CA81" s="9">
        <v>286.88600000000002</v>
      </c>
      <c r="CB81" s="9">
        <v>140.58099999999999</v>
      </c>
      <c r="CC81" s="9">
        <v>363.26499999999999</v>
      </c>
      <c r="CD81" s="9">
        <v>141.51599999999999</v>
      </c>
      <c r="CE81" s="9">
        <v>221.749</v>
      </c>
      <c r="CF81" s="9">
        <v>481.33100000000002</v>
      </c>
      <c r="CG81" s="9">
        <v>243.36799999999999</v>
      </c>
      <c r="CH81" s="9">
        <v>237.96299999999999</v>
      </c>
      <c r="CI81" s="9">
        <v>2353.4810000000002</v>
      </c>
      <c r="CJ81" s="9">
        <v>1229.8779999999999</v>
      </c>
      <c r="CK81" s="9">
        <v>1123.604</v>
      </c>
      <c r="CL81" s="9">
        <v>1649.069</v>
      </c>
      <c r="CM81" s="9">
        <v>1022.348</v>
      </c>
      <c r="CN81" s="9">
        <v>626.721</v>
      </c>
      <c r="CO81" s="9">
        <v>704.41200000000003</v>
      </c>
      <c r="CP81" s="9">
        <v>207.53</v>
      </c>
      <c r="CQ81" s="9">
        <v>496.88200000000001</v>
      </c>
      <c r="CR81" s="9">
        <v>489.51100000000002</v>
      </c>
      <c r="CS81" s="9">
        <v>244.66200000000001</v>
      </c>
      <c r="CT81" s="9">
        <v>244.84899999999999</v>
      </c>
      <c r="CU81" s="9">
        <v>267.88600000000002</v>
      </c>
      <c r="CV81" s="9">
        <v>129.196</v>
      </c>
      <c r="CW81" s="9">
        <v>138.691</v>
      </c>
      <c r="CX81" s="9">
        <v>152.33199999999999</v>
      </c>
      <c r="CY81" s="9">
        <v>92.548000000000002</v>
      </c>
      <c r="CZ81" s="9">
        <v>59.783999999999999</v>
      </c>
      <c r="DA81" s="9">
        <v>121.292</v>
      </c>
      <c r="DB81" s="9">
        <v>71.73</v>
      </c>
      <c r="DC81" s="9">
        <v>49.561999999999998</v>
      </c>
      <c r="DD81" s="9">
        <v>31.04</v>
      </c>
      <c r="DE81" s="9">
        <v>20.818000000000001</v>
      </c>
      <c r="DF81" s="9">
        <v>10.222</v>
      </c>
      <c r="DG81" s="9">
        <v>115.554</v>
      </c>
      <c r="DH81" s="9">
        <v>36.648000000000003</v>
      </c>
      <c r="DI81" s="9">
        <v>78.906999999999996</v>
      </c>
      <c r="DJ81" s="9">
        <v>289.69200000000001</v>
      </c>
      <c r="DK81" s="9">
        <v>150.852</v>
      </c>
      <c r="DL81" s="9">
        <v>138.84</v>
      </c>
      <c r="DM81" s="9">
        <v>106.399</v>
      </c>
      <c r="DN81" s="9">
        <v>84.537999999999997</v>
      </c>
      <c r="DO81" s="9">
        <v>21.861999999999998</v>
      </c>
      <c r="DP81" s="9">
        <v>183.292</v>
      </c>
      <c r="DQ81" s="9">
        <v>66.314999999999998</v>
      </c>
      <c r="DR81" s="9">
        <v>116.97799999999999</v>
      </c>
      <c r="DS81" s="9">
        <v>231.16499999999999</v>
      </c>
      <c r="DT81" s="9">
        <v>158.429</v>
      </c>
      <c r="DU81" s="9">
        <v>72.734999999999999</v>
      </c>
      <c r="DV81" s="9">
        <v>258.346</v>
      </c>
      <c r="DW81" s="9">
        <v>86.233000000000004</v>
      </c>
      <c r="DX81" s="9">
        <v>172.113</v>
      </c>
      <c r="DY81" s="9">
        <v>304.58499999999998</v>
      </c>
      <c r="DZ81" s="9">
        <v>138.04499999999999</v>
      </c>
      <c r="EA81" s="9">
        <v>166.54</v>
      </c>
      <c r="EB81" s="9">
        <v>820.07600000000002</v>
      </c>
      <c r="EC81" s="9">
        <v>427.05599999999998</v>
      </c>
      <c r="ED81" s="9">
        <v>393.02</v>
      </c>
      <c r="EE81" s="9">
        <v>536.87800000000004</v>
      </c>
      <c r="EF81" s="9">
        <v>343.41699999999997</v>
      </c>
      <c r="EG81" s="9">
        <v>193.46100000000001</v>
      </c>
      <c r="EH81" s="9">
        <v>283.19799999999998</v>
      </c>
      <c r="EI81" s="9">
        <v>83.638999999999996</v>
      </c>
      <c r="EJ81" s="9">
        <v>199.559</v>
      </c>
      <c r="EK81" s="9">
        <v>185.62100000000001</v>
      </c>
      <c r="EL81" s="9">
        <v>92.899000000000001</v>
      </c>
      <c r="EM81" s="9">
        <v>92.722999999999999</v>
      </c>
      <c r="EN81" s="9">
        <v>97.620999999999995</v>
      </c>
      <c r="EO81" s="9">
        <v>49.444000000000003</v>
      </c>
      <c r="EP81" s="9">
        <v>48.177</v>
      </c>
      <c r="EQ81" s="9">
        <v>47.917000000000002</v>
      </c>
      <c r="ER81" s="9">
        <v>32.523000000000003</v>
      </c>
      <c r="ES81" s="9">
        <v>15.394</v>
      </c>
      <c r="ET81" s="9">
        <v>38.734000000000002</v>
      </c>
      <c r="EU81" s="9">
        <v>25.579000000000001</v>
      </c>
      <c r="EV81" s="9">
        <v>13.154999999999999</v>
      </c>
      <c r="EW81" s="9">
        <v>9.1829999999999998</v>
      </c>
      <c r="EX81" s="9">
        <v>6.944</v>
      </c>
      <c r="EY81" s="9">
        <v>2.2389999999999999</v>
      </c>
      <c r="EZ81" s="9">
        <v>49.704000000000001</v>
      </c>
      <c r="FA81" s="9">
        <v>16.920000000000002</v>
      </c>
      <c r="FB81" s="9">
        <v>32.783000000000001</v>
      </c>
      <c r="FC81" s="9">
        <v>117.72199999999999</v>
      </c>
      <c r="FD81" s="9">
        <v>58.784999999999997</v>
      </c>
      <c r="FE81" s="9">
        <v>58.936999999999998</v>
      </c>
      <c r="FF81" s="9">
        <v>42.204000000000001</v>
      </c>
      <c r="FG81" s="9">
        <v>31.015999999999998</v>
      </c>
      <c r="FH81" s="9">
        <v>11.186999999999999</v>
      </c>
      <c r="FI81" s="9">
        <v>75.518000000000001</v>
      </c>
      <c r="FJ81" s="9">
        <v>27.768000000000001</v>
      </c>
      <c r="FK81" s="9">
        <v>47.75</v>
      </c>
      <c r="FL81" s="9">
        <v>80.664000000000001</v>
      </c>
      <c r="FM81" s="9">
        <v>55.92</v>
      </c>
      <c r="FN81" s="9">
        <v>24.744</v>
      </c>
      <c r="FO81" s="9">
        <v>104.95699999999999</v>
      </c>
      <c r="FP81" s="9">
        <v>36.978000000000002</v>
      </c>
      <c r="FQ81" s="9">
        <v>67.978999999999999</v>
      </c>
      <c r="FR81" s="9">
        <v>114.252</v>
      </c>
      <c r="FS81" s="9">
        <v>53.347000000000001</v>
      </c>
      <c r="FT81" s="9">
        <v>60.905000000000001</v>
      </c>
      <c r="FU81" s="9">
        <v>1308.8230000000001</v>
      </c>
      <c r="FV81" s="9">
        <v>712.30799999999999</v>
      </c>
      <c r="FW81" s="9">
        <v>596.51499999999999</v>
      </c>
      <c r="FX81" s="9">
        <v>918.14300000000003</v>
      </c>
      <c r="FY81" s="9">
        <v>595.76599999999996</v>
      </c>
      <c r="FZ81" s="9">
        <v>322.37700000000001</v>
      </c>
      <c r="GA81" s="9">
        <v>390.68</v>
      </c>
      <c r="GB81" s="9">
        <v>116.542</v>
      </c>
      <c r="GC81" s="9">
        <v>274.13799999999998</v>
      </c>
      <c r="GD81" s="9">
        <v>295.44099999999997</v>
      </c>
      <c r="GE81" s="9">
        <v>161.03100000000001</v>
      </c>
      <c r="GF81" s="9">
        <v>134.41</v>
      </c>
      <c r="GG81" s="9">
        <v>153.13499999999999</v>
      </c>
      <c r="GH81" s="9">
        <v>80.08</v>
      </c>
      <c r="GI81" s="9">
        <v>73.054000000000002</v>
      </c>
      <c r="GJ81" s="9">
        <v>79.896000000000001</v>
      </c>
      <c r="GK81" s="9">
        <v>49.89</v>
      </c>
      <c r="GL81" s="9">
        <v>30.006</v>
      </c>
      <c r="GM81" s="9">
        <v>58.866999999999997</v>
      </c>
      <c r="GN81" s="9">
        <v>33.298999999999999</v>
      </c>
      <c r="GO81" s="9">
        <v>25.568000000000001</v>
      </c>
      <c r="GP81" s="9">
        <v>21.029</v>
      </c>
      <c r="GQ81" s="9">
        <v>16.591000000000001</v>
      </c>
      <c r="GR81" s="9">
        <v>4.4379999999999997</v>
      </c>
      <c r="GS81" s="9">
        <v>73.239000000000004</v>
      </c>
      <c r="GT81" s="9">
        <v>30.19</v>
      </c>
      <c r="GU81" s="9">
        <v>43.048999999999999</v>
      </c>
      <c r="GV81" s="9">
        <v>185.251</v>
      </c>
      <c r="GW81" s="9">
        <v>102.845</v>
      </c>
      <c r="GX81" s="9">
        <v>82.406000000000006</v>
      </c>
      <c r="GY81" s="9">
        <v>78.787000000000006</v>
      </c>
      <c r="GZ81" s="9">
        <v>59.783000000000001</v>
      </c>
      <c r="HA81" s="9">
        <v>19.004000000000001</v>
      </c>
      <c r="HB81" s="9">
        <v>106.464</v>
      </c>
      <c r="HC81" s="9">
        <v>43.061999999999998</v>
      </c>
      <c r="HD81" s="9">
        <v>63.402000000000001</v>
      </c>
      <c r="HE81" s="9">
        <v>142.13200000000001</v>
      </c>
      <c r="HF81" s="9">
        <v>98.947000000000003</v>
      </c>
      <c r="HG81" s="9">
        <v>43.185000000000002</v>
      </c>
      <c r="HH81" s="9">
        <v>153.309</v>
      </c>
      <c r="HI81" s="9">
        <v>62.084000000000003</v>
      </c>
      <c r="HJ81" s="9">
        <v>91.224999999999994</v>
      </c>
      <c r="HK81" s="9">
        <v>165.33099999999999</v>
      </c>
      <c r="HL81" s="9">
        <v>76.361999999999995</v>
      </c>
      <c r="HM81" s="9">
        <v>88.97</v>
      </c>
      <c r="HN81" s="9">
        <v>248.77099999999999</v>
      </c>
      <c r="HO81" s="9">
        <v>131.53299999999999</v>
      </c>
      <c r="HP81" s="9">
        <v>117.238</v>
      </c>
      <c r="HQ81" s="9">
        <v>156.58699999999999</v>
      </c>
      <c r="HR81" s="9">
        <v>102.39</v>
      </c>
      <c r="HS81" s="9">
        <v>54.197000000000003</v>
      </c>
      <c r="HT81" s="9">
        <v>92.183999999999997</v>
      </c>
      <c r="HU81" s="9">
        <v>29.143000000000001</v>
      </c>
      <c r="HV81" s="9">
        <v>63.040999999999997</v>
      </c>
      <c r="HW81" s="9">
        <v>58.622999999999998</v>
      </c>
      <c r="HX81" s="9">
        <v>29.763000000000002</v>
      </c>
      <c r="HY81" s="9">
        <v>28.859000000000002</v>
      </c>
      <c r="HZ81" s="9">
        <v>31.905000000000001</v>
      </c>
      <c r="IA81" s="9">
        <v>16.608000000000001</v>
      </c>
      <c r="IB81" s="9">
        <v>15.297000000000001</v>
      </c>
      <c r="IC81" s="9">
        <v>14.747999999999999</v>
      </c>
      <c r="ID81" s="9">
        <v>9.31</v>
      </c>
      <c r="IE81" s="9">
        <v>5.4379999999999997</v>
      </c>
      <c r="IF81" s="9">
        <v>12.000999999999999</v>
      </c>
      <c r="IG81" s="9">
        <v>7.242</v>
      </c>
      <c r="IH81" s="9">
        <v>4.76</v>
      </c>
      <c r="II81" s="9">
        <v>2.7469999999999999</v>
      </c>
      <c r="IJ81" s="9">
        <v>2.0680000000000001</v>
      </c>
      <c r="IK81" s="9">
        <v>0.67900000000000005</v>
      </c>
      <c r="IL81" s="9">
        <v>17.157</v>
      </c>
      <c r="IM81" s="9">
        <v>7.2990000000000004</v>
      </c>
      <c r="IN81" s="9">
        <v>9.859</v>
      </c>
      <c r="IO81" s="9">
        <v>36.21</v>
      </c>
      <c r="IP81" s="9">
        <v>18.311</v>
      </c>
      <c r="IQ81" s="9">
        <v>17.899000000000001</v>
      </c>
    </row>
    <row r="82" spans="1:251">
      <c r="A82" s="10">
        <v>43983</v>
      </c>
      <c r="B82" s="9">
        <v>1034.105</v>
      </c>
      <c r="C82" s="9">
        <v>1168.8409999999999</v>
      </c>
      <c r="D82" s="9">
        <v>378.49700000000001</v>
      </c>
      <c r="E82" s="9">
        <v>790.34400000000005</v>
      </c>
      <c r="F82" s="9">
        <v>789.88900000000001</v>
      </c>
      <c r="G82" s="9">
        <v>433.84</v>
      </c>
      <c r="H82" s="9">
        <v>356.04899999999998</v>
      </c>
      <c r="I82" s="9">
        <v>357.05399999999997</v>
      </c>
      <c r="J82" s="9">
        <v>204.751</v>
      </c>
      <c r="K82" s="9">
        <v>152.303</v>
      </c>
      <c r="L82" s="9">
        <v>201.696</v>
      </c>
      <c r="M82" s="9">
        <v>140.40700000000001</v>
      </c>
      <c r="N82" s="9">
        <v>61.289000000000001</v>
      </c>
      <c r="O82" s="9">
        <v>158.167</v>
      </c>
      <c r="P82" s="9">
        <v>104.79600000000001</v>
      </c>
      <c r="Q82" s="9">
        <v>53.372</v>
      </c>
      <c r="R82" s="9">
        <v>43.527999999999999</v>
      </c>
      <c r="S82" s="9">
        <v>35.610999999999997</v>
      </c>
      <c r="T82" s="9">
        <v>7.9180000000000001</v>
      </c>
      <c r="U82" s="9">
        <v>155.358</v>
      </c>
      <c r="V82" s="9">
        <v>64.344999999999999</v>
      </c>
      <c r="W82" s="9">
        <v>91.013999999999996</v>
      </c>
      <c r="X82" s="9">
        <v>543.16</v>
      </c>
      <c r="Y82" s="9">
        <v>289.81099999999998</v>
      </c>
      <c r="Z82" s="9">
        <v>253.34899999999999</v>
      </c>
      <c r="AA82" s="9">
        <v>235.816</v>
      </c>
      <c r="AB82" s="9">
        <v>168.09200000000001</v>
      </c>
      <c r="AC82" s="9">
        <v>67.724000000000004</v>
      </c>
      <c r="AD82" s="9">
        <v>307.34500000000003</v>
      </c>
      <c r="AE82" s="9">
        <v>121.72</v>
      </c>
      <c r="AF82" s="9">
        <v>185.625</v>
      </c>
      <c r="AG82" s="9">
        <v>393.18299999999999</v>
      </c>
      <c r="AH82" s="9">
        <v>276.51299999999998</v>
      </c>
      <c r="AI82" s="9">
        <v>116.67</v>
      </c>
      <c r="AJ82" s="9">
        <v>396.70600000000002</v>
      </c>
      <c r="AK82" s="9">
        <v>157.327</v>
      </c>
      <c r="AL82" s="9">
        <v>239.37899999999999</v>
      </c>
      <c r="AM82" s="9">
        <v>465.512</v>
      </c>
      <c r="AN82" s="9">
        <v>226.51499999999999</v>
      </c>
      <c r="AO82" s="9">
        <v>238.99700000000001</v>
      </c>
      <c r="AP82" s="9">
        <v>3230.1610000000001</v>
      </c>
      <c r="AQ82" s="9">
        <v>1723.095</v>
      </c>
      <c r="AR82" s="9">
        <v>1507.067</v>
      </c>
      <c r="AS82" s="9">
        <v>2198.2170000000001</v>
      </c>
      <c r="AT82" s="9">
        <v>1396.809</v>
      </c>
      <c r="AU82" s="9">
        <v>801.40800000000002</v>
      </c>
      <c r="AV82" s="9">
        <v>1031.944</v>
      </c>
      <c r="AW82" s="9">
        <v>326.286</v>
      </c>
      <c r="AX82" s="9">
        <v>705.65800000000002</v>
      </c>
      <c r="AY82" s="9">
        <v>723.58100000000002</v>
      </c>
      <c r="AZ82" s="9">
        <v>402.98599999999999</v>
      </c>
      <c r="BA82" s="9">
        <v>320.59500000000003</v>
      </c>
      <c r="BB82" s="9">
        <v>348.62299999999999</v>
      </c>
      <c r="BC82" s="9">
        <v>195.33600000000001</v>
      </c>
      <c r="BD82" s="9">
        <v>153.28800000000001</v>
      </c>
      <c r="BE82" s="9">
        <v>190.88800000000001</v>
      </c>
      <c r="BF82" s="9">
        <v>130.98099999999999</v>
      </c>
      <c r="BG82" s="9">
        <v>59.906999999999996</v>
      </c>
      <c r="BH82" s="9">
        <v>157.637</v>
      </c>
      <c r="BI82" s="9">
        <v>104.928</v>
      </c>
      <c r="BJ82" s="9">
        <v>52.709000000000003</v>
      </c>
      <c r="BK82" s="9">
        <v>33.250999999999998</v>
      </c>
      <c r="BL82" s="9">
        <v>26.053999999999998</v>
      </c>
      <c r="BM82" s="9">
        <v>7.1980000000000004</v>
      </c>
      <c r="BN82" s="9">
        <v>157.73500000000001</v>
      </c>
      <c r="BO82" s="9">
        <v>64.353999999999999</v>
      </c>
      <c r="BP82" s="9">
        <v>93.381</v>
      </c>
      <c r="BQ82" s="9">
        <v>489.11599999999999</v>
      </c>
      <c r="BR82" s="9">
        <v>276.62400000000002</v>
      </c>
      <c r="BS82" s="9">
        <v>212.49199999999999</v>
      </c>
      <c r="BT82" s="9">
        <v>203.428</v>
      </c>
      <c r="BU82" s="9">
        <v>155.203</v>
      </c>
      <c r="BV82" s="9">
        <v>48.225000000000001</v>
      </c>
      <c r="BW82" s="9">
        <v>285.68700000000001</v>
      </c>
      <c r="BX82" s="9">
        <v>121.42100000000001</v>
      </c>
      <c r="BY82" s="9">
        <v>164.26599999999999</v>
      </c>
      <c r="BZ82" s="9">
        <v>349.80200000000002</v>
      </c>
      <c r="CA82" s="9">
        <v>251.52</v>
      </c>
      <c r="CB82" s="9">
        <v>98.281999999999996</v>
      </c>
      <c r="CC82" s="9">
        <v>373.779</v>
      </c>
      <c r="CD82" s="9">
        <v>151.46600000000001</v>
      </c>
      <c r="CE82" s="9">
        <v>222.31299999999999</v>
      </c>
      <c r="CF82" s="9">
        <v>443.32400000000001</v>
      </c>
      <c r="CG82" s="9">
        <v>226.34899999999999</v>
      </c>
      <c r="CH82" s="9">
        <v>216.97499999999999</v>
      </c>
      <c r="CI82" s="9">
        <v>2410.6669999999999</v>
      </c>
      <c r="CJ82" s="9">
        <v>1251.3530000000001</v>
      </c>
      <c r="CK82" s="9">
        <v>1159.3150000000001</v>
      </c>
      <c r="CL82" s="9">
        <v>1662.297</v>
      </c>
      <c r="CM82" s="9">
        <v>1021.182</v>
      </c>
      <c r="CN82" s="9">
        <v>641.11500000000001</v>
      </c>
      <c r="CO82" s="9">
        <v>748.37</v>
      </c>
      <c r="CP82" s="9">
        <v>230.17</v>
      </c>
      <c r="CQ82" s="9">
        <v>518.19899999999996</v>
      </c>
      <c r="CR82" s="9">
        <v>461.71300000000002</v>
      </c>
      <c r="CS82" s="9">
        <v>252.68</v>
      </c>
      <c r="CT82" s="9">
        <v>209.03299999999999</v>
      </c>
      <c r="CU82" s="9">
        <v>217.142</v>
      </c>
      <c r="CV82" s="9">
        <v>119.91800000000001</v>
      </c>
      <c r="CW82" s="9">
        <v>97.224000000000004</v>
      </c>
      <c r="CX82" s="9">
        <v>117.315</v>
      </c>
      <c r="CY82" s="9">
        <v>74.593000000000004</v>
      </c>
      <c r="CZ82" s="9">
        <v>42.722000000000001</v>
      </c>
      <c r="DA82" s="9">
        <v>87.891999999999996</v>
      </c>
      <c r="DB82" s="9">
        <v>52.674999999999997</v>
      </c>
      <c r="DC82" s="9">
        <v>35.218000000000004</v>
      </c>
      <c r="DD82" s="9">
        <v>29.422999999999998</v>
      </c>
      <c r="DE82" s="9">
        <v>21.917999999999999</v>
      </c>
      <c r="DF82" s="9">
        <v>7.5039999999999996</v>
      </c>
      <c r="DG82" s="9">
        <v>99.826999999999998</v>
      </c>
      <c r="DH82" s="9">
        <v>45.325000000000003</v>
      </c>
      <c r="DI82" s="9">
        <v>54.502000000000002</v>
      </c>
      <c r="DJ82" s="9">
        <v>317.8</v>
      </c>
      <c r="DK82" s="9">
        <v>173.85499999999999</v>
      </c>
      <c r="DL82" s="9">
        <v>143.94499999999999</v>
      </c>
      <c r="DM82" s="9">
        <v>118.19</v>
      </c>
      <c r="DN82" s="9">
        <v>89.941000000000003</v>
      </c>
      <c r="DO82" s="9">
        <v>28.248999999999999</v>
      </c>
      <c r="DP82" s="9">
        <v>199.60900000000001</v>
      </c>
      <c r="DQ82" s="9">
        <v>83.914000000000001</v>
      </c>
      <c r="DR82" s="9">
        <v>115.696</v>
      </c>
      <c r="DS82" s="9">
        <v>213.62200000000001</v>
      </c>
      <c r="DT82" s="9">
        <v>148.53100000000001</v>
      </c>
      <c r="DU82" s="9">
        <v>65.090999999999994</v>
      </c>
      <c r="DV82" s="9">
        <v>248.09100000000001</v>
      </c>
      <c r="DW82" s="9">
        <v>104.149</v>
      </c>
      <c r="DX82" s="9">
        <v>143.94300000000001</v>
      </c>
      <c r="DY82" s="9">
        <v>287.50200000000001</v>
      </c>
      <c r="DZ82" s="9">
        <v>136.589</v>
      </c>
      <c r="EA82" s="9">
        <v>150.91300000000001</v>
      </c>
      <c r="EB82" s="9">
        <v>832.40499999999997</v>
      </c>
      <c r="EC82" s="9">
        <v>432.69600000000003</v>
      </c>
      <c r="ED82" s="9">
        <v>399.709</v>
      </c>
      <c r="EE82" s="9">
        <v>533.63599999999997</v>
      </c>
      <c r="EF82" s="9">
        <v>337.61500000000001</v>
      </c>
      <c r="EG82" s="9">
        <v>196.02</v>
      </c>
      <c r="EH82" s="9">
        <v>298.76900000000001</v>
      </c>
      <c r="EI82" s="9">
        <v>95.081000000000003</v>
      </c>
      <c r="EJ82" s="9">
        <v>203.68799999999999</v>
      </c>
      <c r="EK82" s="9">
        <v>165.76499999999999</v>
      </c>
      <c r="EL82" s="9">
        <v>83.180999999999997</v>
      </c>
      <c r="EM82" s="9">
        <v>82.584000000000003</v>
      </c>
      <c r="EN82" s="9">
        <v>67.846000000000004</v>
      </c>
      <c r="EO82" s="9">
        <v>33.453000000000003</v>
      </c>
      <c r="EP82" s="9">
        <v>34.393000000000001</v>
      </c>
      <c r="EQ82" s="9">
        <v>31.29</v>
      </c>
      <c r="ER82" s="9">
        <v>21.596</v>
      </c>
      <c r="ES82" s="9">
        <v>9.6940000000000008</v>
      </c>
      <c r="ET82" s="9">
        <v>25.274999999999999</v>
      </c>
      <c r="EU82" s="9">
        <v>17.338999999999999</v>
      </c>
      <c r="EV82" s="9">
        <v>7.9359999999999999</v>
      </c>
      <c r="EW82" s="9">
        <v>6.0149999999999997</v>
      </c>
      <c r="EX82" s="9">
        <v>4.2569999999999997</v>
      </c>
      <c r="EY82" s="9">
        <v>1.758</v>
      </c>
      <c r="EZ82" s="9">
        <v>36.557000000000002</v>
      </c>
      <c r="FA82" s="9">
        <v>11.856999999999999</v>
      </c>
      <c r="FB82" s="9">
        <v>24.699000000000002</v>
      </c>
      <c r="FC82" s="9">
        <v>120.30200000000001</v>
      </c>
      <c r="FD82" s="9">
        <v>60.192999999999998</v>
      </c>
      <c r="FE82" s="9">
        <v>60.109000000000002</v>
      </c>
      <c r="FF82" s="9">
        <v>35.640999999999998</v>
      </c>
      <c r="FG82" s="9">
        <v>25.695</v>
      </c>
      <c r="FH82" s="9">
        <v>9.9459999999999997</v>
      </c>
      <c r="FI82" s="9">
        <v>84.661000000000001</v>
      </c>
      <c r="FJ82" s="9">
        <v>34.499000000000002</v>
      </c>
      <c r="FK82" s="9">
        <v>50.161999999999999</v>
      </c>
      <c r="FL82" s="9">
        <v>61.904000000000003</v>
      </c>
      <c r="FM82" s="9">
        <v>43.213000000000001</v>
      </c>
      <c r="FN82" s="9">
        <v>18.690999999999999</v>
      </c>
      <c r="FO82" s="9">
        <v>103.861</v>
      </c>
      <c r="FP82" s="9">
        <v>39.968000000000004</v>
      </c>
      <c r="FQ82" s="9">
        <v>63.893000000000001</v>
      </c>
      <c r="FR82" s="9">
        <v>109.935</v>
      </c>
      <c r="FS82" s="9">
        <v>51.838000000000001</v>
      </c>
      <c r="FT82" s="9">
        <v>58.097999999999999</v>
      </c>
      <c r="FU82" s="9">
        <v>1326.682</v>
      </c>
      <c r="FV82" s="9">
        <v>712.92399999999998</v>
      </c>
      <c r="FW82" s="9">
        <v>613.75800000000004</v>
      </c>
      <c r="FX82" s="9">
        <v>900.85400000000004</v>
      </c>
      <c r="FY82" s="9">
        <v>583.47299999999996</v>
      </c>
      <c r="FZ82" s="9">
        <v>317.38099999999997</v>
      </c>
      <c r="GA82" s="9">
        <v>425.82799999999997</v>
      </c>
      <c r="GB82" s="9">
        <v>129.44999999999999</v>
      </c>
      <c r="GC82" s="9">
        <v>296.37700000000001</v>
      </c>
      <c r="GD82" s="9">
        <v>259.42700000000002</v>
      </c>
      <c r="GE82" s="9">
        <v>130.499</v>
      </c>
      <c r="GF82" s="9">
        <v>128.929</v>
      </c>
      <c r="GG82" s="9">
        <v>99.134</v>
      </c>
      <c r="GH82" s="9">
        <v>54.942</v>
      </c>
      <c r="GI82" s="9">
        <v>44.192</v>
      </c>
      <c r="GJ82" s="9">
        <v>49.543999999999997</v>
      </c>
      <c r="GK82" s="9">
        <v>34.515999999999998</v>
      </c>
      <c r="GL82" s="9">
        <v>15.028</v>
      </c>
      <c r="GM82" s="9">
        <v>37.646000000000001</v>
      </c>
      <c r="GN82" s="9">
        <v>25.6</v>
      </c>
      <c r="GO82" s="9">
        <v>12.045999999999999</v>
      </c>
      <c r="GP82" s="9">
        <v>11.898</v>
      </c>
      <c r="GQ82" s="9">
        <v>8.9160000000000004</v>
      </c>
      <c r="GR82" s="9">
        <v>2.9820000000000002</v>
      </c>
      <c r="GS82" s="9">
        <v>49.59</v>
      </c>
      <c r="GT82" s="9">
        <v>20.425999999999998</v>
      </c>
      <c r="GU82" s="9">
        <v>29.164000000000001</v>
      </c>
      <c r="GV82" s="9">
        <v>190.69800000000001</v>
      </c>
      <c r="GW82" s="9">
        <v>95.242999999999995</v>
      </c>
      <c r="GX82" s="9">
        <v>95.453999999999994</v>
      </c>
      <c r="GY82" s="9">
        <v>71.287000000000006</v>
      </c>
      <c r="GZ82" s="9">
        <v>52.923000000000002</v>
      </c>
      <c r="HA82" s="9">
        <v>18.364999999999998</v>
      </c>
      <c r="HB82" s="9">
        <v>119.41</v>
      </c>
      <c r="HC82" s="9">
        <v>42.32</v>
      </c>
      <c r="HD82" s="9">
        <v>77.09</v>
      </c>
      <c r="HE82" s="9">
        <v>110.72199999999999</v>
      </c>
      <c r="HF82" s="9">
        <v>78.185000000000002</v>
      </c>
      <c r="HG82" s="9">
        <v>32.536999999999999</v>
      </c>
      <c r="HH82" s="9">
        <v>148.70500000000001</v>
      </c>
      <c r="HI82" s="9">
        <v>52.314</v>
      </c>
      <c r="HJ82" s="9">
        <v>96.391999999999996</v>
      </c>
      <c r="HK82" s="9">
        <v>157.05600000000001</v>
      </c>
      <c r="HL82" s="9">
        <v>67.92</v>
      </c>
      <c r="HM82" s="9">
        <v>89.135999999999996</v>
      </c>
      <c r="HN82" s="9">
        <v>254.04400000000001</v>
      </c>
      <c r="HO82" s="9">
        <v>134.07</v>
      </c>
      <c r="HP82" s="9">
        <v>119.974</v>
      </c>
      <c r="HQ82" s="9">
        <v>156.00800000000001</v>
      </c>
      <c r="HR82" s="9">
        <v>101.014</v>
      </c>
      <c r="HS82" s="9">
        <v>54.993000000000002</v>
      </c>
      <c r="HT82" s="9">
        <v>98.036000000000001</v>
      </c>
      <c r="HU82" s="9">
        <v>33.055999999999997</v>
      </c>
      <c r="HV82" s="9">
        <v>64.980999999999995</v>
      </c>
      <c r="HW82" s="9">
        <v>54.148000000000003</v>
      </c>
      <c r="HX82" s="9">
        <v>27.933</v>
      </c>
      <c r="HY82" s="9">
        <v>26.213999999999999</v>
      </c>
      <c r="HZ82" s="9">
        <v>24.702000000000002</v>
      </c>
      <c r="IA82" s="9">
        <v>12.185</v>
      </c>
      <c r="IB82" s="9">
        <v>12.516</v>
      </c>
      <c r="IC82" s="9">
        <v>10.488</v>
      </c>
      <c r="ID82" s="9">
        <v>6.3479999999999999</v>
      </c>
      <c r="IE82" s="9">
        <v>4.141</v>
      </c>
      <c r="IF82" s="9">
        <v>8.1539999999999999</v>
      </c>
      <c r="IG82" s="9">
        <v>4.4640000000000004</v>
      </c>
      <c r="IH82" s="9">
        <v>3.6890000000000001</v>
      </c>
      <c r="II82" s="9">
        <v>2.335</v>
      </c>
      <c r="IJ82" s="9">
        <v>1.8839999999999999</v>
      </c>
      <c r="IK82" s="9">
        <v>0.45100000000000001</v>
      </c>
      <c r="IL82" s="9">
        <v>14.212999999999999</v>
      </c>
      <c r="IM82" s="9">
        <v>5.8380000000000001</v>
      </c>
      <c r="IN82" s="9">
        <v>8.3759999999999994</v>
      </c>
      <c r="IO82" s="9">
        <v>37.124000000000002</v>
      </c>
      <c r="IP82" s="9">
        <v>20.010999999999999</v>
      </c>
      <c r="IQ82" s="9">
        <v>17.113</v>
      </c>
    </row>
    <row r="83" spans="1:251">
      <c r="A83" s="10">
        <v>44013</v>
      </c>
      <c r="B83" s="9">
        <v>1057.0350000000001</v>
      </c>
      <c r="C83" s="9">
        <v>1177.7439999999999</v>
      </c>
      <c r="D83" s="9">
        <v>391.214</v>
      </c>
      <c r="E83" s="9">
        <v>786.53</v>
      </c>
      <c r="F83" s="9">
        <v>749.67200000000003</v>
      </c>
      <c r="G83" s="9">
        <v>418.762</v>
      </c>
      <c r="H83" s="9">
        <v>330.90899999999999</v>
      </c>
      <c r="I83" s="9">
        <v>298.976</v>
      </c>
      <c r="J83" s="9">
        <v>175.7</v>
      </c>
      <c r="K83" s="9">
        <v>123.276</v>
      </c>
      <c r="L83" s="9">
        <v>176.28399999999999</v>
      </c>
      <c r="M83" s="9">
        <v>126.771</v>
      </c>
      <c r="N83" s="9">
        <v>49.512</v>
      </c>
      <c r="O83" s="9">
        <v>130.876</v>
      </c>
      <c r="P83" s="9">
        <v>93.771000000000001</v>
      </c>
      <c r="Q83" s="9">
        <v>37.104999999999997</v>
      </c>
      <c r="R83" s="9">
        <v>45.408000000000001</v>
      </c>
      <c r="S83" s="9">
        <v>33</v>
      </c>
      <c r="T83" s="9">
        <v>12.407999999999999</v>
      </c>
      <c r="U83" s="9">
        <v>122.69199999999999</v>
      </c>
      <c r="V83" s="9">
        <v>48.927999999999997</v>
      </c>
      <c r="W83" s="9">
        <v>73.763999999999996</v>
      </c>
      <c r="X83" s="9">
        <v>549.072</v>
      </c>
      <c r="Y83" s="9">
        <v>300.33</v>
      </c>
      <c r="Z83" s="9">
        <v>248.74199999999999</v>
      </c>
      <c r="AA83" s="9">
        <v>225.31</v>
      </c>
      <c r="AB83" s="9">
        <v>169.9</v>
      </c>
      <c r="AC83" s="9">
        <v>55.41</v>
      </c>
      <c r="AD83" s="9">
        <v>323.762</v>
      </c>
      <c r="AE83" s="9">
        <v>130.43100000000001</v>
      </c>
      <c r="AF83" s="9">
        <v>193.33099999999999</v>
      </c>
      <c r="AG83" s="9">
        <v>363.33100000000002</v>
      </c>
      <c r="AH83" s="9">
        <v>264.09500000000003</v>
      </c>
      <c r="AI83" s="9">
        <v>99.236000000000004</v>
      </c>
      <c r="AJ83" s="9">
        <v>386.34100000000001</v>
      </c>
      <c r="AK83" s="9">
        <v>154.66800000000001</v>
      </c>
      <c r="AL83" s="9">
        <v>231.67400000000001</v>
      </c>
      <c r="AM83" s="9">
        <v>454.63799999999998</v>
      </c>
      <c r="AN83" s="9">
        <v>224.202</v>
      </c>
      <c r="AO83" s="9">
        <v>230.43600000000001</v>
      </c>
      <c r="AP83" s="9">
        <v>3228.9369999999999</v>
      </c>
      <c r="AQ83" s="9">
        <v>1722.1780000000001</v>
      </c>
      <c r="AR83" s="9">
        <v>1506.759</v>
      </c>
      <c r="AS83" s="9">
        <v>2184.0650000000001</v>
      </c>
      <c r="AT83" s="9">
        <v>1389.056</v>
      </c>
      <c r="AU83" s="9">
        <v>795.00900000000001</v>
      </c>
      <c r="AV83" s="9">
        <v>1044.8720000000001</v>
      </c>
      <c r="AW83" s="9">
        <v>333.12200000000001</v>
      </c>
      <c r="AX83" s="9">
        <v>711.75</v>
      </c>
      <c r="AY83" s="9">
        <v>704.05600000000004</v>
      </c>
      <c r="AZ83" s="9">
        <v>391.13499999999999</v>
      </c>
      <c r="BA83" s="9">
        <v>312.92099999999999</v>
      </c>
      <c r="BB83" s="9">
        <v>322.416</v>
      </c>
      <c r="BC83" s="9">
        <v>180.68600000000001</v>
      </c>
      <c r="BD83" s="9">
        <v>141.72900000000001</v>
      </c>
      <c r="BE83" s="9">
        <v>178.928</v>
      </c>
      <c r="BF83" s="9">
        <v>123.589</v>
      </c>
      <c r="BG83" s="9">
        <v>55.34</v>
      </c>
      <c r="BH83" s="9">
        <v>145.53899999999999</v>
      </c>
      <c r="BI83" s="9">
        <v>98.531999999999996</v>
      </c>
      <c r="BJ83" s="9">
        <v>47.008000000000003</v>
      </c>
      <c r="BK83" s="9">
        <v>33.389000000000003</v>
      </c>
      <c r="BL83" s="9">
        <v>25.056999999999999</v>
      </c>
      <c r="BM83" s="9">
        <v>8.3320000000000007</v>
      </c>
      <c r="BN83" s="9">
        <v>143.48699999999999</v>
      </c>
      <c r="BO83" s="9">
        <v>57.097999999999999</v>
      </c>
      <c r="BP83" s="9">
        <v>86.39</v>
      </c>
      <c r="BQ83" s="9">
        <v>495.387</v>
      </c>
      <c r="BR83" s="9">
        <v>276.56200000000001</v>
      </c>
      <c r="BS83" s="9">
        <v>218.82499999999999</v>
      </c>
      <c r="BT83" s="9">
        <v>196.92400000000001</v>
      </c>
      <c r="BU83" s="9">
        <v>153.31899999999999</v>
      </c>
      <c r="BV83" s="9">
        <v>43.604999999999997</v>
      </c>
      <c r="BW83" s="9">
        <v>298.46300000000002</v>
      </c>
      <c r="BX83" s="9">
        <v>123.24299999999999</v>
      </c>
      <c r="BY83" s="9">
        <v>175.22</v>
      </c>
      <c r="BZ83" s="9">
        <v>333.28699999999998</v>
      </c>
      <c r="CA83" s="9">
        <v>241.37299999999999</v>
      </c>
      <c r="CB83" s="9">
        <v>91.914000000000001</v>
      </c>
      <c r="CC83" s="9">
        <v>370.76900000000001</v>
      </c>
      <c r="CD83" s="9">
        <v>149.762</v>
      </c>
      <c r="CE83" s="9">
        <v>221.00700000000001</v>
      </c>
      <c r="CF83" s="9">
        <v>444.00200000000001</v>
      </c>
      <c r="CG83" s="9">
        <v>221.77500000000001</v>
      </c>
      <c r="CH83" s="9">
        <v>222.22800000000001</v>
      </c>
      <c r="CI83" s="9">
        <v>2442.0030000000002</v>
      </c>
      <c r="CJ83" s="9">
        <v>1269.998</v>
      </c>
      <c r="CK83" s="9">
        <v>1172.0050000000001</v>
      </c>
      <c r="CL83" s="9">
        <v>1696.153</v>
      </c>
      <c r="CM83" s="9">
        <v>1031.742</v>
      </c>
      <c r="CN83" s="9">
        <v>664.41099999999994</v>
      </c>
      <c r="CO83" s="9">
        <v>745.851</v>
      </c>
      <c r="CP83" s="9">
        <v>238.256</v>
      </c>
      <c r="CQ83" s="9">
        <v>507.59500000000003</v>
      </c>
      <c r="CR83" s="9">
        <v>442.30799999999999</v>
      </c>
      <c r="CS83" s="9">
        <v>264.61599999999999</v>
      </c>
      <c r="CT83" s="9">
        <v>177.69200000000001</v>
      </c>
      <c r="CU83" s="9">
        <v>176.81700000000001</v>
      </c>
      <c r="CV83" s="9">
        <v>115.146</v>
      </c>
      <c r="CW83" s="9">
        <v>61.670999999999999</v>
      </c>
      <c r="CX83" s="9">
        <v>111.27200000000001</v>
      </c>
      <c r="CY83" s="9">
        <v>81.680000000000007</v>
      </c>
      <c r="CZ83" s="9">
        <v>29.591999999999999</v>
      </c>
      <c r="DA83" s="9">
        <v>85.298000000000002</v>
      </c>
      <c r="DB83" s="9">
        <v>61.637999999999998</v>
      </c>
      <c r="DC83" s="9">
        <v>23.66</v>
      </c>
      <c r="DD83" s="9">
        <v>25.974</v>
      </c>
      <c r="DE83" s="9">
        <v>20.042000000000002</v>
      </c>
      <c r="DF83" s="9">
        <v>5.9320000000000004</v>
      </c>
      <c r="DG83" s="9">
        <v>65.545000000000002</v>
      </c>
      <c r="DH83" s="9">
        <v>33.466000000000001</v>
      </c>
      <c r="DI83" s="9">
        <v>32.079000000000001</v>
      </c>
      <c r="DJ83" s="9">
        <v>316.149</v>
      </c>
      <c r="DK83" s="9">
        <v>182.077</v>
      </c>
      <c r="DL83" s="9">
        <v>134.072</v>
      </c>
      <c r="DM83" s="9">
        <v>124.458</v>
      </c>
      <c r="DN83" s="9">
        <v>95.962999999999994</v>
      </c>
      <c r="DO83" s="9">
        <v>28.495000000000001</v>
      </c>
      <c r="DP83" s="9">
        <v>191.691</v>
      </c>
      <c r="DQ83" s="9">
        <v>86.113</v>
      </c>
      <c r="DR83" s="9">
        <v>105.577</v>
      </c>
      <c r="DS83" s="9">
        <v>213.20500000000001</v>
      </c>
      <c r="DT83" s="9">
        <v>159.821</v>
      </c>
      <c r="DU83" s="9">
        <v>53.384</v>
      </c>
      <c r="DV83" s="9">
        <v>229.10300000000001</v>
      </c>
      <c r="DW83" s="9">
        <v>104.795</v>
      </c>
      <c r="DX83" s="9">
        <v>124.30800000000001</v>
      </c>
      <c r="DY83" s="9">
        <v>276.98899999999998</v>
      </c>
      <c r="DZ83" s="9">
        <v>147.751</v>
      </c>
      <c r="EA83" s="9">
        <v>129.238</v>
      </c>
      <c r="EB83" s="9">
        <v>836.21500000000003</v>
      </c>
      <c r="EC83" s="9">
        <v>434.60300000000001</v>
      </c>
      <c r="ED83" s="9">
        <v>401.61200000000002</v>
      </c>
      <c r="EE83" s="9">
        <v>542.71</v>
      </c>
      <c r="EF83" s="9">
        <v>342.31599999999997</v>
      </c>
      <c r="EG83" s="9">
        <v>200.39400000000001</v>
      </c>
      <c r="EH83" s="9">
        <v>293.505</v>
      </c>
      <c r="EI83" s="9">
        <v>92.287000000000006</v>
      </c>
      <c r="EJ83" s="9">
        <v>201.21799999999999</v>
      </c>
      <c r="EK83" s="9">
        <v>156.345</v>
      </c>
      <c r="EL83" s="9">
        <v>81.396000000000001</v>
      </c>
      <c r="EM83" s="9">
        <v>74.948999999999998</v>
      </c>
      <c r="EN83" s="9">
        <v>57.203000000000003</v>
      </c>
      <c r="EO83" s="9">
        <v>31.068999999999999</v>
      </c>
      <c r="EP83" s="9">
        <v>26.134</v>
      </c>
      <c r="EQ83" s="9">
        <v>31.268999999999998</v>
      </c>
      <c r="ER83" s="9">
        <v>20.827000000000002</v>
      </c>
      <c r="ES83" s="9">
        <v>10.442</v>
      </c>
      <c r="ET83" s="9">
        <v>21.893999999999998</v>
      </c>
      <c r="EU83" s="9">
        <v>14.474</v>
      </c>
      <c r="EV83" s="9">
        <v>7.42</v>
      </c>
      <c r="EW83" s="9">
        <v>9.3759999999999994</v>
      </c>
      <c r="EX83" s="9">
        <v>6.3529999999999998</v>
      </c>
      <c r="EY83" s="9">
        <v>3.0219999999999998</v>
      </c>
      <c r="EZ83" s="9">
        <v>25.934000000000001</v>
      </c>
      <c r="FA83" s="9">
        <v>10.242000000000001</v>
      </c>
      <c r="FB83" s="9">
        <v>15.692</v>
      </c>
      <c r="FC83" s="9">
        <v>119.876</v>
      </c>
      <c r="FD83" s="9">
        <v>61.988</v>
      </c>
      <c r="FE83" s="9">
        <v>57.887999999999998</v>
      </c>
      <c r="FF83" s="9">
        <v>38.533000000000001</v>
      </c>
      <c r="FG83" s="9">
        <v>29.681000000000001</v>
      </c>
      <c r="FH83" s="9">
        <v>8.8520000000000003</v>
      </c>
      <c r="FI83" s="9">
        <v>81.343000000000004</v>
      </c>
      <c r="FJ83" s="9">
        <v>32.308</v>
      </c>
      <c r="FK83" s="9">
        <v>49.036000000000001</v>
      </c>
      <c r="FL83" s="9">
        <v>63.613999999999997</v>
      </c>
      <c r="FM83" s="9">
        <v>45.707000000000001</v>
      </c>
      <c r="FN83" s="9">
        <v>17.905999999999999</v>
      </c>
      <c r="FO83" s="9">
        <v>92.731999999999999</v>
      </c>
      <c r="FP83" s="9">
        <v>35.689</v>
      </c>
      <c r="FQ83" s="9">
        <v>57.042999999999999</v>
      </c>
      <c r="FR83" s="9">
        <v>103.23699999999999</v>
      </c>
      <c r="FS83" s="9">
        <v>46.781999999999996</v>
      </c>
      <c r="FT83" s="9">
        <v>56.454999999999998</v>
      </c>
      <c r="FU83" s="9">
        <v>1342.74</v>
      </c>
      <c r="FV83" s="9">
        <v>722.149</v>
      </c>
      <c r="FW83" s="9">
        <v>620.59100000000001</v>
      </c>
      <c r="FX83" s="9">
        <v>918.07600000000002</v>
      </c>
      <c r="FY83" s="9">
        <v>594.66</v>
      </c>
      <c r="FZ83" s="9">
        <v>323.416</v>
      </c>
      <c r="GA83" s="9">
        <v>424.66500000000002</v>
      </c>
      <c r="GB83" s="9">
        <v>127.489</v>
      </c>
      <c r="GC83" s="9">
        <v>297.17500000000001</v>
      </c>
      <c r="GD83" s="9">
        <v>236.23599999999999</v>
      </c>
      <c r="GE83" s="9">
        <v>117.246</v>
      </c>
      <c r="GF83" s="9">
        <v>118.99</v>
      </c>
      <c r="GG83" s="9">
        <v>76.471999999999994</v>
      </c>
      <c r="GH83" s="9">
        <v>43.209000000000003</v>
      </c>
      <c r="GI83" s="9">
        <v>33.262999999999998</v>
      </c>
      <c r="GJ83" s="9">
        <v>41.997</v>
      </c>
      <c r="GK83" s="9">
        <v>28.509</v>
      </c>
      <c r="GL83" s="9">
        <v>13.488</v>
      </c>
      <c r="GM83" s="9">
        <v>33.936</v>
      </c>
      <c r="GN83" s="9">
        <v>21.89</v>
      </c>
      <c r="GO83" s="9">
        <v>12.045999999999999</v>
      </c>
      <c r="GP83" s="9">
        <v>8.0609999999999999</v>
      </c>
      <c r="GQ83" s="9">
        <v>6.62</v>
      </c>
      <c r="GR83" s="9">
        <v>1.4410000000000001</v>
      </c>
      <c r="GS83" s="9">
        <v>34.475000000000001</v>
      </c>
      <c r="GT83" s="9">
        <v>14.7</v>
      </c>
      <c r="GU83" s="9">
        <v>19.774999999999999</v>
      </c>
      <c r="GV83" s="9">
        <v>190.33699999999999</v>
      </c>
      <c r="GW83" s="9">
        <v>90.555999999999997</v>
      </c>
      <c r="GX83" s="9">
        <v>99.781000000000006</v>
      </c>
      <c r="GY83" s="9">
        <v>72.61</v>
      </c>
      <c r="GZ83" s="9">
        <v>49.658999999999999</v>
      </c>
      <c r="HA83" s="9">
        <v>22.951000000000001</v>
      </c>
      <c r="HB83" s="9">
        <v>117.727</v>
      </c>
      <c r="HC83" s="9">
        <v>40.898000000000003</v>
      </c>
      <c r="HD83" s="9">
        <v>76.83</v>
      </c>
      <c r="HE83" s="9">
        <v>99.974000000000004</v>
      </c>
      <c r="HF83" s="9">
        <v>68.210999999999999</v>
      </c>
      <c r="HG83" s="9">
        <v>31.763000000000002</v>
      </c>
      <c r="HH83" s="9">
        <v>136.262</v>
      </c>
      <c r="HI83" s="9">
        <v>49.034999999999997</v>
      </c>
      <c r="HJ83" s="9">
        <v>87.227000000000004</v>
      </c>
      <c r="HK83" s="9">
        <v>151.66300000000001</v>
      </c>
      <c r="HL83" s="9">
        <v>62.786999999999999</v>
      </c>
      <c r="HM83" s="9">
        <v>88.876000000000005</v>
      </c>
      <c r="HN83" s="9">
        <v>259.73700000000002</v>
      </c>
      <c r="HO83" s="9">
        <v>136.49799999999999</v>
      </c>
      <c r="HP83" s="9">
        <v>123.24</v>
      </c>
      <c r="HQ83" s="9">
        <v>157.607</v>
      </c>
      <c r="HR83" s="9">
        <v>104.128</v>
      </c>
      <c r="HS83" s="9">
        <v>53.478000000000002</v>
      </c>
      <c r="HT83" s="9">
        <v>102.131</v>
      </c>
      <c r="HU83" s="9">
        <v>32.369</v>
      </c>
      <c r="HV83" s="9">
        <v>69.760999999999996</v>
      </c>
      <c r="HW83" s="9">
        <v>52.728999999999999</v>
      </c>
      <c r="HX83" s="9">
        <v>25.65</v>
      </c>
      <c r="HY83" s="9">
        <v>27.08</v>
      </c>
      <c r="HZ83" s="9">
        <v>22.116</v>
      </c>
      <c r="IA83" s="9">
        <v>12.164</v>
      </c>
      <c r="IB83" s="9">
        <v>9.952</v>
      </c>
      <c r="IC83" s="9">
        <v>9.9320000000000004</v>
      </c>
      <c r="ID83" s="9">
        <v>6.4560000000000004</v>
      </c>
      <c r="IE83" s="9">
        <v>3.476</v>
      </c>
      <c r="IF83" s="9">
        <v>7.109</v>
      </c>
      <c r="IG83" s="9">
        <v>4.3239999999999998</v>
      </c>
      <c r="IH83" s="9">
        <v>2.7850000000000001</v>
      </c>
      <c r="II83" s="9">
        <v>2.823</v>
      </c>
      <c r="IJ83" s="9">
        <v>2.1320000000000001</v>
      </c>
      <c r="IK83" s="9">
        <v>0.69099999999999995</v>
      </c>
      <c r="IL83" s="9">
        <v>12.183999999999999</v>
      </c>
      <c r="IM83" s="9">
        <v>5.7089999999999996</v>
      </c>
      <c r="IN83" s="9">
        <v>6.476</v>
      </c>
      <c r="IO83" s="9">
        <v>38.476999999999997</v>
      </c>
      <c r="IP83" s="9">
        <v>17.869</v>
      </c>
      <c r="IQ83" s="9">
        <v>20.608000000000001</v>
      </c>
    </row>
    <row r="84" spans="1:251">
      <c r="A84" s="10">
        <v>44044</v>
      </c>
      <c r="B84" s="9">
        <v>1054.5550000000001</v>
      </c>
      <c r="C84" s="9">
        <v>1212.7159999999999</v>
      </c>
      <c r="D84" s="9">
        <v>400.108</v>
      </c>
      <c r="E84" s="9">
        <v>812.60799999999995</v>
      </c>
      <c r="F84" s="9">
        <v>722.947</v>
      </c>
      <c r="G84" s="9">
        <v>406.46499999999997</v>
      </c>
      <c r="H84" s="9">
        <v>316.48200000000003</v>
      </c>
      <c r="I84" s="9">
        <v>256.71899999999999</v>
      </c>
      <c r="J84" s="9">
        <v>158.453</v>
      </c>
      <c r="K84" s="9">
        <v>98.266000000000005</v>
      </c>
      <c r="L84" s="9">
        <v>144.88300000000001</v>
      </c>
      <c r="M84" s="9">
        <v>104.735</v>
      </c>
      <c r="N84" s="9">
        <v>40.148000000000003</v>
      </c>
      <c r="O84" s="9">
        <v>101.33499999999999</v>
      </c>
      <c r="P84" s="9">
        <v>71.367000000000004</v>
      </c>
      <c r="Q84" s="9">
        <v>29.968</v>
      </c>
      <c r="R84" s="9">
        <v>43.548999999999999</v>
      </c>
      <c r="S84" s="9">
        <v>33.368000000000002</v>
      </c>
      <c r="T84" s="9">
        <v>10.18</v>
      </c>
      <c r="U84" s="9">
        <v>111.83499999999999</v>
      </c>
      <c r="V84" s="9">
        <v>53.718000000000004</v>
      </c>
      <c r="W84" s="9">
        <v>58.118000000000002</v>
      </c>
      <c r="X84" s="9">
        <v>552.84299999999996</v>
      </c>
      <c r="Y84" s="9">
        <v>301.26600000000002</v>
      </c>
      <c r="Z84" s="9">
        <v>251.577</v>
      </c>
      <c r="AA84" s="9">
        <v>228.608</v>
      </c>
      <c r="AB84" s="9">
        <v>168.85</v>
      </c>
      <c r="AC84" s="9">
        <v>59.759</v>
      </c>
      <c r="AD84" s="9">
        <v>324.23500000000001</v>
      </c>
      <c r="AE84" s="9">
        <v>132.416</v>
      </c>
      <c r="AF84" s="9">
        <v>191.81899999999999</v>
      </c>
      <c r="AG84" s="9">
        <v>342.86</v>
      </c>
      <c r="AH84" s="9">
        <v>250.03200000000001</v>
      </c>
      <c r="AI84" s="9">
        <v>92.828000000000003</v>
      </c>
      <c r="AJ84" s="9">
        <v>380.08699999999999</v>
      </c>
      <c r="AK84" s="9">
        <v>156.43299999999999</v>
      </c>
      <c r="AL84" s="9">
        <v>223.654</v>
      </c>
      <c r="AM84" s="9">
        <v>425.57</v>
      </c>
      <c r="AN84" s="9">
        <v>203.78299999999999</v>
      </c>
      <c r="AO84" s="9">
        <v>221.78700000000001</v>
      </c>
      <c r="AP84" s="9">
        <v>3169.4659999999999</v>
      </c>
      <c r="AQ84" s="9">
        <v>1691.0350000000001</v>
      </c>
      <c r="AR84" s="9">
        <v>1478.431</v>
      </c>
      <c r="AS84" s="9">
        <v>2141.25</v>
      </c>
      <c r="AT84" s="9">
        <v>1361.2429999999999</v>
      </c>
      <c r="AU84" s="9">
        <v>780.00699999999995</v>
      </c>
      <c r="AV84" s="9">
        <v>1028.2159999999999</v>
      </c>
      <c r="AW84" s="9">
        <v>329.79300000000001</v>
      </c>
      <c r="AX84" s="9">
        <v>698.42399999999998</v>
      </c>
      <c r="AY84" s="9">
        <v>769.11099999999999</v>
      </c>
      <c r="AZ84" s="9">
        <v>434.80099999999999</v>
      </c>
      <c r="BA84" s="9">
        <v>334.31099999999998</v>
      </c>
      <c r="BB84" s="9">
        <v>412.67399999999998</v>
      </c>
      <c r="BC84" s="9">
        <v>238.13900000000001</v>
      </c>
      <c r="BD84" s="9">
        <v>174.535</v>
      </c>
      <c r="BE84" s="9">
        <v>231.61199999999999</v>
      </c>
      <c r="BF84" s="9">
        <v>171.63300000000001</v>
      </c>
      <c r="BG84" s="9">
        <v>59.978999999999999</v>
      </c>
      <c r="BH84" s="9">
        <v>185.28800000000001</v>
      </c>
      <c r="BI84" s="9">
        <v>132.55099999999999</v>
      </c>
      <c r="BJ84" s="9">
        <v>52.738</v>
      </c>
      <c r="BK84" s="9">
        <v>46.323999999999998</v>
      </c>
      <c r="BL84" s="9">
        <v>39.082999999999998</v>
      </c>
      <c r="BM84" s="9">
        <v>7.2409999999999997</v>
      </c>
      <c r="BN84" s="9">
        <v>181.06200000000001</v>
      </c>
      <c r="BO84" s="9">
        <v>66.504999999999995</v>
      </c>
      <c r="BP84" s="9">
        <v>114.556</v>
      </c>
      <c r="BQ84" s="9">
        <v>472.45600000000002</v>
      </c>
      <c r="BR84" s="9">
        <v>261.97800000000001</v>
      </c>
      <c r="BS84" s="9">
        <v>210.47800000000001</v>
      </c>
      <c r="BT84" s="9">
        <v>182.16499999999999</v>
      </c>
      <c r="BU84" s="9">
        <v>146.02600000000001</v>
      </c>
      <c r="BV84" s="9">
        <v>36.139000000000003</v>
      </c>
      <c r="BW84" s="9">
        <v>290.291</v>
      </c>
      <c r="BX84" s="9">
        <v>115.952</v>
      </c>
      <c r="BY84" s="9">
        <v>174.339</v>
      </c>
      <c r="BZ84" s="9">
        <v>370.23099999999999</v>
      </c>
      <c r="CA84" s="9">
        <v>280.74299999999999</v>
      </c>
      <c r="CB84" s="9">
        <v>89.488</v>
      </c>
      <c r="CC84" s="9">
        <v>398.88</v>
      </c>
      <c r="CD84" s="9">
        <v>154.05799999999999</v>
      </c>
      <c r="CE84" s="9">
        <v>244.822</v>
      </c>
      <c r="CF84" s="9">
        <v>475.58</v>
      </c>
      <c r="CG84" s="9">
        <v>248.50299999999999</v>
      </c>
      <c r="CH84" s="9">
        <v>227.077</v>
      </c>
      <c r="CI84" s="9">
        <v>2507.14</v>
      </c>
      <c r="CJ84" s="9">
        <v>1285.645</v>
      </c>
      <c r="CK84" s="9">
        <v>1221.4949999999999</v>
      </c>
      <c r="CL84" s="9">
        <v>1685.204</v>
      </c>
      <c r="CM84" s="9">
        <v>1039.0239999999999</v>
      </c>
      <c r="CN84" s="9">
        <v>646.17999999999995</v>
      </c>
      <c r="CO84" s="9">
        <v>821.93600000000004</v>
      </c>
      <c r="CP84" s="9">
        <v>246.62100000000001</v>
      </c>
      <c r="CQ84" s="9">
        <v>575.31500000000005</v>
      </c>
      <c r="CR84" s="9">
        <v>418.37400000000002</v>
      </c>
      <c r="CS84" s="9">
        <v>234.79300000000001</v>
      </c>
      <c r="CT84" s="9">
        <v>183.58099999999999</v>
      </c>
      <c r="CU84" s="9">
        <v>148.64699999999999</v>
      </c>
      <c r="CV84" s="9">
        <v>82.783000000000001</v>
      </c>
      <c r="CW84" s="9">
        <v>65.864000000000004</v>
      </c>
      <c r="CX84" s="9">
        <v>74.680000000000007</v>
      </c>
      <c r="CY84" s="9">
        <v>51.795000000000002</v>
      </c>
      <c r="CZ84" s="9">
        <v>22.885000000000002</v>
      </c>
      <c r="DA84" s="9">
        <v>55.978000000000002</v>
      </c>
      <c r="DB84" s="9">
        <v>39.743000000000002</v>
      </c>
      <c r="DC84" s="9">
        <v>16.234999999999999</v>
      </c>
      <c r="DD84" s="9">
        <v>18.702000000000002</v>
      </c>
      <c r="DE84" s="9">
        <v>12.052</v>
      </c>
      <c r="DF84" s="9">
        <v>6.65</v>
      </c>
      <c r="DG84" s="9">
        <v>73.966999999999999</v>
      </c>
      <c r="DH84" s="9">
        <v>30.986999999999998</v>
      </c>
      <c r="DI84" s="9">
        <v>42.978999999999999</v>
      </c>
      <c r="DJ84" s="9">
        <v>320.44299999999998</v>
      </c>
      <c r="DK84" s="9">
        <v>179.29400000000001</v>
      </c>
      <c r="DL84" s="9">
        <v>141.15</v>
      </c>
      <c r="DM84" s="9">
        <v>117.042</v>
      </c>
      <c r="DN84" s="9">
        <v>93.146000000000001</v>
      </c>
      <c r="DO84" s="9">
        <v>23.896000000000001</v>
      </c>
      <c r="DP84" s="9">
        <v>203.40100000000001</v>
      </c>
      <c r="DQ84" s="9">
        <v>86.147999999999996</v>
      </c>
      <c r="DR84" s="9">
        <v>117.253</v>
      </c>
      <c r="DS84" s="9">
        <v>175.066</v>
      </c>
      <c r="DT84" s="9">
        <v>134.00800000000001</v>
      </c>
      <c r="DU84" s="9">
        <v>41.058</v>
      </c>
      <c r="DV84" s="9">
        <v>243.30699999999999</v>
      </c>
      <c r="DW84" s="9">
        <v>100.785</v>
      </c>
      <c r="DX84" s="9">
        <v>142.52199999999999</v>
      </c>
      <c r="DY84" s="9">
        <v>259.38</v>
      </c>
      <c r="DZ84" s="9">
        <v>125.89100000000001</v>
      </c>
      <c r="EA84" s="9">
        <v>133.488</v>
      </c>
      <c r="EB84" s="9">
        <v>846.13099999999997</v>
      </c>
      <c r="EC84" s="9">
        <v>437.79899999999998</v>
      </c>
      <c r="ED84" s="9">
        <v>408.33300000000003</v>
      </c>
      <c r="EE84" s="9">
        <v>544.44799999999998</v>
      </c>
      <c r="EF84" s="9">
        <v>343.70400000000001</v>
      </c>
      <c r="EG84" s="9">
        <v>200.745</v>
      </c>
      <c r="EH84" s="9">
        <v>301.68299999999999</v>
      </c>
      <c r="EI84" s="9">
        <v>94.094999999999999</v>
      </c>
      <c r="EJ84" s="9">
        <v>207.58799999999999</v>
      </c>
      <c r="EK84" s="9">
        <v>156.58699999999999</v>
      </c>
      <c r="EL84" s="9">
        <v>81.052999999999997</v>
      </c>
      <c r="EM84" s="9">
        <v>75.534000000000006</v>
      </c>
      <c r="EN84" s="9">
        <v>52.082999999999998</v>
      </c>
      <c r="EO84" s="9">
        <v>29.986000000000001</v>
      </c>
      <c r="EP84" s="9">
        <v>22.097000000000001</v>
      </c>
      <c r="EQ84" s="9">
        <v>28.228000000000002</v>
      </c>
      <c r="ER84" s="9">
        <v>20.234000000000002</v>
      </c>
      <c r="ES84" s="9">
        <v>7.9939999999999998</v>
      </c>
      <c r="ET84" s="9">
        <v>19.916</v>
      </c>
      <c r="EU84" s="9">
        <v>13.7</v>
      </c>
      <c r="EV84" s="9">
        <v>6.2160000000000002</v>
      </c>
      <c r="EW84" s="9">
        <v>8.3119999999999994</v>
      </c>
      <c r="EX84" s="9">
        <v>6.5339999999999998</v>
      </c>
      <c r="EY84" s="9">
        <v>1.7769999999999999</v>
      </c>
      <c r="EZ84" s="9">
        <v>23.855</v>
      </c>
      <c r="FA84" s="9">
        <v>9.7520000000000007</v>
      </c>
      <c r="FB84" s="9">
        <v>14.103</v>
      </c>
      <c r="FC84" s="9">
        <v>129.55799999999999</v>
      </c>
      <c r="FD84" s="9">
        <v>65.98</v>
      </c>
      <c r="FE84" s="9">
        <v>63.578000000000003</v>
      </c>
      <c r="FF84" s="9">
        <v>42.911000000000001</v>
      </c>
      <c r="FG84" s="9">
        <v>31.146999999999998</v>
      </c>
      <c r="FH84" s="9">
        <v>11.763999999999999</v>
      </c>
      <c r="FI84" s="9">
        <v>86.647999999999996</v>
      </c>
      <c r="FJ84" s="9">
        <v>34.834000000000003</v>
      </c>
      <c r="FK84" s="9">
        <v>51.814</v>
      </c>
      <c r="FL84" s="9">
        <v>62.066000000000003</v>
      </c>
      <c r="FM84" s="9">
        <v>43.505000000000003</v>
      </c>
      <c r="FN84" s="9">
        <v>18.561</v>
      </c>
      <c r="FO84" s="9">
        <v>94.52</v>
      </c>
      <c r="FP84" s="9">
        <v>37.548000000000002</v>
      </c>
      <c r="FQ84" s="9">
        <v>56.972000000000001</v>
      </c>
      <c r="FR84" s="9">
        <v>106.56399999999999</v>
      </c>
      <c r="FS84" s="9">
        <v>48.533999999999999</v>
      </c>
      <c r="FT84" s="9">
        <v>58.03</v>
      </c>
      <c r="FU84" s="9">
        <v>1371.2249999999999</v>
      </c>
      <c r="FV84" s="9">
        <v>740.34900000000005</v>
      </c>
      <c r="FW84" s="9">
        <v>630.87599999999998</v>
      </c>
      <c r="FX84" s="9">
        <v>912.52200000000005</v>
      </c>
      <c r="FY84" s="9">
        <v>596.24199999999996</v>
      </c>
      <c r="FZ84" s="9">
        <v>316.28100000000001</v>
      </c>
      <c r="GA84" s="9">
        <v>458.70299999999997</v>
      </c>
      <c r="GB84" s="9">
        <v>144.108</v>
      </c>
      <c r="GC84" s="9">
        <v>314.59500000000003</v>
      </c>
      <c r="GD84" s="9">
        <v>233.22499999999999</v>
      </c>
      <c r="GE84" s="9">
        <v>126.295</v>
      </c>
      <c r="GF84" s="9">
        <v>106.931</v>
      </c>
      <c r="GG84" s="9">
        <v>69.582999999999998</v>
      </c>
      <c r="GH84" s="9">
        <v>39.136000000000003</v>
      </c>
      <c r="GI84" s="9">
        <v>30.446000000000002</v>
      </c>
      <c r="GJ84" s="9">
        <v>30.163</v>
      </c>
      <c r="GK84" s="9">
        <v>19.713999999999999</v>
      </c>
      <c r="GL84" s="9">
        <v>10.449</v>
      </c>
      <c r="GM84" s="9">
        <v>20.212</v>
      </c>
      <c r="GN84" s="9">
        <v>12.513</v>
      </c>
      <c r="GO84" s="9">
        <v>7.6989999999999998</v>
      </c>
      <c r="GP84" s="9">
        <v>9.952</v>
      </c>
      <c r="GQ84" s="9">
        <v>7.2009999999999996</v>
      </c>
      <c r="GR84" s="9">
        <v>2.75</v>
      </c>
      <c r="GS84" s="9">
        <v>39.418999999999997</v>
      </c>
      <c r="GT84" s="9">
        <v>19.422000000000001</v>
      </c>
      <c r="GU84" s="9">
        <v>19.997</v>
      </c>
      <c r="GV84" s="9">
        <v>190.66800000000001</v>
      </c>
      <c r="GW84" s="9">
        <v>100.849</v>
      </c>
      <c r="GX84" s="9">
        <v>89.819000000000003</v>
      </c>
      <c r="GY84" s="9">
        <v>70.855999999999995</v>
      </c>
      <c r="GZ84" s="9">
        <v>52.863999999999997</v>
      </c>
      <c r="HA84" s="9">
        <v>17.992000000000001</v>
      </c>
      <c r="HB84" s="9">
        <v>119.813</v>
      </c>
      <c r="HC84" s="9">
        <v>47.984999999999999</v>
      </c>
      <c r="HD84" s="9">
        <v>71.826999999999998</v>
      </c>
      <c r="HE84" s="9">
        <v>90.869</v>
      </c>
      <c r="HF84" s="9">
        <v>66.117000000000004</v>
      </c>
      <c r="HG84" s="9">
        <v>24.751999999999999</v>
      </c>
      <c r="HH84" s="9">
        <v>142.35599999999999</v>
      </c>
      <c r="HI84" s="9">
        <v>60.177999999999997</v>
      </c>
      <c r="HJ84" s="9">
        <v>82.177999999999997</v>
      </c>
      <c r="HK84" s="9">
        <v>140.02500000000001</v>
      </c>
      <c r="HL84" s="9">
        <v>60.497999999999998</v>
      </c>
      <c r="HM84" s="9">
        <v>79.525999999999996</v>
      </c>
      <c r="HN84" s="9">
        <v>263.08</v>
      </c>
      <c r="HO84" s="9">
        <v>138.05699999999999</v>
      </c>
      <c r="HP84" s="9">
        <v>125.023</v>
      </c>
      <c r="HQ84" s="9">
        <v>157.60900000000001</v>
      </c>
      <c r="HR84" s="9">
        <v>102.494</v>
      </c>
      <c r="HS84" s="9">
        <v>55.115000000000002</v>
      </c>
      <c r="HT84" s="9">
        <v>105.47199999999999</v>
      </c>
      <c r="HU84" s="9">
        <v>35.564</v>
      </c>
      <c r="HV84" s="9">
        <v>69.908000000000001</v>
      </c>
      <c r="HW84" s="9">
        <v>50.024999999999999</v>
      </c>
      <c r="HX84" s="9">
        <v>24.975999999999999</v>
      </c>
      <c r="HY84" s="9">
        <v>25.048999999999999</v>
      </c>
      <c r="HZ84" s="9">
        <v>15.345000000000001</v>
      </c>
      <c r="IA84" s="9">
        <v>8.6270000000000007</v>
      </c>
      <c r="IB84" s="9">
        <v>6.7190000000000003</v>
      </c>
      <c r="IC84" s="9">
        <v>6.7969999999999997</v>
      </c>
      <c r="ID84" s="9">
        <v>4.3410000000000002</v>
      </c>
      <c r="IE84" s="9">
        <v>2.456</v>
      </c>
      <c r="IF84" s="9">
        <v>4.8479999999999999</v>
      </c>
      <c r="IG84" s="9">
        <v>2.8330000000000002</v>
      </c>
      <c r="IH84" s="9">
        <v>2.0150000000000001</v>
      </c>
      <c r="II84" s="9">
        <v>1.9490000000000001</v>
      </c>
      <c r="IJ84" s="9">
        <v>1.5069999999999999</v>
      </c>
      <c r="IK84" s="9">
        <v>0.441</v>
      </c>
      <c r="IL84" s="9">
        <v>8.548</v>
      </c>
      <c r="IM84" s="9">
        <v>4.2859999999999996</v>
      </c>
      <c r="IN84" s="9">
        <v>4.2619999999999996</v>
      </c>
      <c r="IO84" s="9">
        <v>40.869</v>
      </c>
      <c r="IP84" s="9">
        <v>19.995000000000001</v>
      </c>
      <c r="IQ84" s="9">
        <v>20.873999999999999</v>
      </c>
    </row>
    <row r="85" spans="1:251">
      <c r="A85" s="10">
        <v>44075</v>
      </c>
      <c r="B85" s="9">
        <v>1070.3219999999999</v>
      </c>
      <c r="C85" s="9">
        <v>1222.999</v>
      </c>
      <c r="D85" s="9">
        <v>411.43799999999999</v>
      </c>
      <c r="E85" s="9">
        <v>811.56100000000004</v>
      </c>
      <c r="F85" s="9">
        <v>685.10699999999997</v>
      </c>
      <c r="G85" s="9">
        <v>380.69799999999998</v>
      </c>
      <c r="H85" s="9">
        <v>304.41000000000003</v>
      </c>
      <c r="I85" s="9">
        <v>225.33099999999999</v>
      </c>
      <c r="J85" s="9">
        <v>137.15700000000001</v>
      </c>
      <c r="K85" s="9">
        <v>88.174000000000007</v>
      </c>
      <c r="L85" s="9">
        <v>129.327</v>
      </c>
      <c r="M85" s="9">
        <v>89.206000000000003</v>
      </c>
      <c r="N85" s="9">
        <v>40.121000000000002</v>
      </c>
      <c r="O85" s="9">
        <v>90.867999999999995</v>
      </c>
      <c r="P85" s="9">
        <v>62.113</v>
      </c>
      <c r="Q85" s="9">
        <v>28.754999999999999</v>
      </c>
      <c r="R85" s="9">
        <v>38.46</v>
      </c>
      <c r="S85" s="9">
        <v>27.093</v>
      </c>
      <c r="T85" s="9">
        <v>11.366</v>
      </c>
      <c r="U85" s="9">
        <v>96.003</v>
      </c>
      <c r="V85" s="9">
        <v>47.951000000000001</v>
      </c>
      <c r="W85" s="9">
        <v>48.052</v>
      </c>
      <c r="X85" s="9">
        <v>537.98599999999999</v>
      </c>
      <c r="Y85" s="9">
        <v>289.91000000000003</v>
      </c>
      <c r="Z85" s="9">
        <v>248.07499999999999</v>
      </c>
      <c r="AA85" s="9">
        <v>209.959</v>
      </c>
      <c r="AB85" s="9">
        <v>149.05799999999999</v>
      </c>
      <c r="AC85" s="9">
        <v>60.901000000000003</v>
      </c>
      <c r="AD85" s="9">
        <v>328.02699999999999</v>
      </c>
      <c r="AE85" s="9">
        <v>140.852</v>
      </c>
      <c r="AF85" s="9">
        <v>187.17500000000001</v>
      </c>
      <c r="AG85" s="9">
        <v>308.01299999999998</v>
      </c>
      <c r="AH85" s="9">
        <v>217.3</v>
      </c>
      <c r="AI85" s="9">
        <v>90.712999999999994</v>
      </c>
      <c r="AJ85" s="9">
        <v>377.09399999999999</v>
      </c>
      <c r="AK85" s="9">
        <v>163.398</v>
      </c>
      <c r="AL85" s="9">
        <v>213.696</v>
      </c>
      <c r="AM85" s="9">
        <v>418.89400000000001</v>
      </c>
      <c r="AN85" s="9">
        <v>202.965</v>
      </c>
      <c r="AO85" s="9">
        <v>215.93</v>
      </c>
      <c r="AP85" s="9">
        <v>3129.335</v>
      </c>
      <c r="AQ85" s="9">
        <v>1676.664</v>
      </c>
      <c r="AR85" s="9">
        <v>1452.671</v>
      </c>
      <c r="AS85" s="9">
        <v>2136.4789999999998</v>
      </c>
      <c r="AT85" s="9">
        <v>1353.4490000000001</v>
      </c>
      <c r="AU85" s="9">
        <v>783.029</v>
      </c>
      <c r="AV85" s="9">
        <v>992.85599999999999</v>
      </c>
      <c r="AW85" s="9">
        <v>323.214</v>
      </c>
      <c r="AX85" s="9">
        <v>669.64200000000005</v>
      </c>
      <c r="AY85" s="9">
        <v>727.64599999999996</v>
      </c>
      <c r="AZ85" s="9">
        <v>421.88499999999999</v>
      </c>
      <c r="BA85" s="9">
        <v>305.76</v>
      </c>
      <c r="BB85" s="9">
        <v>398.61799999999999</v>
      </c>
      <c r="BC85" s="9">
        <v>230.54400000000001</v>
      </c>
      <c r="BD85" s="9">
        <v>168.07400000000001</v>
      </c>
      <c r="BE85" s="9">
        <v>247.26499999999999</v>
      </c>
      <c r="BF85" s="9">
        <v>175.94200000000001</v>
      </c>
      <c r="BG85" s="9">
        <v>71.322000000000003</v>
      </c>
      <c r="BH85" s="9">
        <v>208.559</v>
      </c>
      <c r="BI85" s="9">
        <v>142.26300000000001</v>
      </c>
      <c r="BJ85" s="9">
        <v>66.296000000000006</v>
      </c>
      <c r="BK85" s="9">
        <v>38.706000000000003</v>
      </c>
      <c r="BL85" s="9">
        <v>33.679000000000002</v>
      </c>
      <c r="BM85" s="9">
        <v>5.0259999999999998</v>
      </c>
      <c r="BN85" s="9">
        <v>151.35300000000001</v>
      </c>
      <c r="BO85" s="9">
        <v>54.601999999999997</v>
      </c>
      <c r="BP85" s="9">
        <v>96.751000000000005</v>
      </c>
      <c r="BQ85" s="9">
        <v>445.93700000000001</v>
      </c>
      <c r="BR85" s="9">
        <v>258.92500000000001</v>
      </c>
      <c r="BS85" s="9">
        <v>187.012</v>
      </c>
      <c r="BT85" s="9">
        <v>183.60300000000001</v>
      </c>
      <c r="BU85" s="9">
        <v>146.423</v>
      </c>
      <c r="BV85" s="9">
        <v>37.18</v>
      </c>
      <c r="BW85" s="9">
        <v>262.334</v>
      </c>
      <c r="BX85" s="9">
        <v>112.502</v>
      </c>
      <c r="BY85" s="9">
        <v>149.83199999999999</v>
      </c>
      <c r="BZ85" s="9">
        <v>376.83800000000002</v>
      </c>
      <c r="CA85" s="9">
        <v>276.387</v>
      </c>
      <c r="CB85" s="9">
        <v>100.45099999999999</v>
      </c>
      <c r="CC85" s="9">
        <v>350.80799999999999</v>
      </c>
      <c r="CD85" s="9">
        <v>145.49799999999999</v>
      </c>
      <c r="CE85" s="9">
        <v>205.309</v>
      </c>
      <c r="CF85" s="9">
        <v>470.89299999999997</v>
      </c>
      <c r="CG85" s="9">
        <v>254.76499999999999</v>
      </c>
      <c r="CH85" s="9">
        <v>216.12799999999999</v>
      </c>
      <c r="CI85" s="9">
        <v>2529.451</v>
      </c>
      <c r="CJ85" s="9">
        <v>1298.597</v>
      </c>
      <c r="CK85" s="9">
        <v>1230.854</v>
      </c>
      <c r="CL85" s="9">
        <v>1683.12</v>
      </c>
      <c r="CM85" s="9">
        <v>1027.9749999999999</v>
      </c>
      <c r="CN85" s="9">
        <v>655.14499999999998</v>
      </c>
      <c r="CO85" s="9">
        <v>846.33100000000002</v>
      </c>
      <c r="CP85" s="9">
        <v>270.62200000000001</v>
      </c>
      <c r="CQ85" s="9">
        <v>575.70799999999997</v>
      </c>
      <c r="CR85" s="9">
        <v>427.80599999999998</v>
      </c>
      <c r="CS85" s="9">
        <v>236.279</v>
      </c>
      <c r="CT85" s="9">
        <v>191.52600000000001</v>
      </c>
      <c r="CU85" s="9">
        <v>134.232</v>
      </c>
      <c r="CV85" s="9">
        <v>77.558999999999997</v>
      </c>
      <c r="CW85" s="9">
        <v>56.673000000000002</v>
      </c>
      <c r="CX85" s="9">
        <v>71.078000000000003</v>
      </c>
      <c r="CY85" s="9">
        <v>51.198</v>
      </c>
      <c r="CZ85" s="9">
        <v>19.88</v>
      </c>
      <c r="DA85" s="9">
        <v>51.073999999999998</v>
      </c>
      <c r="DB85" s="9">
        <v>35.747</v>
      </c>
      <c r="DC85" s="9">
        <v>15.327999999999999</v>
      </c>
      <c r="DD85" s="9">
        <v>20.004000000000001</v>
      </c>
      <c r="DE85" s="9">
        <v>15.452</v>
      </c>
      <c r="DF85" s="9">
        <v>4.5519999999999996</v>
      </c>
      <c r="DG85" s="9">
        <v>63.154000000000003</v>
      </c>
      <c r="DH85" s="9">
        <v>26.361000000000001</v>
      </c>
      <c r="DI85" s="9">
        <v>36.793999999999997</v>
      </c>
      <c r="DJ85" s="9">
        <v>345.79</v>
      </c>
      <c r="DK85" s="9">
        <v>185.62299999999999</v>
      </c>
      <c r="DL85" s="9">
        <v>160.167</v>
      </c>
      <c r="DM85" s="9">
        <v>122.25</v>
      </c>
      <c r="DN85" s="9">
        <v>91.986999999999995</v>
      </c>
      <c r="DO85" s="9">
        <v>30.263000000000002</v>
      </c>
      <c r="DP85" s="9">
        <v>223.54</v>
      </c>
      <c r="DQ85" s="9">
        <v>93.635999999999996</v>
      </c>
      <c r="DR85" s="9">
        <v>129.904</v>
      </c>
      <c r="DS85" s="9">
        <v>171.42699999999999</v>
      </c>
      <c r="DT85" s="9">
        <v>128.18199999999999</v>
      </c>
      <c r="DU85" s="9">
        <v>43.244999999999997</v>
      </c>
      <c r="DV85" s="9">
        <v>256.37799999999999</v>
      </c>
      <c r="DW85" s="9">
        <v>108.09699999999999</v>
      </c>
      <c r="DX85" s="9">
        <v>148.28100000000001</v>
      </c>
      <c r="DY85" s="9">
        <v>274.61399999999998</v>
      </c>
      <c r="DZ85" s="9">
        <v>129.38300000000001</v>
      </c>
      <c r="EA85" s="9">
        <v>145.23099999999999</v>
      </c>
      <c r="EB85" s="9">
        <v>851.93499999999995</v>
      </c>
      <c r="EC85" s="9">
        <v>442.32299999999998</v>
      </c>
      <c r="ED85" s="9">
        <v>409.61099999999999</v>
      </c>
      <c r="EE85" s="9">
        <v>540.74900000000002</v>
      </c>
      <c r="EF85" s="9">
        <v>343.791</v>
      </c>
      <c r="EG85" s="9">
        <v>196.958</v>
      </c>
      <c r="EH85" s="9">
        <v>311.18599999999998</v>
      </c>
      <c r="EI85" s="9">
        <v>98.533000000000001</v>
      </c>
      <c r="EJ85" s="9">
        <v>212.65299999999999</v>
      </c>
      <c r="EK85" s="9">
        <v>138.57900000000001</v>
      </c>
      <c r="EL85" s="9">
        <v>70.418000000000006</v>
      </c>
      <c r="EM85" s="9">
        <v>68.16</v>
      </c>
      <c r="EN85" s="9">
        <v>41.695</v>
      </c>
      <c r="EO85" s="9">
        <v>23.097999999999999</v>
      </c>
      <c r="EP85" s="9">
        <v>18.597999999999999</v>
      </c>
      <c r="EQ85" s="9">
        <v>19.327000000000002</v>
      </c>
      <c r="ER85" s="9">
        <v>12.909000000000001</v>
      </c>
      <c r="ES85" s="9">
        <v>6.4189999999999996</v>
      </c>
      <c r="ET85" s="9">
        <v>15.538</v>
      </c>
      <c r="EU85" s="9">
        <v>10.416</v>
      </c>
      <c r="EV85" s="9">
        <v>5.1230000000000002</v>
      </c>
      <c r="EW85" s="9">
        <v>3.7890000000000001</v>
      </c>
      <c r="EX85" s="9">
        <v>2.4929999999999999</v>
      </c>
      <c r="EY85" s="9">
        <v>1.296</v>
      </c>
      <c r="EZ85" s="9">
        <v>22.367999999999999</v>
      </c>
      <c r="FA85" s="9">
        <v>10.189</v>
      </c>
      <c r="FB85" s="9">
        <v>12.179</v>
      </c>
      <c r="FC85" s="9">
        <v>112.05200000000001</v>
      </c>
      <c r="FD85" s="9">
        <v>55.777000000000001</v>
      </c>
      <c r="FE85" s="9">
        <v>56.276000000000003</v>
      </c>
      <c r="FF85" s="9">
        <v>30.193999999999999</v>
      </c>
      <c r="FG85" s="9">
        <v>20.948</v>
      </c>
      <c r="FH85" s="9">
        <v>9.2460000000000004</v>
      </c>
      <c r="FI85" s="9">
        <v>81.858000000000004</v>
      </c>
      <c r="FJ85" s="9">
        <v>34.829000000000001</v>
      </c>
      <c r="FK85" s="9">
        <v>47.029000000000003</v>
      </c>
      <c r="FL85" s="9">
        <v>45.338999999999999</v>
      </c>
      <c r="FM85" s="9">
        <v>30.920999999999999</v>
      </c>
      <c r="FN85" s="9">
        <v>14.417</v>
      </c>
      <c r="FO85" s="9">
        <v>93.24</v>
      </c>
      <c r="FP85" s="9">
        <v>39.497</v>
      </c>
      <c r="FQ85" s="9">
        <v>53.743000000000002</v>
      </c>
      <c r="FR85" s="9">
        <v>97.396000000000001</v>
      </c>
      <c r="FS85" s="9">
        <v>45.244</v>
      </c>
      <c r="FT85" s="9">
        <v>52.152000000000001</v>
      </c>
      <c r="FU85" s="9">
        <v>1372.3340000000001</v>
      </c>
      <c r="FV85" s="9">
        <v>734.62199999999996</v>
      </c>
      <c r="FW85" s="9">
        <v>637.71199999999999</v>
      </c>
      <c r="FX85" s="9">
        <v>912.45600000000002</v>
      </c>
      <c r="FY85" s="9">
        <v>602.06100000000004</v>
      </c>
      <c r="FZ85" s="9">
        <v>310.39499999999998</v>
      </c>
      <c r="GA85" s="9">
        <v>459.87799999999999</v>
      </c>
      <c r="GB85" s="9">
        <v>132.56100000000001</v>
      </c>
      <c r="GC85" s="9">
        <v>327.31700000000001</v>
      </c>
      <c r="GD85" s="9">
        <v>212.761</v>
      </c>
      <c r="GE85" s="9">
        <v>112.923</v>
      </c>
      <c r="GF85" s="9">
        <v>99.837000000000003</v>
      </c>
      <c r="GG85" s="9">
        <v>60.582000000000001</v>
      </c>
      <c r="GH85" s="9">
        <v>32.753999999999998</v>
      </c>
      <c r="GI85" s="9">
        <v>27.827999999999999</v>
      </c>
      <c r="GJ85" s="9">
        <v>27.905000000000001</v>
      </c>
      <c r="GK85" s="9">
        <v>19.97</v>
      </c>
      <c r="GL85" s="9">
        <v>7.9349999999999996</v>
      </c>
      <c r="GM85" s="9">
        <v>16.494</v>
      </c>
      <c r="GN85" s="9">
        <v>10.879</v>
      </c>
      <c r="GO85" s="9">
        <v>5.6150000000000002</v>
      </c>
      <c r="GP85" s="9">
        <v>11.411</v>
      </c>
      <c r="GQ85" s="9">
        <v>9.0909999999999993</v>
      </c>
      <c r="GR85" s="9">
        <v>2.3199999999999998</v>
      </c>
      <c r="GS85" s="9">
        <v>32.677</v>
      </c>
      <c r="GT85" s="9">
        <v>12.784000000000001</v>
      </c>
      <c r="GU85" s="9">
        <v>19.893000000000001</v>
      </c>
      <c r="GV85" s="9">
        <v>176.54</v>
      </c>
      <c r="GW85" s="9">
        <v>91.081999999999994</v>
      </c>
      <c r="GX85" s="9">
        <v>85.457999999999998</v>
      </c>
      <c r="GY85" s="9">
        <v>64.010000000000005</v>
      </c>
      <c r="GZ85" s="9">
        <v>46.825000000000003</v>
      </c>
      <c r="HA85" s="9">
        <v>17.184999999999999</v>
      </c>
      <c r="HB85" s="9">
        <v>112.53100000000001</v>
      </c>
      <c r="HC85" s="9">
        <v>44.258000000000003</v>
      </c>
      <c r="HD85" s="9">
        <v>68.272999999999996</v>
      </c>
      <c r="HE85" s="9">
        <v>84.01</v>
      </c>
      <c r="HF85" s="9">
        <v>61.063000000000002</v>
      </c>
      <c r="HG85" s="9">
        <v>22.948</v>
      </c>
      <c r="HH85" s="9">
        <v>128.75</v>
      </c>
      <c r="HI85" s="9">
        <v>51.86</v>
      </c>
      <c r="HJ85" s="9">
        <v>76.89</v>
      </c>
      <c r="HK85" s="9">
        <v>129.02500000000001</v>
      </c>
      <c r="HL85" s="9">
        <v>55.137</v>
      </c>
      <c r="HM85" s="9">
        <v>73.888000000000005</v>
      </c>
      <c r="HN85" s="9">
        <v>260.029</v>
      </c>
      <c r="HO85" s="9">
        <v>136.66900000000001</v>
      </c>
      <c r="HP85" s="9">
        <v>123.36</v>
      </c>
      <c r="HQ85" s="9">
        <v>158.066</v>
      </c>
      <c r="HR85" s="9">
        <v>102.586</v>
      </c>
      <c r="HS85" s="9">
        <v>55.48</v>
      </c>
      <c r="HT85" s="9">
        <v>101.96299999999999</v>
      </c>
      <c r="HU85" s="9">
        <v>34.082999999999998</v>
      </c>
      <c r="HV85" s="9">
        <v>67.88</v>
      </c>
      <c r="HW85" s="9">
        <v>45.488999999999997</v>
      </c>
      <c r="HX85" s="9">
        <v>24.451000000000001</v>
      </c>
      <c r="HY85" s="9">
        <v>21.039000000000001</v>
      </c>
      <c r="HZ85" s="9">
        <v>14.260999999999999</v>
      </c>
      <c r="IA85" s="9">
        <v>7.4809999999999999</v>
      </c>
      <c r="IB85" s="9">
        <v>6.78</v>
      </c>
      <c r="IC85" s="9">
        <v>5.5119999999999996</v>
      </c>
      <c r="ID85" s="9">
        <v>3.78</v>
      </c>
      <c r="IE85" s="9">
        <v>1.732</v>
      </c>
      <c r="IF85" s="9">
        <v>3.85</v>
      </c>
      <c r="IG85" s="9">
        <v>2.6469999999999998</v>
      </c>
      <c r="IH85" s="9">
        <v>1.2030000000000001</v>
      </c>
      <c r="II85" s="9">
        <v>1.6619999999999999</v>
      </c>
      <c r="IJ85" s="9">
        <v>1.133</v>
      </c>
      <c r="IK85" s="9">
        <v>0.52900000000000003</v>
      </c>
      <c r="IL85" s="9">
        <v>8.7490000000000006</v>
      </c>
      <c r="IM85" s="9">
        <v>3.7010000000000001</v>
      </c>
      <c r="IN85" s="9">
        <v>5.0469999999999997</v>
      </c>
      <c r="IO85" s="9">
        <v>37.94</v>
      </c>
      <c r="IP85" s="9">
        <v>20.337</v>
      </c>
      <c r="IQ85" s="9">
        <v>17.603000000000002</v>
      </c>
    </row>
    <row r="86" spans="1:251">
      <c r="A86" s="10">
        <v>44105</v>
      </c>
      <c r="B86" s="9">
        <v>1063.885</v>
      </c>
      <c r="C86" s="9">
        <v>1249.4190000000001</v>
      </c>
      <c r="D86" s="9">
        <v>420.54199999999997</v>
      </c>
      <c r="E86" s="9">
        <v>828.87599999999998</v>
      </c>
      <c r="F86" s="9">
        <v>638.09799999999996</v>
      </c>
      <c r="G86" s="9">
        <v>346.33699999999999</v>
      </c>
      <c r="H86" s="9">
        <v>291.76100000000002</v>
      </c>
      <c r="I86" s="9">
        <v>175.48</v>
      </c>
      <c r="J86" s="9">
        <v>109.08499999999999</v>
      </c>
      <c r="K86" s="9">
        <v>66.394999999999996</v>
      </c>
      <c r="L86" s="9">
        <v>93.366</v>
      </c>
      <c r="M86" s="9">
        <v>72.846999999999994</v>
      </c>
      <c r="N86" s="9">
        <v>20.518999999999998</v>
      </c>
      <c r="O86" s="9">
        <v>70.775999999999996</v>
      </c>
      <c r="P86" s="9">
        <v>52.662999999999997</v>
      </c>
      <c r="Q86" s="9">
        <v>18.113</v>
      </c>
      <c r="R86" s="9">
        <v>22.59</v>
      </c>
      <c r="S86" s="9">
        <v>20.184000000000001</v>
      </c>
      <c r="T86" s="9">
        <v>2.4049999999999998</v>
      </c>
      <c r="U86" s="9">
        <v>82.114000000000004</v>
      </c>
      <c r="V86" s="9">
        <v>36.238</v>
      </c>
      <c r="W86" s="9">
        <v>45.875999999999998</v>
      </c>
      <c r="X86" s="9">
        <v>531.73699999999997</v>
      </c>
      <c r="Y86" s="9">
        <v>279.32499999999999</v>
      </c>
      <c r="Z86" s="9">
        <v>252.41200000000001</v>
      </c>
      <c r="AA86" s="9">
        <v>212.66800000000001</v>
      </c>
      <c r="AB86" s="9">
        <v>149.81700000000001</v>
      </c>
      <c r="AC86" s="9">
        <v>62.851999999999997</v>
      </c>
      <c r="AD86" s="9">
        <v>319.06900000000002</v>
      </c>
      <c r="AE86" s="9">
        <v>129.50800000000001</v>
      </c>
      <c r="AF86" s="9">
        <v>189.56</v>
      </c>
      <c r="AG86" s="9">
        <v>276.95800000000003</v>
      </c>
      <c r="AH86" s="9">
        <v>199.42599999999999</v>
      </c>
      <c r="AI86" s="9">
        <v>77.531999999999996</v>
      </c>
      <c r="AJ86" s="9">
        <v>361.14</v>
      </c>
      <c r="AK86" s="9">
        <v>146.911</v>
      </c>
      <c r="AL86" s="9">
        <v>214.22900000000001</v>
      </c>
      <c r="AM86" s="9">
        <v>389.84500000000003</v>
      </c>
      <c r="AN86" s="9">
        <v>182.17099999999999</v>
      </c>
      <c r="AO86" s="9">
        <v>207.673</v>
      </c>
      <c r="AP86" s="9">
        <v>3210.3270000000002</v>
      </c>
      <c r="AQ86" s="9">
        <v>1733.7919999999999</v>
      </c>
      <c r="AR86" s="9">
        <v>1476.5350000000001</v>
      </c>
      <c r="AS86" s="9">
        <v>2182.7269999999999</v>
      </c>
      <c r="AT86" s="9">
        <v>1401.963</v>
      </c>
      <c r="AU86" s="9">
        <v>780.76400000000001</v>
      </c>
      <c r="AV86" s="9">
        <v>1027.5999999999999</v>
      </c>
      <c r="AW86" s="9">
        <v>331.82900000000001</v>
      </c>
      <c r="AX86" s="9">
        <v>695.77099999999996</v>
      </c>
      <c r="AY86" s="9">
        <v>676.14</v>
      </c>
      <c r="AZ86" s="9">
        <v>379.41</v>
      </c>
      <c r="BA86" s="9">
        <v>296.73</v>
      </c>
      <c r="BB86" s="9">
        <v>290.02100000000002</v>
      </c>
      <c r="BC86" s="9">
        <v>174.87799999999999</v>
      </c>
      <c r="BD86" s="9">
        <v>115.143</v>
      </c>
      <c r="BE86" s="9">
        <v>176.363</v>
      </c>
      <c r="BF86" s="9">
        <v>125.76300000000001</v>
      </c>
      <c r="BG86" s="9">
        <v>50.600999999999999</v>
      </c>
      <c r="BH86" s="9">
        <v>143.86600000000001</v>
      </c>
      <c r="BI86" s="9">
        <v>98.950999999999993</v>
      </c>
      <c r="BJ86" s="9">
        <v>44.915999999999997</v>
      </c>
      <c r="BK86" s="9">
        <v>32.497</v>
      </c>
      <c r="BL86" s="9">
        <v>26.812000000000001</v>
      </c>
      <c r="BM86" s="9">
        <v>5.6849999999999996</v>
      </c>
      <c r="BN86" s="9">
        <v>113.658</v>
      </c>
      <c r="BO86" s="9">
        <v>49.115000000000002</v>
      </c>
      <c r="BP86" s="9">
        <v>64.543000000000006</v>
      </c>
      <c r="BQ86" s="9">
        <v>493.07100000000003</v>
      </c>
      <c r="BR86" s="9">
        <v>265.25299999999999</v>
      </c>
      <c r="BS86" s="9">
        <v>227.81700000000001</v>
      </c>
      <c r="BT86" s="9">
        <v>204.459</v>
      </c>
      <c r="BU86" s="9">
        <v>155.72200000000001</v>
      </c>
      <c r="BV86" s="9">
        <v>48.738</v>
      </c>
      <c r="BW86" s="9">
        <v>288.61099999999999</v>
      </c>
      <c r="BX86" s="9">
        <v>109.532</v>
      </c>
      <c r="BY86" s="9">
        <v>179.07900000000001</v>
      </c>
      <c r="BZ86" s="9">
        <v>326.93900000000002</v>
      </c>
      <c r="CA86" s="9">
        <v>239.078</v>
      </c>
      <c r="CB86" s="9">
        <v>87.861999999999995</v>
      </c>
      <c r="CC86" s="9">
        <v>349.20100000000002</v>
      </c>
      <c r="CD86" s="9">
        <v>140.333</v>
      </c>
      <c r="CE86" s="9">
        <v>208.86799999999999</v>
      </c>
      <c r="CF86" s="9">
        <v>432.47800000000001</v>
      </c>
      <c r="CG86" s="9">
        <v>208.483</v>
      </c>
      <c r="CH86" s="9">
        <v>223.995</v>
      </c>
      <c r="CI86" s="9">
        <v>2557.3200000000002</v>
      </c>
      <c r="CJ86" s="9">
        <v>1322.501</v>
      </c>
      <c r="CK86" s="9">
        <v>1234.818</v>
      </c>
      <c r="CL86" s="9">
        <v>1703.0550000000001</v>
      </c>
      <c r="CM86" s="9">
        <v>1056.45</v>
      </c>
      <c r="CN86" s="9">
        <v>646.60500000000002</v>
      </c>
      <c r="CO86" s="9">
        <v>854.26499999999999</v>
      </c>
      <c r="CP86" s="9">
        <v>266.05200000000002</v>
      </c>
      <c r="CQ86" s="9">
        <v>588.21299999999997</v>
      </c>
      <c r="CR86" s="9">
        <v>384.71800000000002</v>
      </c>
      <c r="CS86" s="9">
        <v>204.178</v>
      </c>
      <c r="CT86" s="9">
        <v>180.541</v>
      </c>
      <c r="CU86" s="9">
        <v>101.93300000000001</v>
      </c>
      <c r="CV86" s="9">
        <v>58.005000000000003</v>
      </c>
      <c r="CW86" s="9">
        <v>43.927999999999997</v>
      </c>
      <c r="CX86" s="9">
        <v>49.875</v>
      </c>
      <c r="CY86" s="9">
        <v>35.481000000000002</v>
      </c>
      <c r="CZ86" s="9">
        <v>14.394</v>
      </c>
      <c r="DA86" s="9">
        <v>39.600999999999999</v>
      </c>
      <c r="DB86" s="9">
        <v>28.344999999999999</v>
      </c>
      <c r="DC86" s="9">
        <v>11.257</v>
      </c>
      <c r="DD86" s="9">
        <v>10.273999999999999</v>
      </c>
      <c r="DE86" s="9">
        <v>7.1360000000000001</v>
      </c>
      <c r="DF86" s="9">
        <v>3.1379999999999999</v>
      </c>
      <c r="DG86" s="9">
        <v>52.058</v>
      </c>
      <c r="DH86" s="9">
        <v>22.524000000000001</v>
      </c>
      <c r="DI86" s="9">
        <v>29.533999999999999</v>
      </c>
      <c r="DJ86" s="9">
        <v>325.63900000000001</v>
      </c>
      <c r="DK86" s="9">
        <v>172.42400000000001</v>
      </c>
      <c r="DL86" s="9">
        <v>153.215</v>
      </c>
      <c r="DM86" s="9">
        <v>122.21299999999999</v>
      </c>
      <c r="DN86" s="9">
        <v>91.013000000000005</v>
      </c>
      <c r="DO86" s="9">
        <v>31.2</v>
      </c>
      <c r="DP86" s="9">
        <v>203.42599999999999</v>
      </c>
      <c r="DQ86" s="9">
        <v>81.411000000000001</v>
      </c>
      <c r="DR86" s="9">
        <v>122.014</v>
      </c>
      <c r="DS86" s="9">
        <v>156.97</v>
      </c>
      <c r="DT86" s="9">
        <v>114.99299999999999</v>
      </c>
      <c r="DU86" s="9">
        <v>41.976999999999997</v>
      </c>
      <c r="DV86" s="9">
        <v>227.749</v>
      </c>
      <c r="DW86" s="9">
        <v>89.185000000000002</v>
      </c>
      <c r="DX86" s="9">
        <v>138.56399999999999</v>
      </c>
      <c r="DY86" s="9">
        <v>243.02699999999999</v>
      </c>
      <c r="DZ86" s="9">
        <v>109.756</v>
      </c>
      <c r="EA86" s="9">
        <v>133.27099999999999</v>
      </c>
      <c r="EB86" s="9">
        <v>856.70100000000002</v>
      </c>
      <c r="EC86" s="9">
        <v>450.13799999999998</v>
      </c>
      <c r="ED86" s="9">
        <v>406.56299999999999</v>
      </c>
      <c r="EE86" s="9">
        <v>550.57299999999998</v>
      </c>
      <c r="EF86" s="9">
        <v>349.32600000000002</v>
      </c>
      <c r="EG86" s="9">
        <v>201.24700000000001</v>
      </c>
      <c r="EH86" s="9">
        <v>306.12799999999999</v>
      </c>
      <c r="EI86" s="9">
        <v>100.812</v>
      </c>
      <c r="EJ86" s="9">
        <v>205.316</v>
      </c>
      <c r="EK86" s="9">
        <v>130.69</v>
      </c>
      <c r="EL86" s="9">
        <v>65.888000000000005</v>
      </c>
      <c r="EM86" s="9">
        <v>64.802000000000007</v>
      </c>
      <c r="EN86" s="9">
        <v>33.939</v>
      </c>
      <c r="EO86" s="9">
        <v>20.931999999999999</v>
      </c>
      <c r="EP86" s="9">
        <v>13.007</v>
      </c>
      <c r="EQ86" s="9">
        <v>11.957000000000001</v>
      </c>
      <c r="ER86" s="9">
        <v>9.2889999999999997</v>
      </c>
      <c r="ES86" s="9">
        <v>2.6669999999999998</v>
      </c>
      <c r="ET86" s="9">
        <v>8.8469999999999995</v>
      </c>
      <c r="EU86" s="9">
        <v>7.1360000000000001</v>
      </c>
      <c r="EV86" s="9">
        <v>1.7110000000000001</v>
      </c>
      <c r="EW86" s="9">
        <v>3.109</v>
      </c>
      <c r="EX86" s="9">
        <v>2.153</v>
      </c>
      <c r="EY86" s="9">
        <v>0.95599999999999996</v>
      </c>
      <c r="EZ86" s="9">
        <v>21.981999999999999</v>
      </c>
      <c r="FA86" s="9">
        <v>11.641999999999999</v>
      </c>
      <c r="FB86" s="9">
        <v>10.34</v>
      </c>
      <c r="FC86" s="9">
        <v>111.376</v>
      </c>
      <c r="FD86" s="9">
        <v>53.75</v>
      </c>
      <c r="FE86" s="9">
        <v>57.625999999999998</v>
      </c>
      <c r="FF86" s="9">
        <v>32.231999999999999</v>
      </c>
      <c r="FG86" s="9">
        <v>23.632999999999999</v>
      </c>
      <c r="FH86" s="9">
        <v>8.5990000000000002</v>
      </c>
      <c r="FI86" s="9">
        <v>79.144000000000005</v>
      </c>
      <c r="FJ86" s="9">
        <v>30.117000000000001</v>
      </c>
      <c r="FK86" s="9">
        <v>49.027000000000001</v>
      </c>
      <c r="FL86" s="9">
        <v>40.945999999999998</v>
      </c>
      <c r="FM86" s="9">
        <v>30</v>
      </c>
      <c r="FN86" s="9">
        <v>10.946</v>
      </c>
      <c r="FO86" s="9">
        <v>89.744</v>
      </c>
      <c r="FP86" s="9">
        <v>35.887999999999998</v>
      </c>
      <c r="FQ86" s="9">
        <v>53.856000000000002</v>
      </c>
      <c r="FR86" s="9">
        <v>87.991</v>
      </c>
      <c r="FS86" s="9">
        <v>37.253</v>
      </c>
      <c r="FT86" s="9">
        <v>50.738</v>
      </c>
      <c r="FU86" s="9">
        <v>1388.058</v>
      </c>
      <c r="FV86" s="9">
        <v>741.33799999999997</v>
      </c>
      <c r="FW86" s="9">
        <v>646.721</v>
      </c>
      <c r="FX86" s="9">
        <v>925.86800000000005</v>
      </c>
      <c r="FY86" s="9">
        <v>613.52200000000005</v>
      </c>
      <c r="FZ86" s="9">
        <v>312.346</v>
      </c>
      <c r="GA86" s="9">
        <v>462.19</v>
      </c>
      <c r="GB86" s="9">
        <v>127.815</v>
      </c>
      <c r="GC86" s="9">
        <v>334.375</v>
      </c>
      <c r="GD86" s="9">
        <v>209.291</v>
      </c>
      <c r="GE86" s="9">
        <v>107.355</v>
      </c>
      <c r="GF86" s="9">
        <v>101.937</v>
      </c>
      <c r="GG86" s="9">
        <v>39.652999999999999</v>
      </c>
      <c r="GH86" s="9">
        <v>22.24</v>
      </c>
      <c r="GI86" s="9">
        <v>17.413</v>
      </c>
      <c r="GJ86" s="9">
        <v>17.812999999999999</v>
      </c>
      <c r="GK86" s="9">
        <v>14.747999999999999</v>
      </c>
      <c r="GL86" s="9">
        <v>3.0649999999999999</v>
      </c>
      <c r="GM86" s="9">
        <v>10.497999999999999</v>
      </c>
      <c r="GN86" s="9">
        <v>8.9670000000000005</v>
      </c>
      <c r="GO86" s="9">
        <v>1.5309999999999999</v>
      </c>
      <c r="GP86" s="9">
        <v>7.3159999999999998</v>
      </c>
      <c r="GQ86" s="9">
        <v>5.782</v>
      </c>
      <c r="GR86" s="9">
        <v>1.534</v>
      </c>
      <c r="GS86" s="9">
        <v>21.84</v>
      </c>
      <c r="GT86" s="9">
        <v>7.492</v>
      </c>
      <c r="GU86" s="9">
        <v>14.348000000000001</v>
      </c>
      <c r="GV86" s="9">
        <v>187.34</v>
      </c>
      <c r="GW86" s="9">
        <v>94.718999999999994</v>
      </c>
      <c r="GX86" s="9">
        <v>92.620999999999995</v>
      </c>
      <c r="GY86" s="9">
        <v>77.545000000000002</v>
      </c>
      <c r="GZ86" s="9">
        <v>56.531999999999996</v>
      </c>
      <c r="HA86" s="9">
        <v>21.013000000000002</v>
      </c>
      <c r="HB86" s="9">
        <v>109.795</v>
      </c>
      <c r="HC86" s="9">
        <v>38.186999999999998</v>
      </c>
      <c r="HD86" s="9">
        <v>71.608000000000004</v>
      </c>
      <c r="HE86" s="9">
        <v>87.77</v>
      </c>
      <c r="HF86" s="9">
        <v>65.131</v>
      </c>
      <c r="HG86" s="9">
        <v>22.638999999999999</v>
      </c>
      <c r="HH86" s="9">
        <v>121.52200000000001</v>
      </c>
      <c r="HI86" s="9">
        <v>42.223999999999997</v>
      </c>
      <c r="HJ86" s="9">
        <v>79.298000000000002</v>
      </c>
      <c r="HK86" s="9">
        <v>120.29300000000001</v>
      </c>
      <c r="HL86" s="9">
        <v>47.154000000000003</v>
      </c>
      <c r="HM86" s="9">
        <v>73.138999999999996</v>
      </c>
      <c r="HN86" s="9">
        <v>260.483</v>
      </c>
      <c r="HO86" s="9">
        <v>138.12700000000001</v>
      </c>
      <c r="HP86" s="9">
        <v>122.35599999999999</v>
      </c>
      <c r="HQ86" s="9">
        <v>158.34299999999999</v>
      </c>
      <c r="HR86" s="9">
        <v>104.17400000000001</v>
      </c>
      <c r="HS86" s="9">
        <v>54.168999999999997</v>
      </c>
      <c r="HT86" s="9">
        <v>102.14</v>
      </c>
      <c r="HU86" s="9">
        <v>33.953000000000003</v>
      </c>
      <c r="HV86" s="9">
        <v>68.186999999999998</v>
      </c>
      <c r="HW86" s="9">
        <v>43.761000000000003</v>
      </c>
      <c r="HX86" s="9">
        <v>23.033999999999999</v>
      </c>
      <c r="HY86" s="9">
        <v>20.727</v>
      </c>
      <c r="HZ86" s="9">
        <v>9.31</v>
      </c>
      <c r="IA86" s="9">
        <v>5.1989999999999998</v>
      </c>
      <c r="IB86" s="9">
        <v>4.1109999999999998</v>
      </c>
      <c r="IC86" s="9">
        <v>3.2330000000000001</v>
      </c>
      <c r="ID86" s="9">
        <v>2.052</v>
      </c>
      <c r="IE86" s="9">
        <v>1.181</v>
      </c>
      <c r="IF86" s="9">
        <v>2.75</v>
      </c>
      <c r="IG86" s="9">
        <v>1.76</v>
      </c>
      <c r="IH86" s="9">
        <v>0.99</v>
      </c>
      <c r="II86" s="9">
        <v>0.48299999999999998</v>
      </c>
      <c r="IJ86" s="9">
        <v>0.29199999999999998</v>
      </c>
      <c r="IK86" s="9">
        <v>0.191</v>
      </c>
      <c r="IL86" s="9">
        <v>6.077</v>
      </c>
      <c r="IM86" s="9">
        <v>3.1469999999999998</v>
      </c>
      <c r="IN86" s="9">
        <v>2.9289999999999998</v>
      </c>
      <c r="IO86" s="9">
        <v>38.103999999999999</v>
      </c>
      <c r="IP86" s="9">
        <v>19.876999999999999</v>
      </c>
      <c r="IQ86" s="9">
        <v>18.225999999999999</v>
      </c>
    </row>
    <row r="87" spans="1:251">
      <c r="A87" s="10">
        <v>44136</v>
      </c>
      <c r="B87" s="9">
        <v>1099.252</v>
      </c>
      <c r="C87" s="9">
        <v>1223.748</v>
      </c>
      <c r="D87" s="9">
        <v>421.32</v>
      </c>
      <c r="E87" s="9">
        <v>802.428</v>
      </c>
      <c r="F87" s="9">
        <v>632.73199999999997</v>
      </c>
      <c r="G87" s="9">
        <v>348.44799999999998</v>
      </c>
      <c r="H87" s="9">
        <v>284.28399999999999</v>
      </c>
      <c r="I87" s="9">
        <v>158.37700000000001</v>
      </c>
      <c r="J87" s="9">
        <v>96.902000000000001</v>
      </c>
      <c r="K87" s="9">
        <v>61.475000000000001</v>
      </c>
      <c r="L87" s="9">
        <v>86.088999999999999</v>
      </c>
      <c r="M87" s="9">
        <v>65.772000000000006</v>
      </c>
      <c r="N87" s="9">
        <v>20.317</v>
      </c>
      <c r="O87" s="9">
        <v>63.015000000000001</v>
      </c>
      <c r="P87" s="9">
        <v>49.097999999999999</v>
      </c>
      <c r="Q87" s="9">
        <v>13.917999999999999</v>
      </c>
      <c r="R87" s="9">
        <v>23.073</v>
      </c>
      <c r="S87" s="9">
        <v>16.673999999999999</v>
      </c>
      <c r="T87" s="9">
        <v>6.399</v>
      </c>
      <c r="U87" s="9">
        <v>72.287999999999997</v>
      </c>
      <c r="V87" s="9">
        <v>31.13</v>
      </c>
      <c r="W87" s="9">
        <v>41.158000000000001</v>
      </c>
      <c r="X87" s="9">
        <v>535.77099999999996</v>
      </c>
      <c r="Y87" s="9">
        <v>285.75299999999999</v>
      </c>
      <c r="Z87" s="9">
        <v>250.018</v>
      </c>
      <c r="AA87" s="9">
        <v>219.71799999999999</v>
      </c>
      <c r="AB87" s="9">
        <v>154.54900000000001</v>
      </c>
      <c r="AC87" s="9">
        <v>65.168999999999997</v>
      </c>
      <c r="AD87" s="9">
        <v>316.05200000000002</v>
      </c>
      <c r="AE87" s="9">
        <v>131.20400000000001</v>
      </c>
      <c r="AF87" s="9">
        <v>184.84899999999999</v>
      </c>
      <c r="AG87" s="9">
        <v>280.887</v>
      </c>
      <c r="AH87" s="9">
        <v>202.19900000000001</v>
      </c>
      <c r="AI87" s="9">
        <v>78.688000000000002</v>
      </c>
      <c r="AJ87" s="9">
        <v>351.846</v>
      </c>
      <c r="AK87" s="9">
        <v>146.249</v>
      </c>
      <c r="AL87" s="9">
        <v>205.596</v>
      </c>
      <c r="AM87" s="9">
        <v>379.06799999999998</v>
      </c>
      <c r="AN87" s="9">
        <v>180.30099999999999</v>
      </c>
      <c r="AO87" s="9">
        <v>198.76599999999999</v>
      </c>
      <c r="AP87" s="9">
        <v>3288.6120000000001</v>
      </c>
      <c r="AQ87" s="9">
        <v>1753.7180000000001</v>
      </c>
      <c r="AR87" s="9">
        <v>1534.894</v>
      </c>
      <c r="AS87" s="9">
        <v>2222.527</v>
      </c>
      <c r="AT87" s="9">
        <v>1416.2940000000001</v>
      </c>
      <c r="AU87" s="9">
        <v>806.23299999999995</v>
      </c>
      <c r="AV87" s="9">
        <v>1066.0840000000001</v>
      </c>
      <c r="AW87" s="9">
        <v>337.42399999999998</v>
      </c>
      <c r="AX87" s="9">
        <v>728.66</v>
      </c>
      <c r="AY87" s="9">
        <v>584.16399999999999</v>
      </c>
      <c r="AZ87" s="9">
        <v>319.54300000000001</v>
      </c>
      <c r="BA87" s="9">
        <v>264.62200000000001</v>
      </c>
      <c r="BB87" s="9">
        <v>202.76400000000001</v>
      </c>
      <c r="BC87" s="9">
        <v>116.931</v>
      </c>
      <c r="BD87" s="9">
        <v>85.832999999999998</v>
      </c>
      <c r="BE87" s="9">
        <v>110.377</v>
      </c>
      <c r="BF87" s="9">
        <v>76.135999999999996</v>
      </c>
      <c r="BG87" s="9">
        <v>34.241</v>
      </c>
      <c r="BH87" s="9">
        <v>84.343000000000004</v>
      </c>
      <c r="BI87" s="9">
        <v>54.311</v>
      </c>
      <c r="BJ87" s="9">
        <v>30.032</v>
      </c>
      <c r="BK87" s="9">
        <v>26.033999999999999</v>
      </c>
      <c r="BL87" s="9">
        <v>21.824999999999999</v>
      </c>
      <c r="BM87" s="9">
        <v>4.2089999999999996</v>
      </c>
      <c r="BN87" s="9">
        <v>92.387</v>
      </c>
      <c r="BO87" s="9">
        <v>40.795000000000002</v>
      </c>
      <c r="BP87" s="9">
        <v>51.591999999999999</v>
      </c>
      <c r="BQ87" s="9">
        <v>454.86900000000003</v>
      </c>
      <c r="BR87" s="9">
        <v>246.43600000000001</v>
      </c>
      <c r="BS87" s="9">
        <v>208.434</v>
      </c>
      <c r="BT87" s="9">
        <v>161.02199999999999</v>
      </c>
      <c r="BU87" s="9">
        <v>129.179</v>
      </c>
      <c r="BV87" s="9">
        <v>31.843</v>
      </c>
      <c r="BW87" s="9">
        <v>293.84699999999998</v>
      </c>
      <c r="BX87" s="9">
        <v>117.25700000000001</v>
      </c>
      <c r="BY87" s="9">
        <v>176.59100000000001</v>
      </c>
      <c r="BZ87" s="9">
        <v>247.161</v>
      </c>
      <c r="CA87" s="9">
        <v>184.53899999999999</v>
      </c>
      <c r="CB87" s="9">
        <v>62.622999999999998</v>
      </c>
      <c r="CC87" s="9">
        <v>337.00299999999999</v>
      </c>
      <c r="CD87" s="9">
        <v>135.00399999999999</v>
      </c>
      <c r="CE87" s="9">
        <v>201.999</v>
      </c>
      <c r="CF87" s="9">
        <v>378.19099999999997</v>
      </c>
      <c r="CG87" s="9">
        <v>171.56800000000001</v>
      </c>
      <c r="CH87" s="9">
        <v>206.62299999999999</v>
      </c>
      <c r="CI87" s="9">
        <v>2560.0340000000001</v>
      </c>
      <c r="CJ87" s="9">
        <v>1325.8889999999999</v>
      </c>
      <c r="CK87" s="9">
        <v>1234.144</v>
      </c>
      <c r="CL87" s="9">
        <v>1715.9469999999999</v>
      </c>
      <c r="CM87" s="9">
        <v>1060.519</v>
      </c>
      <c r="CN87" s="9">
        <v>655.428</v>
      </c>
      <c r="CO87" s="9">
        <v>844.08699999999999</v>
      </c>
      <c r="CP87" s="9">
        <v>265.37</v>
      </c>
      <c r="CQ87" s="9">
        <v>578.71699999999998</v>
      </c>
      <c r="CR87" s="9">
        <v>388.62</v>
      </c>
      <c r="CS87" s="9">
        <v>200.51400000000001</v>
      </c>
      <c r="CT87" s="9">
        <v>188.10499999999999</v>
      </c>
      <c r="CU87" s="9">
        <v>89.051000000000002</v>
      </c>
      <c r="CV87" s="9">
        <v>46.848999999999997</v>
      </c>
      <c r="CW87" s="9">
        <v>42.201999999999998</v>
      </c>
      <c r="CX87" s="9">
        <v>42.054000000000002</v>
      </c>
      <c r="CY87" s="9">
        <v>29.702000000000002</v>
      </c>
      <c r="CZ87" s="9">
        <v>12.351000000000001</v>
      </c>
      <c r="DA87" s="9">
        <v>30.253</v>
      </c>
      <c r="DB87" s="9">
        <v>19.34</v>
      </c>
      <c r="DC87" s="9">
        <v>10.913</v>
      </c>
      <c r="DD87" s="9">
        <v>11.8</v>
      </c>
      <c r="DE87" s="9">
        <v>10.362</v>
      </c>
      <c r="DF87" s="9">
        <v>1.4379999999999999</v>
      </c>
      <c r="DG87" s="9">
        <v>46.997</v>
      </c>
      <c r="DH87" s="9">
        <v>17.146999999999998</v>
      </c>
      <c r="DI87" s="9">
        <v>29.850999999999999</v>
      </c>
      <c r="DJ87" s="9">
        <v>337.363</v>
      </c>
      <c r="DK87" s="9">
        <v>176.393</v>
      </c>
      <c r="DL87" s="9">
        <v>160.97</v>
      </c>
      <c r="DM87" s="9">
        <v>115.803</v>
      </c>
      <c r="DN87" s="9">
        <v>85.537999999999997</v>
      </c>
      <c r="DO87" s="9">
        <v>30.265999999999998</v>
      </c>
      <c r="DP87" s="9">
        <v>221.56</v>
      </c>
      <c r="DQ87" s="9">
        <v>90.855000000000004</v>
      </c>
      <c r="DR87" s="9">
        <v>130.70400000000001</v>
      </c>
      <c r="DS87" s="9">
        <v>144.744</v>
      </c>
      <c r="DT87" s="9">
        <v>105.26300000000001</v>
      </c>
      <c r="DU87" s="9">
        <v>39.481000000000002</v>
      </c>
      <c r="DV87" s="9">
        <v>243.876</v>
      </c>
      <c r="DW87" s="9">
        <v>95.251000000000005</v>
      </c>
      <c r="DX87" s="9">
        <v>148.625</v>
      </c>
      <c r="DY87" s="9">
        <v>251.81299999999999</v>
      </c>
      <c r="DZ87" s="9">
        <v>110.19499999999999</v>
      </c>
      <c r="EA87" s="9">
        <v>141.61799999999999</v>
      </c>
      <c r="EB87" s="9">
        <v>862.30700000000002</v>
      </c>
      <c r="EC87" s="9">
        <v>454.29</v>
      </c>
      <c r="ED87" s="9">
        <v>408.017</v>
      </c>
      <c r="EE87" s="9">
        <v>556.80100000000004</v>
      </c>
      <c r="EF87" s="9">
        <v>357.37700000000001</v>
      </c>
      <c r="EG87" s="9">
        <v>199.42400000000001</v>
      </c>
      <c r="EH87" s="9">
        <v>305.50599999999997</v>
      </c>
      <c r="EI87" s="9">
        <v>96.912999999999997</v>
      </c>
      <c r="EJ87" s="9">
        <v>208.59299999999999</v>
      </c>
      <c r="EK87" s="9">
        <v>141.74199999999999</v>
      </c>
      <c r="EL87" s="9">
        <v>71.835999999999999</v>
      </c>
      <c r="EM87" s="9">
        <v>69.906000000000006</v>
      </c>
      <c r="EN87" s="9">
        <v>38.418999999999997</v>
      </c>
      <c r="EO87" s="9">
        <v>23.41</v>
      </c>
      <c r="EP87" s="9">
        <v>15.009</v>
      </c>
      <c r="EQ87" s="9">
        <v>17.609000000000002</v>
      </c>
      <c r="ER87" s="9">
        <v>14.217000000000001</v>
      </c>
      <c r="ES87" s="9">
        <v>3.3919999999999999</v>
      </c>
      <c r="ET87" s="9">
        <v>11.49</v>
      </c>
      <c r="EU87" s="9">
        <v>9.2010000000000005</v>
      </c>
      <c r="EV87" s="9">
        <v>2.2879999999999998</v>
      </c>
      <c r="EW87" s="9">
        <v>6.1189999999999998</v>
      </c>
      <c r="EX87" s="9">
        <v>5.0149999999999997</v>
      </c>
      <c r="EY87" s="9">
        <v>1.1040000000000001</v>
      </c>
      <c r="EZ87" s="9">
        <v>20.811</v>
      </c>
      <c r="FA87" s="9">
        <v>9.1929999999999996</v>
      </c>
      <c r="FB87" s="9">
        <v>11.618</v>
      </c>
      <c r="FC87" s="9">
        <v>117.569</v>
      </c>
      <c r="FD87" s="9">
        <v>57.17</v>
      </c>
      <c r="FE87" s="9">
        <v>60.398000000000003</v>
      </c>
      <c r="FF87" s="9">
        <v>34.482999999999997</v>
      </c>
      <c r="FG87" s="9">
        <v>25.530999999999999</v>
      </c>
      <c r="FH87" s="9">
        <v>8.952</v>
      </c>
      <c r="FI87" s="9">
        <v>83.085999999999999</v>
      </c>
      <c r="FJ87" s="9">
        <v>31.638999999999999</v>
      </c>
      <c r="FK87" s="9">
        <v>51.447000000000003</v>
      </c>
      <c r="FL87" s="9">
        <v>47.993000000000002</v>
      </c>
      <c r="FM87" s="9">
        <v>36.125</v>
      </c>
      <c r="FN87" s="9">
        <v>11.869</v>
      </c>
      <c r="FO87" s="9">
        <v>93.748999999999995</v>
      </c>
      <c r="FP87" s="9">
        <v>35.712000000000003</v>
      </c>
      <c r="FQ87" s="9">
        <v>58.036999999999999</v>
      </c>
      <c r="FR87" s="9">
        <v>94.575000000000003</v>
      </c>
      <c r="FS87" s="9">
        <v>40.841000000000001</v>
      </c>
      <c r="FT87" s="9">
        <v>53.734999999999999</v>
      </c>
      <c r="FU87" s="9">
        <v>1406.807</v>
      </c>
      <c r="FV87" s="9">
        <v>751.798</v>
      </c>
      <c r="FW87" s="9">
        <v>655.00900000000001</v>
      </c>
      <c r="FX87" s="9">
        <v>941.952</v>
      </c>
      <c r="FY87" s="9">
        <v>621.14</v>
      </c>
      <c r="FZ87" s="9">
        <v>320.81200000000001</v>
      </c>
      <c r="GA87" s="9">
        <v>464.85500000000002</v>
      </c>
      <c r="GB87" s="9">
        <v>130.65799999999999</v>
      </c>
      <c r="GC87" s="9">
        <v>334.197</v>
      </c>
      <c r="GD87" s="9">
        <v>189.999</v>
      </c>
      <c r="GE87" s="9">
        <v>100.34099999999999</v>
      </c>
      <c r="GF87" s="9">
        <v>89.659000000000006</v>
      </c>
      <c r="GG87" s="9">
        <v>42.301000000000002</v>
      </c>
      <c r="GH87" s="9">
        <v>24.884</v>
      </c>
      <c r="GI87" s="9">
        <v>17.417000000000002</v>
      </c>
      <c r="GJ87" s="9">
        <v>18.553999999999998</v>
      </c>
      <c r="GK87" s="9">
        <v>14.701000000000001</v>
      </c>
      <c r="GL87" s="9">
        <v>3.8530000000000002</v>
      </c>
      <c r="GM87" s="9">
        <v>9.718</v>
      </c>
      <c r="GN87" s="9">
        <v>7.5549999999999997</v>
      </c>
      <c r="GO87" s="9">
        <v>2.1629999999999998</v>
      </c>
      <c r="GP87" s="9">
        <v>8.8360000000000003</v>
      </c>
      <c r="GQ87" s="9">
        <v>7.1459999999999999</v>
      </c>
      <c r="GR87" s="9">
        <v>1.69</v>
      </c>
      <c r="GS87" s="9">
        <v>23.748000000000001</v>
      </c>
      <c r="GT87" s="9">
        <v>10.183</v>
      </c>
      <c r="GU87" s="9">
        <v>13.564</v>
      </c>
      <c r="GV87" s="9">
        <v>168.18799999999999</v>
      </c>
      <c r="GW87" s="9">
        <v>86.546999999999997</v>
      </c>
      <c r="GX87" s="9">
        <v>81.641000000000005</v>
      </c>
      <c r="GY87" s="9">
        <v>65.072999999999993</v>
      </c>
      <c r="GZ87" s="9">
        <v>47.904000000000003</v>
      </c>
      <c r="HA87" s="9">
        <v>17.169</v>
      </c>
      <c r="HB87" s="9">
        <v>103.11499999999999</v>
      </c>
      <c r="HC87" s="9">
        <v>38.643000000000001</v>
      </c>
      <c r="HD87" s="9">
        <v>64.471999999999994</v>
      </c>
      <c r="HE87" s="9">
        <v>77.290999999999997</v>
      </c>
      <c r="HF87" s="9">
        <v>57.692</v>
      </c>
      <c r="HG87" s="9">
        <v>19.597999999999999</v>
      </c>
      <c r="HH87" s="9">
        <v>112.709</v>
      </c>
      <c r="HI87" s="9">
        <v>42.648000000000003</v>
      </c>
      <c r="HJ87" s="9">
        <v>70.06</v>
      </c>
      <c r="HK87" s="9">
        <v>112.833</v>
      </c>
      <c r="HL87" s="9">
        <v>46.198999999999998</v>
      </c>
      <c r="HM87" s="9">
        <v>66.635000000000005</v>
      </c>
      <c r="HN87" s="9">
        <v>264.54300000000001</v>
      </c>
      <c r="HO87" s="9">
        <v>139.447</v>
      </c>
      <c r="HP87" s="9">
        <v>125.096</v>
      </c>
      <c r="HQ87" s="9">
        <v>160.322</v>
      </c>
      <c r="HR87" s="9">
        <v>105.139</v>
      </c>
      <c r="HS87" s="9">
        <v>55.183999999999997</v>
      </c>
      <c r="HT87" s="9">
        <v>104.221</v>
      </c>
      <c r="HU87" s="9">
        <v>34.308999999999997</v>
      </c>
      <c r="HV87" s="9">
        <v>69.912000000000006</v>
      </c>
      <c r="HW87" s="9">
        <v>44.277999999999999</v>
      </c>
      <c r="HX87" s="9">
        <v>23.571000000000002</v>
      </c>
      <c r="HY87" s="9">
        <v>20.707999999999998</v>
      </c>
      <c r="HZ87" s="9">
        <v>9.9339999999999993</v>
      </c>
      <c r="IA87" s="9">
        <v>5.5430000000000001</v>
      </c>
      <c r="IB87" s="9">
        <v>4.391</v>
      </c>
      <c r="IC87" s="9">
        <v>3.9260000000000002</v>
      </c>
      <c r="ID87" s="9">
        <v>2.8149999999999999</v>
      </c>
      <c r="IE87" s="9">
        <v>1.1120000000000001</v>
      </c>
      <c r="IF87" s="9">
        <v>2.6560000000000001</v>
      </c>
      <c r="IG87" s="9">
        <v>1.7310000000000001</v>
      </c>
      <c r="IH87" s="9">
        <v>0.92400000000000004</v>
      </c>
      <c r="II87" s="9">
        <v>1.2709999999999999</v>
      </c>
      <c r="IJ87" s="9">
        <v>1.083</v>
      </c>
      <c r="IK87" s="9">
        <v>0.187</v>
      </c>
      <c r="IL87" s="9">
        <v>6.008</v>
      </c>
      <c r="IM87" s="9">
        <v>2.7290000000000001</v>
      </c>
      <c r="IN87" s="9">
        <v>3.2789999999999999</v>
      </c>
      <c r="IO87" s="9">
        <v>39.246000000000002</v>
      </c>
      <c r="IP87" s="9">
        <v>20.745000000000001</v>
      </c>
      <c r="IQ87" s="9">
        <v>18.501000000000001</v>
      </c>
    </row>
    <row r="88" spans="1:251">
      <c r="A88" s="10">
        <v>44166</v>
      </c>
      <c r="B88" s="9">
        <v>1116.769</v>
      </c>
      <c r="C88" s="9">
        <v>1221.6089999999999</v>
      </c>
      <c r="D88" s="9">
        <v>424.858</v>
      </c>
      <c r="E88" s="9">
        <v>796.75099999999998</v>
      </c>
      <c r="F88" s="9">
        <v>610.58500000000004</v>
      </c>
      <c r="G88" s="9">
        <v>333.904</v>
      </c>
      <c r="H88" s="9">
        <v>276.68099999999998</v>
      </c>
      <c r="I88" s="9">
        <v>152.511</v>
      </c>
      <c r="J88" s="9">
        <v>90.594999999999999</v>
      </c>
      <c r="K88" s="9">
        <v>61.915999999999997</v>
      </c>
      <c r="L88" s="9">
        <v>76.382999999999996</v>
      </c>
      <c r="M88" s="9">
        <v>59.9</v>
      </c>
      <c r="N88" s="9">
        <v>16.483000000000001</v>
      </c>
      <c r="O88" s="9">
        <v>51.567</v>
      </c>
      <c r="P88" s="9">
        <v>38.567</v>
      </c>
      <c r="Q88" s="9">
        <v>13</v>
      </c>
      <c r="R88" s="9">
        <v>24.815999999999999</v>
      </c>
      <c r="S88" s="9">
        <v>21.332999999999998</v>
      </c>
      <c r="T88" s="9">
        <v>3.4830000000000001</v>
      </c>
      <c r="U88" s="9">
        <v>76.128</v>
      </c>
      <c r="V88" s="9">
        <v>30.695</v>
      </c>
      <c r="W88" s="9">
        <v>45.433</v>
      </c>
      <c r="X88" s="9">
        <v>514.87900000000002</v>
      </c>
      <c r="Y88" s="9">
        <v>277.04700000000003</v>
      </c>
      <c r="Z88" s="9">
        <v>237.83199999999999</v>
      </c>
      <c r="AA88" s="9">
        <v>194.30199999999999</v>
      </c>
      <c r="AB88" s="9">
        <v>141.45500000000001</v>
      </c>
      <c r="AC88" s="9">
        <v>52.847000000000001</v>
      </c>
      <c r="AD88" s="9">
        <v>320.577</v>
      </c>
      <c r="AE88" s="9">
        <v>135.59200000000001</v>
      </c>
      <c r="AF88" s="9">
        <v>184.98500000000001</v>
      </c>
      <c r="AG88" s="9">
        <v>253.34899999999999</v>
      </c>
      <c r="AH88" s="9">
        <v>186.23099999999999</v>
      </c>
      <c r="AI88" s="9">
        <v>67.117999999999995</v>
      </c>
      <c r="AJ88" s="9">
        <v>357.23599999999999</v>
      </c>
      <c r="AK88" s="9">
        <v>147.673</v>
      </c>
      <c r="AL88" s="9">
        <v>209.56299999999999</v>
      </c>
      <c r="AM88" s="9">
        <v>372.14400000000001</v>
      </c>
      <c r="AN88" s="9">
        <v>174.16</v>
      </c>
      <c r="AO88" s="9">
        <v>197.98500000000001</v>
      </c>
      <c r="AP88" s="9">
        <v>3329.2959999999998</v>
      </c>
      <c r="AQ88" s="9">
        <v>1764.866</v>
      </c>
      <c r="AR88" s="9">
        <v>1564.4290000000001</v>
      </c>
      <c r="AS88" s="9">
        <v>2259.4250000000002</v>
      </c>
      <c r="AT88" s="9">
        <v>1430.087</v>
      </c>
      <c r="AU88" s="9">
        <v>829.33799999999997</v>
      </c>
      <c r="AV88" s="9">
        <v>1069.8699999999999</v>
      </c>
      <c r="AW88" s="9">
        <v>334.779</v>
      </c>
      <c r="AX88" s="9">
        <v>735.09100000000001</v>
      </c>
      <c r="AY88" s="9">
        <v>545.45299999999997</v>
      </c>
      <c r="AZ88" s="9">
        <v>294.80500000000001</v>
      </c>
      <c r="BA88" s="9">
        <v>250.648</v>
      </c>
      <c r="BB88" s="9">
        <v>146.33500000000001</v>
      </c>
      <c r="BC88" s="9">
        <v>80.064999999999998</v>
      </c>
      <c r="BD88" s="9">
        <v>66.27</v>
      </c>
      <c r="BE88" s="9">
        <v>79.992000000000004</v>
      </c>
      <c r="BF88" s="9">
        <v>56.719000000000001</v>
      </c>
      <c r="BG88" s="9">
        <v>23.273</v>
      </c>
      <c r="BH88" s="9">
        <v>57.055999999999997</v>
      </c>
      <c r="BI88" s="9">
        <v>39.654000000000003</v>
      </c>
      <c r="BJ88" s="9">
        <v>17.402000000000001</v>
      </c>
      <c r="BK88" s="9">
        <v>22.934999999999999</v>
      </c>
      <c r="BL88" s="9">
        <v>17.065000000000001</v>
      </c>
      <c r="BM88" s="9">
        <v>5.8710000000000004</v>
      </c>
      <c r="BN88" s="9">
        <v>66.343000000000004</v>
      </c>
      <c r="BO88" s="9">
        <v>23.346</v>
      </c>
      <c r="BP88" s="9">
        <v>42.997</v>
      </c>
      <c r="BQ88" s="9">
        <v>451.37700000000001</v>
      </c>
      <c r="BR88" s="9">
        <v>245.2</v>
      </c>
      <c r="BS88" s="9">
        <v>206.17599999999999</v>
      </c>
      <c r="BT88" s="9">
        <v>162.73699999999999</v>
      </c>
      <c r="BU88" s="9">
        <v>133.54400000000001</v>
      </c>
      <c r="BV88" s="9">
        <v>29.193000000000001</v>
      </c>
      <c r="BW88" s="9">
        <v>288.64</v>
      </c>
      <c r="BX88" s="9">
        <v>111.65600000000001</v>
      </c>
      <c r="BY88" s="9">
        <v>176.983</v>
      </c>
      <c r="BZ88" s="9">
        <v>220.517</v>
      </c>
      <c r="CA88" s="9">
        <v>171.33500000000001</v>
      </c>
      <c r="CB88" s="9">
        <v>49.183</v>
      </c>
      <c r="CC88" s="9">
        <v>324.93599999999998</v>
      </c>
      <c r="CD88" s="9">
        <v>123.471</v>
      </c>
      <c r="CE88" s="9">
        <v>201.465</v>
      </c>
      <c r="CF88" s="9">
        <v>345.69600000000003</v>
      </c>
      <c r="CG88" s="9">
        <v>151.31100000000001</v>
      </c>
      <c r="CH88" s="9">
        <v>194.38499999999999</v>
      </c>
      <c r="CI88" s="9">
        <v>2596.681</v>
      </c>
      <c r="CJ88" s="9">
        <v>1344.9069999999999</v>
      </c>
      <c r="CK88" s="9">
        <v>1251.7739999999999</v>
      </c>
      <c r="CL88" s="9">
        <v>1762.7670000000001</v>
      </c>
      <c r="CM88" s="9">
        <v>1079.117</v>
      </c>
      <c r="CN88" s="9">
        <v>683.65</v>
      </c>
      <c r="CO88" s="9">
        <v>833.91499999999996</v>
      </c>
      <c r="CP88" s="9">
        <v>265.791</v>
      </c>
      <c r="CQ88" s="9">
        <v>568.12400000000002</v>
      </c>
      <c r="CR88" s="9">
        <v>372.66399999999999</v>
      </c>
      <c r="CS88" s="9">
        <v>191.422</v>
      </c>
      <c r="CT88" s="9">
        <v>181.24199999999999</v>
      </c>
      <c r="CU88" s="9">
        <v>67.992000000000004</v>
      </c>
      <c r="CV88" s="9">
        <v>37.917000000000002</v>
      </c>
      <c r="CW88" s="9">
        <v>30.076000000000001</v>
      </c>
      <c r="CX88" s="9">
        <v>29.082999999999998</v>
      </c>
      <c r="CY88" s="9">
        <v>20.734999999999999</v>
      </c>
      <c r="CZ88" s="9">
        <v>8.3469999999999995</v>
      </c>
      <c r="DA88" s="9">
        <v>20.97</v>
      </c>
      <c r="DB88" s="9">
        <v>14.176</v>
      </c>
      <c r="DC88" s="9">
        <v>6.7930000000000001</v>
      </c>
      <c r="DD88" s="9">
        <v>8.1129999999999995</v>
      </c>
      <c r="DE88" s="9">
        <v>6.5590000000000002</v>
      </c>
      <c r="DF88" s="9">
        <v>1.554</v>
      </c>
      <c r="DG88" s="9">
        <v>38.909999999999997</v>
      </c>
      <c r="DH88" s="9">
        <v>17.181000000000001</v>
      </c>
      <c r="DI88" s="9">
        <v>21.728000000000002</v>
      </c>
      <c r="DJ88" s="9">
        <v>333.077</v>
      </c>
      <c r="DK88" s="9">
        <v>170.202</v>
      </c>
      <c r="DL88" s="9">
        <v>162.875</v>
      </c>
      <c r="DM88" s="9">
        <v>109.35899999999999</v>
      </c>
      <c r="DN88" s="9">
        <v>81.843999999999994</v>
      </c>
      <c r="DO88" s="9">
        <v>27.515999999999998</v>
      </c>
      <c r="DP88" s="9">
        <v>223.71799999999999</v>
      </c>
      <c r="DQ88" s="9">
        <v>88.358000000000004</v>
      </c>
      <c r="DR88" s="9">
        <v>135.35900000000001</v>
      </c>
      <c r="DS88" s="9">
        <v>130.55699999999999</v>
      </c>
      <c r="DT88" s="9">
        <v>95.932000000000002</v>
      </c>
      <c r="DU88" s="9">
        <v>34.625</v>
      </c>
      <c r="DV88" s="9">
        <v>242.107</v>
      </c>
      <c r="DW88" s="9">
        <v>95.49</v>
      </c>
      <c r="DX88" s="9">
        <v>146.61699999999999</v>
      </c>
      <c r="DY88" s="9">
        <v>244.68700000000001</v>
      </c>
      <c r="DZ88" s="9">
        <v>102.535</v>
      </c>
      <c r="EA88" s="9">
        <v>142.15299999999999</v>
      </c>
      <c r="EB88" s="9">
        <v>867.46</v>
      </c>
      <c r="EC88" s="9">
        <v>454.84</v>
      </c>
      <c r="ED88" s="9">
        <v>412.62</v>
      </c>
      <c r="EE88" s="9">
        <v>570.46299999999997</v>
      </c>
      <c r="EF88" s="9">
        <v>361.47899999999998</v>
      </c>
      <c r="EG88" s="9">
        <v>208.98400000000001</v>
      </c>
      <c r="EH88" s="9">
        <v>296.99700000000001</v>
      </c>
      <c r="EI88" s="9">
        <v>93.361999999999995</v>
      </c>
      <c r="EJ88" s="9">
        <v>203.636</v>
      </c>
      <c r="EK88" s="9">
        <v>134.99100000000001</v>
      </c>
      <c r="EL88" s="9">
        <v>67.328999999999994</v>
      </c>
      <c r="EM88" s="9">
        <v>67.662000000000006</v>
      </c>
      <c r="EN88" s="9">
        <v>31.754000000000001</v>
      </c>
      <c r="EO88" s="9">
        <v>18.431000000000001</v>
      </c>
      <c r="EP88" s="9">
        <v>13.321999999999999</v>
      </c>
      <c r="EQ88" s="9">
        <v>13.148</v>
      </c>
      <c r="ER88" s="9">
        <v>9.6210000000000004</v>
      </c>
      <c r="ES88" s="9">
        <v>3.5270000000000001</v>
      </c>
      <c r="ET88" s="9">
        <v>10.518000000000001</v>
      </c>
      <c r="EU88" s="9">
        <v>7.7850000000000001</v>
      </c>
      <c r="EV88" s="9">
        <v>2.7330000000000001</v>
      </c>
      <c r="EW88" s="9">
        <v>2.63</v>
      </c>
      <c r="EX88" s="9">
        <v>1.8360000000000001</v>
      </c>
      <c r="EY88" s="9">
        <v>0.79400000000000004</v>
      </c>
      <c r="EZ88" s="9">
        <v>18.606000000000002</v>
      </c>
      <c r="FA88" s="9">
        <v>8.81</v>
      </c>
      <c r="FB88" s="9">
        <v>9.7959999999999994</v>
      </c>
      <c r="FC88" s="9">
        <v>120.407</v>
      </c>
      <c r="FD88" s="9">
        <v>58.554000000000002</v>
      </c>
      <c r="FE88" s="9">
        <v>61.853000000000002</v>
      </c>
      <c r="FF88" s="9">
        <v>36.398000000000003</v>
      </c>
      <c r="FG88" s="9">
        <v>26.5</v>
      </c>
      <c r="FH88" s="9">
        <v>9.8979999999999997</v>
      </c>
      <c r="FI88" s="9">
        <v>84.009</v>
      </c>
      <c r="FJ88" s="9">
        <v>32.055</v>
      </c>
      <c r="FK88" s="9">
        <v>51.954999999999998</v>
      </c>
      <c r="FL88" s="9">
        <v>45.749000000000002</v>
      </c>
      <c r="FM88" s="9">
        <v>33.113</v>
      </c>
      <c r="FN88" s="9">
        <v>12.635999999999999</v>
      </c>
      <c r="FO88" s="9">
        <v>89.242000000000004</v>
      </c>
      <c r="FP88" s="9">
        <v>34.216000000000001</v>
      </c>
      <c r="FQ88" s="9">
        <v>55.024999999999999</v>
      </c>
      <c r="FR88" s="9">
        <v>94.527000000000001</v>
      </c>
      <c r="FS88" s="9">
        <v>39.840000000000003</v>
      </c>
      <c r="FT88" s="9">
        <v>54.686999999999998</v>
      </c>
      <c r="FU88" s="9">
        <v>1410.944</v>
      </c>
      <c r="FV88" s="9">
        <v>749.73599999999999</v>
      </c>
      <c r="FW88" s="9">
        <v>661.20799999999997</v>
      </c>
      <c r="FX88" s="9">
        <v>953.56299999999999</v>
      </c>
      <c r="FY88" s="9">
        <v>626.221</v>
      </c>
      <c r="FZ88" s="9">
        <v>327.34199999999998</v>
      </c>
      <c r="GA88" s="9">
        <v>457.38099999999997</v>
      </c>
      <c r="GB88" s="9">
        <v>123.515</v>
      </c>
      <c r="GC88" s="9">
        <v>333.86599999999999</v>
      </c>
      <c r="GD88" s="9">
        <v>195.25800000000001</v>
      </c>
      <c r="GE88" s="9">
        <v>94.951999999999998</v>
      </c>
      <c r="GF88" s="9">
        <v>100.306</v>
      </c>
      <c r="GG88" s="9">
        <v>41.323999999999998</v>
      </c>
      <c r="GH88" s="9">
        <v>20.439</v>
      </c>
      <c r="GI88" s="9">
        <v>20.884</v>
      </c>
      <c r="GJ88" s="9">
        <v>16.681999999999999</v>
      </c>
      <c r="GK88" s="9">
        <v>11.257999999999999</v>
      </c>
      <c r="GL88" s="9">
        <v>5.4240000000000004</v>
      </c>
      <c r="GM88" s="9">
        <v>10.385999999999999</v>
      </c>
      <c r="GN88" s="9">
        <v>7.3680000000000003</v>
      </c>
      <c r="GO88" s="9">
        <v>3.0179999999999998</v>
      </c>
      <c r="GP88" s="9">
        <v>6.2960000000000003</v>
      </c>
      <c r="GQ88" s="9">
        <v>3.89</v>
      </c>
      <c r="GR88" s="9">
        <v>2.4060000000000001</v>
      </c>
      <c r="GS88" s="9">
        <v>24.640999999999998</v>
      </c>
      <c r="GT88" s="9">
        <v>9.1809999999999992</v>
      </c>
      <c r="GU88" s="9">
        <v>15.46</v>
      </c>
      <c r="GV88" s="9">
        <v>169.28200000000001</v>
      </c>
      <c r="GW88" s="9">
        <v>82.242999999999995</v>
      </c>
      <c r="GX88" s="9">
        <v>87.04</v>
      </c>
      <c r="GY88" s="9">
        <v>60.000999999999998</v>
      </c>
      <c r="GZ88" s="9">
        <v>46.942</v>
      </c>
      <c r="HA88" s="9">
        <v>13.058</v>
      </c>
      <c r="HB88" s="9">
        <v>109.282</v>
      </c>
      <c r="HC88" s="9">
        <v>35.299999999999997</v>
      </c>
      <c r="HD88" s="9">
        <v>73.980999999999995</v>
      </c>
      <c r="HE88" s="9">
        <v>71.298000000000002</v>
      </c>
      <c r="HF88" s="9">
        <v>54.552</v>
      </c>
      <c r="HG88" s="9">
        <v>16.745999999999999</v>
      </c>
      <c r="HH88" s="9">
        <v>123.96</v>
      </c>
      <c r="HI88" s="9">
        <v>40.4</v>
      </c>
      <c r="HJ88" s="9">
        <v>83.558999999999997</v>
      </c>
      <c r="HK88" s="9">
        <v>119.66800000000001</v>
      </c>
      <c r="HL88" s="9">
        <v>42.667999999999999</v>
      </c>
      <c r="HM88" s="9">
        <v>76.998999999999995</v>
      </c>
      <c r="HN88" s="9">
        <v>267.27999999999997</v>
      </c>
      <c r="HO88" s="9">
        <v>139.33000000000001</v>
      </c>
      <c r="HP88" s="9">
        <v>127.95</v>
      </c>
      <c r="HQ88" s="9">
        <v>166.58799999999999</v>
      </c>
      <c r="HR88" s="9">
        <v>105.953</v>
      </c>
      <c r="HS88" s="9">
        <v>60.634999999999998</v>
      </c>
      <c r="HT88" s="9">
        <v>100.69199999999999</v>
      </c>
      <c r="HU88" s="9">
        <v>33.377000000000002</v>
      </c>
      <c r="HV88" s="9">
        <v>67.313999999999993</v>
      </c>
      <c r="HW88" s="9">
        <v>43.51</v>
      </c>
      <c r="HX88" s="9">
        <v>23.206</v>
      </c>
      <c r="HY88" s="9">
        <v>20.303999999999998</v>
      </c>
      <c r="HZ88" s="9">
        <v>7.9809999999999999</v>
      </c>
      <c r="IA88" s="9">
        <v>4.3550000000000004</v>
      </c>
      <c r="IB88" s="9">
        <v>3.625</v>
      </c>
      <c r="IC88" s="9">
        <v>2.94</v>
      </c>
      <c r="ID88" s="9">
        <v>1.458</v>
      </c>
      <c r="IE88" s="9">
        <v>1.482</v>
      </c>
      <c r="IF88" s="9">
        <v>1.8180000000000001</v>
      </c>
      <c r="IG88" s="9">
        <v>0.75</v>
      </c>
      <c r="IH88" s="9">
        <v>1.0680000000000001</v>
      </c>
      <c r="II88" s="9">
        <v>1.1220000000000001</v>
      </c>
      <c r="IJ88" s="9">
        <v>0.70899999999999996</v>
      </c>
      <c r="IK88" s="9">
        <v>0.41399999999999998</v>
      </c>
      <c r="IL88" s="9">
        <v>5.0410000000000004</v>
      </c>
      <c r="IM88" s="9">
        <v>2.8969999999999998</v>
      </c>
      <c r="IN88" s="9">
        <v>2.1429999999999998</v>
      </c>
      <c r="IO88" s="9">
        <v>38.573999999999998</v>
      </c>
      <c r="IP88" s="9">
        <v>20.835000000000001</v>
      </c>
      <c r="IQ88" s="9">
        <v>17.739000000000001</v>
      </c>
    </row>
    <row r="89" spans="1:251">
      <c r="A89" s="10">
        <v>44197</v>
      </c>
      <c r="B89" s="9">
        <v>1082.7919999999999</v>
      </c>
      <c r="C89" s="9">
        <v>1165.326</v>
      </c>
      <c r="D89" s="9">
        <v>400.59899999999999</v>
      </c>
      <c r="E89" s="9">
        <v>764.72699999999998</v>
      </c>
      <c r="F89" s="9">
        <v>586.06799999999998</v>
      </c>
      <c r="G89" s="9">
        <v>325.73599999999999</v>
      </c>
      <c r="H89" s="9">
        <v>260.33199999999999</v>
      </c>
      <c r="I89" s="9">
        <v>166.68899999999999</v>
      </c>
      <c r="J89" s="9">
        <v>94.105999999999995</v>
      </c>
      <c r="K89" s="9">
        <v>72.584000000000003</v>
      </c>
      <c r="L89" s="9">
        <v>81.518000000000001</v>
      </c>
      <c r="M89" s="9">
        <v>57.86</v>
      </c>
      <c r="N89" s="9">
        <v>23.658000000000001</v>
      </c>
      <c r="O89" s="9">
        <v>55.439</v>
      </c>
      <c r="P89" s="9">
        <v>39.131</v>
      </c>
      <c r="Q89" s="9">
        <v>16.306999999999999</v>
      </c>
      <c r="R89" s="9">
        <v>26.079000000000001</v>
      </c>
      <c r="S89" s="9">
        <v>18.728999999999999</v>
      </c>
      <c r="T89" s="9">
        <v>7.35</v>
      </c>
      <c r="U89" s="9">
        <v>85.171999999999997</v>
      </c>
      <c r="V89" s="9">
        <v>36.246000000000002</v>
      </c>
      <c r="W89" s="9">
        <v>48.926000000000002</v>
      </c>
      <c r="X89" s="9">
        <v>495.41</v>
      </c>
      <c r="Y89" s="9">
        <v>274.37099999999998</v>
      </c>
      <c r="Z89" s="9">
        <v>221.03800000000001</v>
      </c>
      <c r="AA89" s="9">
        <v>198.63200000000001</v>
      </c>
      <c r="AB89" s="9">
        <v>148.732</v>
      </c>
      <c r="AC89" s="9">
        <v>49.9</v>
      </c>
      <c r="AD89" s="9">
        <v>296.77699999999999</v>
      </c>
      <c r="AE89" s="9">
        <v>125.639</v>
      </c>
      <c r="AF89" s="9">
        <v>171.13800000000001</v>
      </c>
      <c r="AG89" s="9">
        <v>254.44800000000001</v>
      </c>
      <c r="AH89" s="9">
        <v>187.25299999999999</v>
      </c>
      <c r="AI89" s="9">
        <v>67.194999999999993</v>
      </c>
      <c r="AJ89" s="9">
        <v>331.61900000000003</v>
      </c>
      <c r="AK89" s="9">
        <v>138.482</v>
      </c>
      <c r="AL89" s="9">
        <v>193.137</v>
      </c>
      <c r="AM89" s="9">
        <v>352.21600000000001</v>
      </c>
      <c r="AN89" s="9">
        <v>164.77</v>
      </c>
      <c r="AO89" s="9">
        <v>187.446</v>
      </c>
      <c r="AP89" s="9">
        <v>3293.7249999999999</v>
      </c>
      <c r="AQ89" s="9">
        <v>1751.4469999999999</v>
      </c>
      <c r="AR89" s="9">
        <v>1542.278</v>
      </c>
      <c r="AS89" s="9">
        <v>2248.1869999999999</v>
      </c>
      <c r="AT89" s="9">
        <v>1410.9670000000001</v>
      </c>
      <c r="AU89" s="9">
        <v>837.22</v>
      </c>
      <c r="AV89" s="9">
        <v>1045.538</v>
      </c>
      <c r="AW89" s="9">
        <v>340.48099999999999</v>
      </c>
      <c r="AX89" s="9">
        <v>705.05700000000002</v>
      </c>
      <c r="AY89" s="9">
        <v>512.96400000000006</v>
      </c>
      <c r="AZ89" s="9">
        <v>282.52</v>
      </c>
      <c r="BA89" s="9">
        <v>230.44499999999999</v>
      </c>
      <c r="BB89" s="9">
        <v>139.12799999999999</v>
      </c>
      <c r="BC89" s="9">
        <v>82.441000000000003</v>
      </c>
      <c r="BD89" s="9">
        <v>56.686</v>
      </c>
      <c r="BE89" s="9">
        <v>73.754000000000005</v>
      </c>
      <c r="BF89" s="9">
        <v>55.293999999999997</v>
      </c>
      <c r="BG89" s="9">
        <v>18.459</v>
      </c>
      <c r="BH89" s="9">
        <v>48.075000000000003</v>
      </c>
      <c r="BI89" s="9">
        <v>34.96</v>
      </c>
      <c r="BJ89" s="9">
        <v>13.115</v>
      </c>
      <c r="BK89" s="9">
        <v>25.678999999999998</v>
      </c>
      <c r="BL89" s="9">
        <v>20.334</v>
      </c>
      <c r="BM89" s="9">
        <v>5.3440000000000003</v>
      </c>
      <c r="BN89" s="9">
        <v>65.373999999999995</v>
      </c>
      <c r="BO89" s="9">
        <v>27.146999999999998</v>
      </c>
      <c r="BP89" s="9">
        <v>38.226999999999997</v>
      </c>
      <c r="BQ89" s="9">
        <v>416.69900000000001</v>
      </c>
      <c r="BR89" s="9">
        <v>224.68600000000001</v>
      </c>
      <c r="BS89" s="9">
        <v>192.01300000000001</v>
      </c>
      <c r="BT89" s="9">
        <v>153.57300000000001</v>
      </c>
      <c r="BU89" s="9">
        <v>118.251</v>
      </c>
      <c r="BV89" s="9">
        <v>35.322000000000003</v>
      </c>
      <c r="BW89" s="9">
        <v>263.12700000000001</v>
      </c>
      <c r="BX89" s="9">
        <v>106.43600000000001</v>
      </c>
      <c r="BY89" s="9">
        <v>156.691</v>
      </c>
      <c r="BZ89" s="9">
        <v>212.523</v>
      </c>
      <c r="CA89" s="9">
        <v>162.16900000000001</v>
      </c>
      <c r="CB89" s="9">
        <v>50.354999999999997</v>
      </c>
      <c r="CC89" s="9">
        <v>300.44099999999997</v>
      </c>
      <c r="CD89" s="9">
        <v>120.351</v>
      </c>
      <c r="CE89" s="9">
        <v>180.09</v>
      </c>
      <c r="CF89" s="9">
        <v>311.202</v>
      </c>
      <c r="CG89" s="9">
        <v>141.39599999999999</v>
      </c>
      <c r="CH89" s="9">
        <v>169.80600000000001</v>
      </c>
      <c r="CI89" s="9">
        <v>2548.7179999999998</v>
      </c>
      <c r="CJ89" s="9">
        <v>1324.373</v>
      </c>
      <c r="CK89" s="9">
        <v>1224.345</v>
      </c>
      <c r="CL89" s="9">
        <v>1732.106</v>
      </c>
      <c r="CM89" s="9">
        <v>1063.894</v>
      </c>
      <c r="CN89" s="9">
        <v>668.21199999999999</v>
      </c>
      <c r="CO89" s="9">
        <v>816.61300000000006</v>
      </c>
      <c r="CP89" s="9">
        <v>260.47899999999998</v>
      </c>
      <c r="CQ89" s="9">
        <v>556.13300000000004</v>
      </c>
      <c r="CR89" s="9">
        <v>410.54899999999998</v>
      </c>
      <c r="CS89" s="9">
        <v>217.904</v>
      </c>
      <c r="CT89" s="9">
        <v>192.64500000000001</v>
      </c>
      <c r="CU89" s="9">
        <v>108.351</v>
      </c>
      <c r="CV89" s="9">
        <v>66.031000000000006</v>
      </c>
      <c r="CW89" s="9">
        <v>42.320999999999998</v>
      </c>
      <c r="CX89" s="9">
        <v>49.279000000000003</v>
      </c>
      <c r="CY89" s="9">
        <v>38.401000000000003</v>
      </c>
      <c r="CZ89" s="9">
        <v>10.878</v>
      </c>
      <c r="DA89" s="9">
        <v>29.904</v>
      </c>
      <c r="DB89" s="9">
        <v>21.297999999999998</v>
      </c>
      <c r="DC89" s="9">
        <v>8.6059999999999999</v>
      </c>
      <c r="DD89" s="9">
        <v>19.375</v>
      </c>
      <c r="DE89" s="9">
        <v>17.103000000000002</v>
      </c>
      <c r="DF89" s="9">
        <v>2.2709999999999999</v>
      </c>
      <c r="DG89" s="9">
        <v>59.072000000000003</v>
      </c>
      <c r="DH89" s="9">
        <v>27.629000000000001</v>
      </c>
      <c r="DI89" s="9">
        <v>31.443000000000001</v>
      </c>
      <c r="DJ89" s="9">
        <v>343.94799999999998</v>
      </c>
      <c r="DK89" s="9">
        <v>176.928</v>
      </c>
      <c r="DL89" s="9">
        <v>167.02</v>
      </c>
      <c r="DM89" s="9">
        <v>123.20699999999999</v>
      </c>
      <c r="DN89" s="9">
        <v>85.885999999999996</v>
      </c>
      <c r="DO89" s="9">
        <v>37.322000000000003</v>
      </c>
      <c r="DP89" s="9">
        <v>220.74</v>
      </c>
      <c r="DQ89" s="9">
        <v>91.042000000000002</v>
      </c>
      <c r="DR89" s="9">
        <v>129.69800000000001</v>
      </c>
      <c r="DS89" s="9">
        <v>161.37899999999999</v>
      </c>
      <c r="DT89" s="9">
        <v>115.27</v>
      </c>
      <c r="DU89" s="9">
        <v>46.109000000000002</v>
      </c>
      <c r="DV89" s="9">
        <v>249.17</v>
      </c>
      <c r="DW89" s="9">
        <v>102.634</v>
      </c>
      <c r="DX89" s="9">
        <v>146.536</v>
      </c>
      <c r="DY89" s="9">
        <v>250.64400000000001</v>
      </c>
      <c r="DZ89" s="9">
        <v>112.34</v>
      </c>
      <c r="EA89" s="9">
        <v>138.304</v>
      </c>
      <c r="EB89" s="9">
        <v>839.18899999999996</v>
      </c>
      <c r="EC89" s="9">
        <v>443.90300000000002</v>
      </c>
      <c r="ED89" s="9">
        <v>395.286</v>
      </c>
      <c r="EE89" s="9">
        <v>553.87300000000005</v>
      </c>
      <c r="EF89" s="9">
        <v>352.14400000000001</v>
      </c>
      <c r="EG89" s="9">
        <v>201.72900000000001</v>
      </c>
      <c r="EH89" s="9">
        <v>285.31599999999997</v>
      </c>
      <c r="EI89" s="9">
        <v>91.757999999999996</v>
      </c>
      <c r="EJ89" s="9">
        <v>193.55799999999999</v>
      </c>
      <c r="EK89" s="9">
        <v>124.67100000000001</v>
      </c>
      <c r="EL89" s="9">
        <v>67.644999999999996</v>
      </c>
      <c r="EM89" s="9">
        <v>57.027000000000001</v>
      </c>
      <c r="EN89" s="9">
        <v>29.050999999999998</v>
      </c>
      <c r="EO89" s="9">
        <v>18.143999999999998</v>
      </c>
      <c r="EP89" s="9">
        <v>10.907</v>
      </c>
      <c r="EQ89" s="9">
        <v>12.831</v>
      </c>
      <c r="ER89" s="9">
        <v>10.669</v>
      </c>
      <c r="ES89" s="9">
        <v>2.1619999999999999</v>
      </c>
      <c r="ET89" s="9">
        <v>7.9409999999999998</v>
      </c>
      <c r="EU89" s="9">
        <v>6.327</v>
      </c>
      <c r="EV89" s="9">
        <v>1.6140000000000001</v>
      </c>
      <c r="EW89" s="9">
        <v>4.8899999999999997</v>
      </c>
      <c r="EX89" s="9">
        <v>4.3419999999999996</v>
      </c>
      <c r="EY89" s="9">
        <v>0.54800000000000004</v>
      </c>
      <c r="EZ89" s="9">
        <v>16.22</v>
      </c>
      <c r="FA89" s="9">
        <v>7.4749999999999996</v>
      </c>
      <c r="FB89" s="9">
        <v>8.7439999999999998</v>
      </c>
      <c r="FC89" s="9">
        <v>107.11499999999999</v>
      </c>
      <c r="FD89" s="9">
        <v>56.133000000000003</v>
      </c>
      <c r="FE89" s="9">
        <v>50.982999999999997</v>
      </c>
      <c r="FF89" s="9">
        <v>34.636000000000003</v>
      </c>
      <c r="FG89" s="9">
        <v>24.541</v>
      </c>
      <c r="FH89" s="9">
        <v>10.095000000000001</v>
      </c>
      <c r="FI89" s="9">
        <v>72.478999999999999</v>
      </c>
      <c r="FJ89" s="9">
        <v>31.591000000000001</v>
      </c>
      <c r="FK89" s="9">
        <v>40.887999999999998</v>
      </c>
      <c r="FL89" s="9">
        <v>44.554000000000002</v>
      </c>
      <c r="FM89" s="9">
        <v>32.930999999999997</v>
      </c>
      <c r="FN89" s="9">
        <v>11.622999999999999</v>
      </c>
      <c r="FO89" s="9">
        <v>80.117000000000004</v>
      </c>
      <c r="FP89" s="9">
        <v>34.713000000000001</v>
      </c>
      <c r="FQ89" s="9">
        <v>45.404000000000003</v>
      </c>
      <c r="FR89" s="9">
        <v>80.42</v>
      </c>
      <c r="FS89" s="9">
        <v>37.917999999999999</v>
      </c>
      <c r="FT89" s="9">
        <v>42.502000000000002</v>
      </c>
      <c r="FU89" s="9">
        <v>1372.4870000000001</v>
      </c>
      <c r="FV89" s="9">
        <v>734.50800000000004</v>
      </c>
      <c r="FW89" s="9">
        <v>637.97900000000004</v>
      </c>
      <c r="FX89" s="9">
        <v>927.14800000000002</v>
      </c>
      <c r="FY89" s="9">
        <v>605.58000000000004</v>
      </c>
      <c r="FZ89" s="9">
        <v>321.56799999999998</v>
      </c>
      <c r="GA89" s="9">
        <v>445.339</v>
      </c>
      <c r="GB89" s="9">
        <v>128.928</v>
      </c>
      <c r="GC89" s="9">
        <v>316.411</v>
      </c>
      <c r="GD89" s="9">
        <v>188.80699999999999</v>
      </c>
      <c r="GE89" s="9">
        <v>93.793000000000006</v>
      </c>
      <c r="GF89" s="9">
        <v>95.013999999999996</v>
      </c>
      <c r="GG89" s="9">
        <v>45.972999999999999</v>
      </c>
      <c r="GH89" s="9">
        <v>21.856000000000002</v>
      </c>
      <c r="GI89" s="9">
        <v>24.117000000000001</v>
      </c>
      <c r="GJ89" s="9">
        <v>18.821000000000002</v>
      </c>
      <c r="GK89" s="9">
        <v>11.066000000000001</v>
      </c>
      <c r="GL89" s="9">
        <v>7.7549999999999999</v>
      </c>
      <c r="GM89" s="9">
        <v>8.8119999999999994</v>
      </c>
      <c r="GN89" s="9">
        <v>4.43</v>
      </c>
      <c r="GO89" s="9">
        <v>4.383</v>
      </c>
      <c r="GP89" s="9">
        <v>10.009</v>
      </c>
      <c r="GQ89" s="9">
        <v>6.6369999999999996</v>
      </c>
      <c r="GR89" s="9">
        <v>3.3719999999999999</v>
      </c>
      <c r="GS89" s="9">
        <v>27.152000000000001</v>
      </c>
      <c r="GT89" s="9">
        <v>10.789</v>
      </c>
      <c r="GU89" s="9">
        <v>16.361999999999998</v>
      </c>
      <c r="GV89" s="9">
        <v>161.94300000000001</v>
      </c>
      <c r="GW89" s="9">
        <v>80.849000000000004</v>
      </c>
      <c r="GX89" s="9">
        <v>81.093999999999994</v>
      </c>
      <c r="GY89" s="9">
        <v>62.433999999999997</v>
      </c>
      <c r="GZ89" s="9">
        <v>46.063000000000002</v>
      </c>
      <c r="HA89" s="9">
        <v>16.370999999999999</v>
      </c>
      <c r="HB89" s="9">
        <v>99.509</v>
      </c>
      <c r="HC89" s="9">
        <v>34.786000000000001</v>
      </c>
      <c r="HD89" s="9">
        <v>64.722999999999999</v>
      </c>
      <c r="HE89" s="9">
        <v>77.16</v>
      </c>
      <c r="HF89" s="9">
        <v>53.567999999999998</v>
      </c>
      <c r="HG89" s="9">
        <v>23.591000000000001</v>
      </c>
      <c r="HH89" s="9">
        <v>111.64700000000001</v>
      </c>
      <c r="HI89" s="9">
        <v>40.225000000000001</v>
      </c>
      <c r="HJ89" s="9">
        <v>71.421999999999997</v>
      </c>
      <c r="HK89" s="9">
        <v>108.321</v>
      </c>
      <c r="HL89" s="9">
        <v>39.215000000000003</v>
      </c>
      <c r="HM89" s="9">
        <v>69.105999999999995</v>
      </c>
      <c r="HN89" s="9">
        <v>266.11</v>
      </c>
      <c r="HO89" s="9">
        <v>140.44</v>
      </c>
      <c r="HP89" s="9">
        <v>125.67</v>
      </c>
      <c r="HQ89" s="9">
        <v>169.096</v>
      </c>
      <c r="HR89" s="9">
        <v>108.735</v>
      </c>
      <c r="HS89" s="9">
        <v>60.360999999999997</v>
      </c>
      <c r="HT89" s="9">
        <v>97.013999999999996</v>
      </c>
      <c r="HU89" s="9">
        <v>31.704999999999998</v>
      </c>
      <c r="HV89" s="9">
        <v>65.308000000000007</v>
      </c>
      <c r="HW89" s="9">
        <v>38.841000000000001</v>
      </c>
      <c r="HX89" s="9">
        <v>20.574000000000002</v>
      </c>
      <c r="HY89" s="9">
        <v>18.266999999999999</v>
      </c>
      <c r="HZ89" s="9">
        <v>8.3610000000000007</v>
      </c>
      <c r="IA89" s="9">
        <v>3.839</v>
      </c>
      <c r="IB89" s="9">
        <v>4.5220000000000002</v>
      </c>
      <c r="IC89" s="9">
        <v>3.113</v>
      </c>
      <c r="ID89" s="9">
        <v>1.8720000000000001</v>
      </c>
      <c r="IE89" s="9">
        <v>1.24</v>
      </c>
      <c r="IF89" s="9">
        <v>1.966</v>
      </c>
      <c r="IG89" s="9">
        <v>1.0009999999999999</v>
      </c>
      <c r="IH89" s="9">
        <v>0.96499999999999997</v>
      </c>
      <c r="II89" s="9">
        <v>1.147</v>
      </c>
      <c r="IJ89" s="9">
        <v>0.871</v>
      </c>
      <c r="IK89" s="9">
        <v>0.27500000000000002</v>
      </c>
      <c r="IL89" s="9">
        <v>5.2480000000000002</v>
      </c>
      <c r="IM89" s="9">
        <v>1.9670000000000001</v>
      </c>
      <c r="IN89" s="9">
        <v>3.2810000000000001</v>
      </c>
      <c r="IO89" s="9">
        <v>34.914999999999999</v>
      </c>
      <c r="IP89" s="9">
        <v>18.257000000000001</v>
      </c>
      <c r="IQ89" s="9">
        <v>16.658999999999999</v>
      </c>
    </row>
    <row r="90" spans="1:251">
      <c r="A90" s="10">
        <v>44228</v>
      </c>
      <c r="B90" s="9">
        <v>1118.8</v>
      </c>
      <c r="C90" s="9">
        <v>1219.4939999999999</v>
      </c>
      <c r="D90" s="9">
        <v>420.78300000000002</v>
      </c>
      <c r="E90" s="9">
        <v>798.71100000000001</v>
      </c>
      <c r="F90" s="9">
        <v>579.73800000000006</v>
      </c>
      <c r="G90" s="9">
        <v>330.80399999999997</v>
      </c>
      <c r="H90" s="9">
        <v>248.934</v>
      </c>
      <c r="I90" s="9">
        <v>157.084</v>
      </c>
      <c r="J90" s="9">
        <v>93.424999999999997</v>
      </c>
      <c r="K90" s="9">
        <v>63.658999999999999</v>
      </c>
      <c r="L90" s="9">
        <v>67.512</v>
      </c>
      <c r="M90" s="9">
        <v>53.151000000000003</v>
      </c>
      <c r="N90" s="9">
        <v>14.361000000000001</v>
      </c>
      <c r="O90" s="9">
        <v>43.838999999999999</v>
      </c>
      <c r="P90" s="9">
        <v>34.985999999999997</v>
      </c>
      <c r="Q90" s="9">
        <v>8.8529999999999998</v>
      </c>
      <c r="R90" s="9">
        <v>23.672999999999998</v>
      </c>
      <c r="S90" s="9">
        <v>18.164999999999999</v>
      </c>
      <c r="T90" s="9">
        <v>5.508</v>
      </c>
      <c r="U90" s="9">
        <v>89.572000000000003</v>
      </c>
      <c r="V90" s="9">
        <v>40.274000000000001</v>
      </c>
      <c r="W90" s="9">
        <v>49.298000000000002</v>
      </c>
      <c r="X90" s="9">
        <v>491.58100000000002</v>
      </c>
      <c r="Y90" s="9">
        <v>276.81799999999998</v>
      </c>
      <c r="Z90" s="9">
        <v>214.76300000000001</v>
      </c>
      <c r="AA90" s="9">
        <v>192.446</v>
      </c>
      <c r="AB90" s="9">
        <v>143.93100000000001</v>
      </c>
      <c r="AC90" s="9">
        <v>48.515000000000001</v>
      </c>
      <c r="AD90" s="9">
        <v>299.13499999999999</v>
      </c>
      <c r="AE90" s="9">
        <v>132.887</v>
      </c>
      <c r="AF90" s="9">
        <v>166.24799999999999</v>
      </c>
      <c r="AG90" s="9">
        <v>236.33799999999999</v>
      </c>
      <c r="AH90" s="9">
        <v>178.69</v>
      </c>
      <c r="AI90" s="9">
        <v>57.648000000000003</v>
      </c>
      <c r="AJ90" s="9">
        <v>343.40100000000001</v>
      </c>
      <c r="AK90" s="9">
        <v>152.11500000000001</v>
      </c>
      <c r="AL90" s="9">
        <v>191.286</v>
      </c>
      <c r="AM90" s="9">
        <v>342.97399999999999</v>
      </c>
      <c r="AN90" s="9">
        <v>167.874</v>
      </c>
      <c r="AO90" s="9">
        <v>175.101</v>
      </c>
      <c r="AP90" s="9">
        <v>3367.48</v>
      </c>
      <c r="AQ90" s="9">
        <v>1779.5060000000001</v>
      </c>
      <c r="AR90" s="9">
        <v>1587.973</v>
      </c>
      <c r="AS90" s="9">
        <v>2303.9</v>
      </c>
      <c r="AT90" s="9">
        <v>1436.616</v>
      </c>
      <c r="AU90" s="9">
        <v>867.28399999999999</v>
      </c>
      <c r="AV90" s="9">
        <v>1063.579</v>
      </c>
      <c r="AW90" s="9">
        <v>342.89100000000002</v>
      </c>
      <c r="AX90" s="9">
        <v>720.68899999999996</v>
      </c>
      <c r="AY90" s="9">
        <v>544.74699999999996</v>
      </c>
      <c r="AZ90" s="9">
        <v>304.19200000000001</v>
      </c>
      <c r="BA90" s="9">
        <v>240.55500000000001</v>
      </c>
      <c r="BB90" s="9">
        <v>185.53</v>
      </c>
      <c r="BC90" s="9">
        <v>102.48099999999999</v>
      </c>
      <c r="BD90" s="9">
        <v>83.049000000000007</v>
      </c>
      <c r="BE90" s="9">
        <v>84.772000000000006</v>
      </c>
      <c r="BF90" s="9">
        <v>59.085000000000001</v>
      </c>
      <c r="BG90" s="9">
        <v>25.687000000000001</v>
      </c>
      <c r="BH90" s="9">
        <v>59.152000000000001</v>
      </c>
      <c r="BI90" s="9">
        <v>40.548000000000002</v>
      </c>
      <c r="BJ90" s="9">
        <v>18.603999999999999</v>
      </c>
      <c r="BK90" s="9">
        <v>25.620999999999999</v>
      </c>
      <c r="BL90" s="9">
        <v>18.536999999999999</v>
      </c>
      <c r="BM90" s="9">
        <v>7.0830000000000002</v>
      </c>
      <c r="BN90" s="9">
        <v>100.758</v>
      </c>
      <c r="BO90" s="9">
        <v>43.395000000000003</v>
      </c>
      <c r="BP90" s="9">
        <v>57.362000000000002</v>
      </c>
      <c r="BQ90" s="9">
        <v>422.88600000000002</v>
      </c>
      <c r="BR90" s="9">
        <v>237.21600000000001</v>
      </c>
      <c r="BS90" s="9">
        <v>185.67099999999999</v>
      </c>
      <c r="BT90" s="9">
        <v>167.26300000000001</v>
      </c>
      <c r="BU90" s="9">
        <v>128.565</v>
      </c>
      <c r="BV90" s="9">
        <v>38.697000000000003</v>
      </c>
      <c r="BW90" s="9">
        <v>255.624</v>
      </c>
      <c r="BX90" s="9">
        <v>108.65</v>
      </c>
      <c r="BY90" s="9">
        <v>146.97300000000001</v>
      </c>
      <c r="BZ90" s="9">
        <v>233.69399999999999</v>
      </c>
      <c r="CA90" s="9">
        <v>174.88399999999999</v>
      </c>
      <c r="CB90" s="9">
        <v>58.81</v>
      </c>
      <c r="CC90" s="9">
        <v>311.053</v>
      </c>
      <c r="CD90" s="9">
        <v>129.309</v>
      </c>
      <c r="CE90" s="9">
        <v>181.744</v>
      </c>
      <c r="CF90" s="9">
        <v>314.77499999999998</v>
      </c>
      <c r="CG90" s="9">
        <v>149.19800000000001</v>
      </c>
      <c r="CH90" s="9">
        <v>165.577</v>
      </c>
      <c r="CI90" s="9">
        <v>2608.1170000000002</v>
      </c>
      <c r="CJ90" s="9">
        <v>1349.954</v>
      </c>
      <c r="CK90" s="9">
        <v>1258.163</v>
      </c>
      <c r="CL90" s="9">
        <v>1803.0029999999999</v>
      </c>
      <c r="CM90" s="9">
        <v>1101.2470000000001</v>
      </c>
      <c r="CN90" s="9">
        <v>701.75599999999997</v>
      </c>
      <c r="CO90" s="9">
        <v>805.11400000000003</v>
      </c>
      <c r="CP90" s="9">
        <v>248.70699999999999</v>
      </c>
      <c r="CQ90" s="9">
        <v>556.40700000000004</v>
      </c>
      <c r="CR90" s="9">
        <v>363.233</v>
      </c>
      <c r="CS90" s="9">
        <v>184.637</v>
      </c>
      <c r="CT90" s="9">
        <v>178.596</v>
      </c>
      <c r="CU90" s="9">
        <v>85.081000000000003</v>
      </c>
      <c r="CV90" s="9">
        <v>46.466000000000001</v>
      </c>
      <c r="CW90" s="9">
        <v>38.615000000000002</v>
      </c>
      <c r="CX90" s="9">
        <v>35.933999999999997</v>
      </c>
      <c r="CY90" s="9">
        <v>25.539000000000001</v>
      </c>
      <c r="CZ90" s="9">
        <v>10.395</v>
      </c>
      <c r="DA90" s="9">
        <v>20.742999999999999</v>
      </c>
      <c r="DB90" s="9">
        <v>13.829000000000001</v>
      </c>
      <c r="DC90" s="9">
        <v>6.9139999999999997</v>
      </c>
      <c r="DD90" s="9">
        <v>15.191000000000001</v>
      </c>
      <c r="DE90" s="9">
        <v>11.709</v>
      </c>
      <c r="DF90" s="9">
        <v>3.4820000000000002</v>
      </c>
      <c r="DG90" s="9">
        <v>49.146999999999998</v>
      </c>
      <c r="DH90" s="9">
        <v>20.927</v>
      </c>
      <c r="DI90" s="9">
        <v>28.22</v>
      </c>
      <c r="DJ90" s="9">
        <v>316.99099999999999</v>
      </c>
      <c r="DK90" s="9">
        <v>160.12100000000001</v>
      </c>
      <c r="DL90" s="9">
        <v>156.87100000000001</v>
      </c>
      <c r="DM90" s="9">
        <v>110.623</v>
      </c>
      <c r="DN90" s="9">
        <v>76.256</v>
      </c>
      <c r="DO90" s="9">
        <v>34.368000000000002</v>
      </c>
      <c r="DP90" s="9">
        <v>206.36799999999999</v>
      </c>
      <c r="DQ90" s="9">
        <v>83.864999999999995</v>
      </c>
      <c r="DR90" s="9">
        <v>122.503</v>
      </c>
      <c r="DS90" s="9">
        <v>135.72</v>
      </c>
      <c r="DT90" s="9">
        <v>94.287000000000006</v>
      </c>
      <c r="DU90" s="9">
        <v>41.433</v>
      </c>
      <c r="DV90" s="9">
        <v>227.51300000000001</v>
      </c>
      <c r="DW90" s="9">
        <v>90.35</v>
      </c>
      <c r="DX90" s="9">
        <v>137.16300000000001</v>
      </c>
      <c r="DY90" s="9">
        <v>227.11099999999999</v>
      </c>
      <c r="DZ90" s="9">
        <v>97.694000000000003</v>
      </c>
      <c r="EA90" s="9">
        <v>129.416</v>
      </c>
      <c r="EB90" s="9">
        <v>863.35</v>
      </c>
      <c r="EC90" s="9">
        <v>453.03899999999999</v>
      </c>
      <c r="ED90" s="9">
        <v>410.31099999999998</v>
      </c>
      <c r="EE90" s="9">
        <v>565.85599999999999</v>
      </c>
      <c r="EF90" s="9">
        <v>356.303</v>
      </c>
      <c r="EG90" s="9">
        <v>209.553</v>
      </c>
      <c r="EH90" s="9">
        <v>297.49400000000003</v>
      </c>
      <c r="EI90" s="9">
        <v>96.736000000000004</v>
      </c>
      <c r="EJ90" s="9">
        <v>200.75800000000001</v>
      </c>
      <c r="EK90" s="9">
        <v>125.41800000000001</v>
      </c>
      <c r="EL90" s="9">
        <v>64.323999999999998</v>
      </c>
      <c r="EM90" s="9">
        <v>61.094000000000001</v>
      </c>
      <c r="EN90" s="9">
        <v>31.818999999999999</v>
      </c>
      <c r="EO90" s="9">
        <v>15.32</v>
      </c>
      <c r="EP90" s="9">
        <v>16.498999999999999</v>
      </c>
      <c r="EQ90" s="9">
        <v>12.657</v>
      </c>
      <c r="ER90" s="9">
        <v>7.6630000000000003</v>
      </c>
      <c r="ES90" s="9">
        <v>4.9939999999999998</v>
      </c>
      <c r="ET90" s="9">
        <v>8.24</v>
      </c>
      <c r="EU90" s="9">
        <v>5.3369999999999997</v>
      </c>
      <c r="EV90" s="9">
        <v>2.9039999999999999</v>
      </c>
      <c r="EW90" s="9">
        <v>4.4169999999999998</v>
      </c>
      <c r="EX90" s="9">
        <v>2.3260000000000001</v>
      </c>
      <c r="EY90" s="9">
        <v>2.0910000000000002</v>
      </c>
      <c r="EZ90" s="9">
        <v>19.161999999999999</v>
      </c>
      <c r="FA90" s="9">
        <v>7.657</v>
      </c>
      <c r="FB90" s="9">
        <v>11.505000000000001</v>
      </c>
      <c r="FC90" s="9">
        <v>107.102</v>
      </c>
      <c r="FD90" s="9">
        <v>55.774000000000001</v>
      </c>
      <c r="FE90" s="9">
        <v>51.326999999999998</v>
      </c>
      <c r="FF90" s="9">
        <v>34.890999999999998</v>
      </c>
      <c r="FG90" s="9">
        <v>26.148</v>
      </c>
      <c r="FH90" s="9">
        <v>8.7439999999999998</v>
      </c>
      <c r="FI90" s="9">
        <v>72.209999999999994</v>
      </c>
      <c r="FJ90" s="9">
        <v>29.626999999999999</v>
      </c>
      <c r="FK90" s="9">
        <v>42.584000000000003</v>
      </c>
      <c r="FL90" s="9">
        <v>44.055999999999997</v>
      </c>
      <c r="FM90" s="9">
        <v>31.111999999999998</v>
      </c>
      <c r="FN90" s="9">
        <v>12.944000000000001</v>
      </c>
      <c r="FO90" s="9">
        <v>81.361999999999995</v>
      </c>
      <c r="FP90" s="9">
        <v>33.213000000000001</v>
      </c>
      <c r="FQ90" s="9">
        <v>48.149000000000001</v>
      </c>
      <c r="FR90" s="9">
        <v>80.450999999999993</v>
      </c>
      <c r="FS90" s="9">
        <v>34.963000000000001</v>
      </c>
      <c r="FT90" s="9">
        <v>45.488</v>
      </c>
      <c r="FU90" s="9">
        <v>1393.3019999999999</v>
      </c>
      <c r="FV90" s="9">
        <v>745.68100000000004</v>
      </c>
      <c r="FW90" s="9">
        <v>647.62</v>
      </c>
      <c r="FX90" s="9">
        <v>943.04600000000005</v>
      </c>
      <c r="FY90" s="9">
        <v>619.74800000000005</v>
      </c>
      <c r="FZ90" s="9">
        <v>323.298</v>
      </c>
      <c r="GA90" s="9">
        <v>450.25599999999997</v>
      </c>
      <c r="GB90" s="9">
        <v>125.93300000000001</v>
      </c>
      <c r="GC90" s="9">
        <v>324.32299999999998</v>
      </c>
      <c r="GD90" s="9">
        <v>203.999</v>
      </c>
      <c r="GE90" s="9">
        <v>103.605</v>
      </c>
      <c r="GF90" s="9">
        <v>100.39400000000001</v>
      </c>
      <c r="GG90" s="9">
        <v>71.587000000000003</v>
      </c>
      <c r="GH90" s="9">
        <v>37.704000000000001</v>
      </c>
      <c r="GI90" s="9">
        <v>33.883000000000003</v>
      </c>
      <c r="GJ90" s="9">
        <v>31.631</v>
      </c>
      <c r="GK90" s="9">
        <v>22.44</v>
      </c>
      <c r="GL90" s="9">
        <v>9.1910000000000007</v>
      </c>
      <c r="GM90" s="9">
        <v>23.375</v>
      </c>
      <c r="GN90" s="9">
        <v>16.280999999999999</v>
      </c>
      <c r="GO90" s="9">
        <v>7.0940000000000003</v>
      </c>
      <c r="GP90" s="9">
        <v>8.2560000000000002</v>
      </c>
      <c r="GQ90" s="9">
        <v>6.1589999999999998</v>
      </c>
      <c r="GR90" s="9">
        <v>2.097</v>
      </c>
      <c r="GS90" s="9">
        <v>39.957000000000001</v>
      </c>
      <c r="GT90" s="9">
        <v>15.263999999999999</v>
      </c>
      <c r="GU90" s="9">
        <v>24.693000000000001</v>
      </c>
      <c r="GV90" s="9">
        <v>153.62899999999999</v>
      </c>
      <c r="GW90" s="9">
        <v>77.085999999999999</v>
      </c>
      <c r="GX90" s="9">
        <v>76.543000000000006</v>
      </c>
      <c r="GY90" s="9">
        <v>53.86</v>
      </c>
      <c r="GZ90" s="9">
        <v>43.848999999999997</v>
      </c>
      <c r="HA90" s="9">
        <v>10.010999999999999</v>
      </c>
      <c r="HB90" s="9">
        <v>99.769000000000005</v>
      </c>
      <c r="HC90" s="9">
        <v>33.237000000000002</v>
      </c>
      <c r="HD90" s="9">
        <v>66.531999999999996</v>
      </c>
      <c r="HE90" s="9">
        <v>81.394000000000005</v>
      </c>
      <c r="HF90" s="9">
        <v>62.863999999999997</v>
      </c>
      <c r="HG90" s="9">
        <v>18.53</v>
      </c>
      <c r="HH90" s="9">
        <v>122.605</v>
      </c>
      <c r="HI90" s="9">
        <v>40.74</v>
      </c>
      <c r="HJ90" s="9">
        <v>81.864000000000004</v>
      </c>
      <c r="HK90" s="9">
        <v>123.14400000000001</v>
      </c>
      <c r="HL90" s="9">
        <v>49.518000000000001</v>
      </c>
      <c r="HM90" s="9">
        <v>73.626000000000005</v>
      </c>
      <c r="HN90" s="9">
        <v>273.40499999999997</v>
      </c>
      <c r="HO90" s="9">
        <v>144.38399999999999</v>
      </c>
      <c r="HP90" s="9">
        <v>129.02199999999999</v>
      </c>
      <c r="HQ90" s="9">
        <v>171.001</v>
      </c>
      <c r="HR90" s="9">
        <v>110.94499999999999</v>
      </c>
      <c r="HS90" s="9">
        <v>60.055999999999997</v>
      </c>
      <c r="HT90" s="9">
        <v>102.404</v>
      </c>
      <c r="HU90" s="9">
        <v>33.438000000000002</v>
      </c>
      <c r="HV90" s="9">
        <v>68.965000000000003</v>
      </c>
      <c r="HW90" s="9">
        <v>39.268000000000001</v>
      </c>
      <c r="HX90" s="9">
        <v>21.259</v>
      </c>
      <c r="HY90" s="9">
        <v>18.010000000000002</v>
      </c>
      <c r="HZ90" s="9">
        <v>8.4719999999999995</v>
      </c>
      <c r="IA90" s="9">
        <v>4.5990000000000002</v>
      </c>
      <c r="IB90" s="9">
        <v>3.8740000000000001</v>
      </c>
      <c r="IC90" s="9">
        <v>2.4470000000000001</v>
      </c>
      <c r="ID90" s="9">
        <v>1.696</v>
      </c>
      <c r="IE90" s="9">
        <v>0.751</v>
      </c>
      <c r="IF90" s="9">
        <v>1.5189999999999999</v>
      </c>
      <c r="IG90" s="9">
        <v>1.0629999999999999</v>
      </c>
      <c r="IH90" s="9">
        <v>0.45600000000000002</v>
      </c>
      <c r="II90" s="9">
        <v>0.92800000000000005</v>
      </c>
      <c r="IJ90" s="9">
        <v>0.63300000000000001</v>
      </c>
      <c r="IK90" s="9">
        <v>0.29499999999999998</v>
      </c>
      <c r="IL90" s="9">
        <v>6.0259999999999998</v>
      </c>
      <c r="IM90" s="9">
        <v>2.903</v>
      </c>
      <c r="IN90" s="9">
        <v>3.1230000000000002</v>
      </c>
      <c r="IO90" s="9">
        <v>34.247</v>
      </c>
      <c r="IP90" s="9">
        <v>18.085999999999999</v>
      </c>
      <c r="IQ90" s="9">
        <v>16.16</v>
      </c>
    </row>
    <row r="91" spans="1:251">
      <c r="A91" s="10">
        <v>44256</v>
      </c>
      <c r="B91" s="9">
        <v>1109.23</v>
      </c>
      <c r="C91" s="9">
        <v>1259.777</v>
      </c>
      <c r="D91" s="9">
        <v>434.85399999999998</v>
      </c>
      <c r="E91" s="9">
        <v>824.923</v>
      </c>
      <c r="F91" s="9">
        <v>541.70000000000005</v>
      </c>
      <c r="G91" s="9">
        <v>306.47199999999998</v>
      </c>
      <c r="H91" s="9">
        <v>235.22800000000001</v>
      </c>
      <c r="I91" s="9">
        <v>123.29600000000001</v>
      </c>
      <c r="J91" s="9">
        <v>73.950999999999993</v>
      </c>
      <c r="K91" s="9">
        <v>49.345999999999997</v>
      </c>
      <c r="L91" s="9">
        <v>54.290999999999997</v>
      </c>
      <c r="M91" s="9">
        <v>42.606999999999999</v>
      </c>
      <c r="N91" s="9">
        <v>11.683999999999999</v>
      </c>
      <c r="O91" s="9">
        <v>38.298000000000002</v>
      </c>
      <c r="P91" s="9">
        <v>30.236000000000001</v>
      </c>
      <c r="Q91" s="9">
        <v>8.0609999999999999</v>
      </c>
      <c r="R91" s="9">
        <v>15.994</v>
      </c>
      <c r="S91" s="9">
        <v>12.371</v>
      </c>
      <c r="T91" s="9">
        <v>3.6230000000000002</v>
      </c>
      <c r="U91" s="9">
        <v>69.004999999999995</v>
      </c>
      <c r="V91" s="9">
        <v>31.343</v>
      </c>
      <c r="W91" s="9">
        <v>37.661999999999999</v>
      </c>
      <c r="X91" s="9">
        <v>472.23</v>
      </c>
      <c r="Y91" s="9">
        <v>262.49099999999999</v>
      </c>
      <c r="Z91" s="9">
        <v>209.738</v>
      </c>
      <c r="AA91" s="9">
        <v>186.37100000000001</v>
      </c>
      <c r="AB91" s="9">
        <v>143.92400000000001</v>
      </c>
      <c r="AC91" s="9">
        <v>42.447000000000003</v>
      </c>
      <c r="AD91" s="9">
        <v>285.85899999999998</v>
      </c>
      <c r="AE91" s="9">
        <v>118.56699999999999</v>
      </c>
      <c r="AF91" s="9">
        <v>167.291</v>
      </c>
      <c r="AG91" s="9">
        <v>223.21899999999999</v>
      </c>
      <c r="AH91" s="9">
        <v>173.32</v>
      </c>
      <c r="AI91" s="9">
        <v>49.898000000000003</v>
      </c>
      <c r="AJ91" s="9">
        <v>318.48099999999999</v>
      </c>
      <c r="AK91" s="9">
        <v>133.15100000000001</v>
      </c>
      <c r="AL91" s="9">
        <v>185.33</v>
      </c>
      <c r="AM91" s="9">
        <v>324.15600000000001</v>
      </c>
      <c r="AN91" s="9">
        <v>148.803</v>
      </c>
      <c r="AO91" s="9">
        <v>175.35300000000001</v>
      </c>
      <c r="AP91" s="9">
        <v>3353.4659999999999</v>
      </c>
      <c r="AQ91" s="9">
        <v>1771.3009999999999</v>
      </c>
      <c r="AR91" s="9">
        <v>1582.165</v>
      </c>
      <c r="AS91" s="9">
        <v>2261.1480000000001</v>
      </c>
      <c r="AT91" s="9">
        <v>1419.5029999999999</v>
      </c>
      <c r="AU91" s="9">
        <v>841.64599999999996</v>
      </c>
      <c r="AV91" s="9">
        <v>1092.317</v>
      </c>
      <c r="AW91" s="9">
        <v>351.798</v>
      </c>
      <c r="AX91" s="9">
        <v>740.51900000000001</v>
      </c>
      <c r="AY91" s="9">
        <v>467.33800000000002</v>
      </c>
      <c r="AZ91" s="9">
        <v>261.75799999999998</v>
      </c>
      <c r="BA91" s="9">
        <v>205.57900000000001</v>
      </c>
      <c r="BB91" s="9">
        <v>103.767</v>
      </c>
      <c r="BC91" s="9">
        <v>59.384999999999998</v>
      </c>
      <c r="BD91" s="9">
        <v>44.381999999999998</v>
      </c>
      <c r="BE91" s="9">
        <v>48.43</v>
      </c>
      <c r="BF91" s="9">
        <v>38.368000000000002</v>
      </c>
      <c r="BG91" s="9">
        <v>10.061999999999999</v>
      </c>
      <c r="BH91" s="9">
        <v>29.28</v>
      </c>
      <c r="BI91" s="9">
        <v>23.251999999999999</v>
      </c>
      <c r="BJ91" s="9">
        <v>6.0279999999999996</v>
      </c>
      <c r="BK91" s="9">
        <v>19.149999999999999</v>
      </c>
      <c r="BL91" s="9">
        <v>15.116</v>
      </c>
      <c r="BM91" s="9">
        <v>4.0339999999999998</v>
      </c>
      <c r="BN91" s="9">
        <v>55.337000000000003</v>
      </c>
      <c r="BO91" s="9">
        <v>21.016999999999999</v>
      </c>
      <c r="BP91" s="9">
        <v>34.32</v>
      </c>
      <c r="BQ91" s="9">
        <v>398.85899999999998</v>
      </c>
      <c r="BR91" s="9">
        <v>220.16800000000001</v>
      </c>
      <c r="BS91" s="9">
        <v>178.691</v>
      </c>
      <c r="BT91" s="9">
        <v>157.79599999999999</v>
      </c>
      <c r="BU91" s="9">
        <v>122.911</v>
      </c>
      <c r="BV91" s="9">
        <v>34.886000000000003</v>
      </c>
      <c r="BW91" s="9">
        <v>241.06200000000001</v>
      </c>
      <c r="BX91" s="9">
        <v>97.257000000000005</v>
      </c>
      <c r="BY91" s="9">
        <v>143.80500000000001</v>
      </c>
      <c r="BZ91" s="9">
        <v>194.96199999999999</v>
      </c>
      <c r="CA91" s="9">
        <v>151.89400000000001</v>
      </c>
      <c r="CB91" s="9">
        <v>43.067999999999998</v>
      </c>
      <c r="CC91" s="9">
        <v>272.37599999999998</v>
      </c>
      <c r="CD91" s="9">
        <v>109.864</v>
      </c>
      <c r="CE91" s="9">
        <v>162.512</v>
      </c>
      <c r="CF91" s="9">
        <v>270.34199999999998</v>
      </c>
      <c r="CG91" s="9">
        <v>120.509</v>
      </c>
      <c r="CH91" s="9">
        <v>149.833</v>
      </c>
      <c r="CI91" s="9">
        <v>2610.8470000000002</v>
      </c>
      <c r="CJ91" s="9">
        <v>1353.5160000000001</v>
      </c>
      <c r="CK91" s="9">
        <v>1257.3309999999999</v>
      </c>
      <c r="CL91" s="9">
        <v>1755.4469999999999</v>
      </c>
      <c r="CM91" s="9">
        <v>1083.383</v>
      </c>
      <c r="CN91" s="9">
        <v>672.06399999999996</v>
      </c>
      <c r="CO91" s="9">
        <v>855.4</v>
      </c>
      <c r="CP91" s="9">
        <v>270.13299999999998</v>
      </c>
      <c r="CQ91" s="9">
        <v>585.26700000000005</v>
      </c>
      <c r="CR91" s="9">
        <v>380.62599999999998</v>
      </c>
      <c r="CS91" s="9">
        <v>197.19800000000001</v>
      </c>
      <c r="CT91" s="9">
        <v>183.42699999999999</v>
      </c>
      <c r="CU91" s="9">
        <v>81.093999999999994</v>
      </c>
      <c r="CV91" s="9">
        <v>42.935000000000002</v>
      </c>
      <c r="CW91" s="9">
        <v>38.158000000000001</v>
      </c>
      <c r="CX91" s="9">
        <v>27.193000000000001</v>
      </c>
      <c r="CY91" s="9">
        <v>19.895</v>
      </c>
      <c r="CZ91" s="9">
        <v>7.298</v>
      </c>
      <c r="DA91" s="9">
        <v>14.233000000000001</v>
      </c>
      <c r="DB91" s="9">
        <v>10.220000000000001</v>
      </c>
      <c r="DC91" s="9">
        <v>4.0119999999999996</v>
      </c>
      <c r="DD91" s="9">
        <v>12.961</v>
      </c>
      <c r="DE91" s="9">
        <v>9.6750000000000007</v>
      </c>
      <c r="DF91" s="9">
        <v>3.286</v>
      </c>
      <c r="DG91" s="9">
        <v>53.901000000000003</v>
      </c>
      <c r="DH91" s="9">
        <v>23.041</v>
      </c>
      <c r="DI91" s="9">
        <v>30.86</v>
      </c>
      <c r="DJ91" s="9">
        <v>341.23</v>
      </c>
      <c r="DK91" s="9">
        <v>176.08600000000001</v>
      </c>
      <c r="DL91" s="9">
        <v>165.143</v>
      </c>
      <c r="DM91" s="9">
        <v>114.5</v>
      </c>
      <c r="DN91" s="9">
        <v>83.278000000000006</v>
      </c>
      <c r="DO91" s="9">
        <v>31.222000000000001</v>
      </c>
      <c r="DP91" s="9">
        <v>226.73</v>
      </c>
      <c r="DQ91" s="9">
        <v>92.808999999999997</v>
      </c>
      <c r="DR91" s="9">
        <v>133.92099999999999</v>
      </c>
      <c r="DS91" s="9">
        <v>130.04599999999999</v>
      </c>
      <c r="DT91" s="9">
        <v>95.15</v>
      </c>
      <c r="DU91" s="9">
        <v>34.896000000000001</v>
      </c>
      <c r="DV91" s="9">
        <v>250.58</v>
      </c>
      <c r="DW91" s="9">
        <v>102.048</v>
      </c>
      <c r="DX91" s="9">
        <v>148.53100000000001</v>
      </c>
      <c r="DY91" s="9">
        <v>240.96199999999999</v>
      </c>
      <c r="DZ91" s="9">
        <v>103.029</v>
      </c>
      <c r="EA91" s="9">
        <v>137.934</v>
      </c>
      <c r="EB91" s="9">
        <v>861.42100000000005</v>
      </c>
      <c r="EC91" s="9">
        <v>447.84199999999998</v>
      </c>
      <c r="ED91" s="9">
        <v>413.58</v>
      </c>
      <c r="EE91" s="9">
        <v>563.60599999999999</v>
      </c>
      <c r="EF91" s="9">
        <v>353.66699999999997</v>
      </c>
      <c r="EG91" s="9">
        <v>209.93899999999999</v>
      </c>
      <c r="EH91" s="9">
        <v>297.815</v>
      </c>
      <c r="EI91" s="9">
        <v>94.174999999999997</v>
      </c>
      <c r="EJ91" s="9">
        <v>203.64</v>
      </c>
      <c r="EK91" s="9">
        <v>120.95399999999999</v>
      </c>
      <c r="EL91" s="9">
        <v>63.252000000000002</v>
      </c>
      <c r="EM91" s="9">
        <v>57.701999999999998</v>
      </c>
      <c r="EN91" s="9">
        <v>27.571999999999999</v>
      </c>
      <c r="EO91" s="9">
        <v>14.539</v>
      </c>
      <c r="EP91" s="9">
        <v>13.032999999999999</v>
      </c>
      <c r="EQ91" s="9">
        <v>8.9019999999999992</v>
      </c>
      <c r="ER91" s="9">
        <v>6.532</v>
      </c>
      <c r="ES91" s="9">
        <v>2.3690000000000002</v>
      </c>
      <c r="ET91" s="9">
        <v>5.1260000000000003</v>
      </c>
      <c r="EU91" s="9">
        <v>4.3630000000000004</v>
      </c>
      <c r="EV91" s="9">
        <v>0.76400000000000001</v>
      </c>
      <c r="EW91" s="9">
        <v>3.7749999999999999</v>
      </c>
      <c r="EX91" s="9">
        <v>2.17</v>
      </c>
      <c r="EY91" s="9">
        <v>1.6060000000000001</v>
      </c>
      <c r="EZ91" s="9">
        <v>18.670000000000002</v>
      </c>
      <c r="FA91" s="9">
        <v>8.0060000000000002</v>
      </c>
      <c r="FB91" s="9">
        <v>10.664</v>
      </c>
      <c r="FC91" s="9">
        <v>105.21</v>
      </c>
      <c r="FD91" s="9">
        <v>55.325000000000003</v>
      </c>
      <c r="FE91" s="9">
        <v>49.884999999999998</v>
      </c>
      <c r="FF91" s="9">
        <v>35.506</v>
      </c>
      <c r="FG91" s="9">
        <v>25.007999999999999</v>
      </c>
      <c r="FH91" s="9">
        <v>10.499000000000001</v>
      </c>
      <c r="FI91" s="9">
        <v>69.703999999999994</v>
      </c>
      <c r="FJ91" s="9">
        <v>30.317</v>
      </c>
      <c r="FK91" s="9">
        <v>39.387</v>
      </c>
      <c r="FL91" s="9">
        <v>43.210999999999999</v>
      </c>
      <c r="FM91" s="9">
        <v>30.332999999999998</v>
      </c>
      <c r="FN91" s="9">
        <v>12.878</v>
      </c>
      <c r="FO91" s="9">
        <v>77.742999999999995</v>
      </c>
      <c r="FP91" s="9">
        <v>32.918999999999997</v>
      </c>
      <c r="FQ91" s="9">
        <v>44.823999999999998</v>
      </c>
      <c r="FR91" s="9">
        <v>74.83</v>
      </c>
      <c r="FS91" s="9">
        <v>34.68</v>
      </c>
      <c r="FT91" s="9">
        <v>40.15</v>
      </c>
      <c r="FU91" s="9">
        <v>1424.4359999999999</v>
      </c>
      <c r="FV91" s="9">
        <v>761.06500000000005</v>
      </c>
      <c r="FW91" s="9">
        <v>663.37199999999996</v>
      </c>
      <c r="FX91" s="9">
        <v>936</v>
      </c>
      <c r="FY91" s="9">
        <v>621.73</v>
      </c>
      <c r="FZ91" s="9">
        <v>314.27</v>
      </c>
      <c r="GA91" s="9">
        <v>488.43599999999998</v>
      </c>
      <c r="GB91" s="9">
        <v>139.33500000000001</v>
      </c>
      <c r="GC91" s="9">
        <v>349.10199999999998</v>
      </c>
      <c r="GD91" s="9">
        <v>178.51599999999999</v>
      </c>
      <c r="GE91" s="9">
        <v>85.731999999999999</v>
      </c>
      <c r="GF91" s="9">
        <v>92.784000000000006</v>
      </c>
      <c r="GG91" s="9">
        <v>35.725999999999999</v>
      </c>
      <c r="GH91" s="9">
        <v>17.795000000000002</v>
      </c>
      <c r="GI91" s="9">
        <v>17.931000000000001</v>
      </c>
      <c r="GJ91" s="9">
        <v>13.760999999999999</v>
      </c>
      <c r="GK91" s="9">
        <v>10.595000000000001</v>
      </c>
      <c r="GL91" s="9">
        <v>3.1659999999999999</v>
      </c>
      <c r="GM91" s="9">
        <v>7.7619999999999996</v>
      </c>
      <c r="GN91" s="9">
        <v>6.4870000000000001</v>
      </c>
      <c r="GO91" s="9">
        <v>1.2749999999999999</v>
      </c>
      <c r="GP91" s="9">
        <v>5.9989999999999997</v>
      </c>
      <c r="GQ91" s="9">
        <v>4.1079999999999997</v>
      </c>
      <c r="GR91" s="9">
        <v>1.891</v>
      </c>
      <c r="GS91" s="9">
        <v>21.965</v>
      </c>
      <c r="GT91" s="9">
        <v>7.2</v>
      </c>
      <c r="GU91" s="9">
        <v>14.765000000000001</v>
      </c>
      <c r="GV91" s="9">
        <v>156.31200000000001</v>
      </c>
      <c r="GW91" s="9">
        <v>73.061999999999998</v>
      </c>
      <c r="GX91" s="9">
        <v>83.248999999999995</v>
      </c>
      <c r="GY91" s="9">
        <v>55.338000000000001</v>
      </c>
      <c r="GZ91" s="9">
        <v>41.615000000000002</v>
      </c>
      <c r="HA91" s="9">
        <v>13.723000000000001</v>
      </c>
      <c r="HB91" s="9">
        <v>100.974</v>
      </c>
      <c r="HC91" s="9">
        <v>31.446999999999999</v>
      </c>
      <c r="HD91" s="9">
        <v>69.525999999999996</v>
      </c>
      <c r="HE91" s="9">
        <v>65.828999999999994</v>
      </c>
      <c r="HF91" s="9">
        <v>50.16</v>
      </c>
      <c r="HG91" s="9">
        <v>15.667999999999999</v>
      </c>
      <c r="HH91" s="9">
        <v>112.687</v>
      </c>
      <c r="HI91" s="9">
        <v>35.572000000000003</v>
      </c>
      <c r="HJ91" s="9">
        <v>77.114999999999995</v>
      </c>
      <c r="HK91" s="9">
        <v>108.736</v>
      </c>
      <c r="HL91" s="9">
        <v>37.933999999999997</v>
      </c>
      <c r="HM91" s="9">
        <v>70.802000000000007</v>
      </c>
      <c r="HN91" s="9">
        <v>273.97399999999999</v>
      </c>
      <c r="HO91" s="9">
        <v>145.036</v>
      </c>
      <c r="HP91" s="9">
        <v>128.93700000000001</v>
      </c>
      <c r="HQ91" s="9">
        <v>171.07300000000001</v>
      </c>
      <c r="HR91" s="9">
        <v>110.657</v>
      </c>
      <c r="HS91" s="9">
        <v>60.415999999999997</v>
      </c>
      <c r="HT91" s="9">
        <v>102.901</v>
      </c>
      <c r="HU91" s="9">
        <v>34.380000000000003</v>
      </c>
      <c r="HV91" s="9">
        <v>68.521000000000001</v>
      </c>
      <c r="HW91" s="9">
        <v>40.947000000000003</v>
      </c>
      <c r="HX91" s="9">
        <v>21.198</v>
      </c>
      <c r="HY91" s="9">
        <v>19.748999999999999</v>
      </c>
      <c r="HZ91" s="9">
        <v>6.8540000000000001</v>
      </c>
      <c r="IA91" s="9">
        <v>4.3819999999999997</v>
      </c>
      <c r="IB91" s="9">
        <v>2.4710000000000001</v>
      </c>
      <c r="IC91" s="9">
        <v>1.2070000000000001</v>
      </c>
      <c r="ID91" s="9">
        <v>1.196</v>
      </c>
      <c r="IE91" s="9">
        <v>1.0999999999999999E-2</v>
      </c>
      <c r="IF91" s="9">
        <v>0.53400000000000003</v>
      </c>
      <c r="IG91" s="9">
        <v>0.53400000000000003</v>
      </c>
      <c r="IH91" s="9">
        <v>1E-3</v>
      </c>
      <c r="II91" s="9">
        <v>0.67300000000000004</v>
      </c>
      <c r="IJ91" s="9">
        <v>0.66200000000000003</v>
      </c>
      <c r="IK91" s="9">
        <v>1.0999999999999999E-2</v>
      </c>
      <c r="IL91" s="9">
        <v>5.6470000000000002</v>
      </c>
      <c r="IM91" s="9">
        <v>3.1869999999999998</v>
      </c>
      <c r="IN91" s="9">
        <v>2.46</v>
      </c>
      <c r="IO91" s="9">
        <v>37.646000000000001</v>
      </c>
      <c r="IP91" s="9">
        <v>19.123999999999999</v>
      </c>
      <c r="IQ91" s="9">
        <v>18.521999999999998</v>
      </c>
    </row>
    <row r="92" spans="1:251">
      <c r="A92" s="10">
        <v>44287</v>
      </c>
      <c r="B92" s="9">
        <v>1094.087</v>
      </c>
      <c r="C92" s="9">
        <v>1248.2460000000001</v>
      </c>
      <c r="D92" s="9">
        <v>427.65600000000001</v>
      </c>
      <c r="E92" s="9">
        <v>820.59</v>
      </c>
      <c r="F92" s="9">
        <v>535.00400000000002</v>
      </c>
      <c r="G92" s="9">
        <v>298.82799999999997</v>
      </c>
      <c r="H92" s="9">
        <v>236.17599999999999</v>
      </c>
      <c r="I92" s="9">
        <v>119.595</v>
      </c>
      <c r="J92" s="9">
        <v>74.885000000000005</v>
      </c>
      <c r="K92" s="9">
        <v>44.71</v>
      </c>
      <c r="L92" s="9">
        <v>47.518000000000001</v>
      </c>
      <c r="M92" s="9">
        <v>35.798000000000002</v>
      </c>
      <c r="N92" s="9">
        <v>11.72</v>
      </c>
      <c r="O92" s="9">
        <v>35.828000000000003</v>
      </c>
      <c r="P92" s="9">
        <v>25.66</v>
      </c>
      <c r="Q92" s="9">
        <v>10.167999999999999</v>
      </c>
      <c r="R92" s="9">
        <v>11.69</v>
      </c>
      <c r="S92" s="9">
        <v>10.138</v>
      </c>
      <c r="T92" s="9">
        <v>1.552</v>
      </c>
      <c r="U92" s="9">
        <v>72.076999999999998</v>
      </c>
      <c r="V92" s="9">
        <v>39.087000000000003</v>
      </c>
      <c r="W92" s="9">
        <v>32.99</v>
      </c>
      <c r="X92" s="9">
        <v>466.654</v>
      </c>
      <c r="Y92" s="9">
        <v>255.75200000000001</v>
      </c>
      <c r="Z92" s="9">
        <v>210.90199999999999</v>
      </c>
      <c r="AA92" s="9">
        <v>175.042</v>
      </c>
      <c r="AB92" s="9">
        <v>132.71899999999999</v>
      </c>
      <c r="AC92" s="9">
        <v>42.323</v>
      </c>
      <c r="AD92" s="9">
        <v>291.61200000000002</v>
      </c>
      <c r="AE92" s="9">
        <v>123.033</v>
      </c>
      <c r="AF92" s="9">
        <v>168.57900000000001</v>
      </c>
      <c r="AG92" s="9">
        <v>208.977</v>
      </c>
      <c r="AH92" s="9">
        <v>159.77799999999999</v>
      </c>
      <c r="AI92" s="9">
        <v>49.198999999999998</v>
      </c>
      <c r="AJ92" s="9">
        <v>326.02800000000002</v>
      </c>
      <c r="AK92" s="9">
        <v>139.05000000000001</v>
      </c>
      <c r="AL92" s="9">
        <v>186.977</v>
      </c>
      <c r="AM92" s="9">
        <v>327.43900000000002</v>
      </c>
      <c r="AN92" s="9">
        <v>148.69300000000001</v>
      </c>
      <c r="AO92" s="9">
        <v>178.74600000000001</v>
      </c>
      <c r="AP92" s="9">
        <v>3344.3420000000001</v>
      </c>
      <c r="AQ92" s="9">
        <v>1765.5239999999999</v>
      </c>
      <c r="AR92" s="9">
        <v>1578.818</v>
      </c>
      <c r="AS92" s="9">
        <v>2253.732</v>
      </c>
      <c r="AT92" s="9">
        <v>1408.231</v>
      </c>
      <c r="AU92" s="9">
        <v>845.50099999999998</v>
      </c>
      <c r="AV92" s="9">
        <v>1090.6099999999999</v>
      </c>
      <c r="AW92" s="9">
        <v>357.29300000000001</v>
      </c>
      <c r="AX92" s="9">
        <v>733.31700000000001</v>
      </c>
      <c r="AY92" s="9">
        <v>425.7</v>
      </c>
      <c r="AZ92" s="9">
        <v>235.86600000000001</v>
      </c>
      <c r="BA92" s="9">
        <v>189.833</v>
      </c>
      <c r="BB92" s="9">
        <v>93.73</v>
      </c>
      <c r="BC92" s="9">
        <v>49.848999999999997</v>
      </c>
      <c r="BD92" s="9">
        <v>43.881</v>
      </c>
      <c r="BE92" s="9">
        <v>37.79</v>
      </c>
      <c r="BF92" s="9">
        <v>27.8</v>
      </c>
      <c r="BG92" s="9">
        <v>9.9890000000000008</v>
      </c>
      <c r="BH92" s="9">
        <v>23.19</v>
      </c>
      <c r="BI92" s="9">
        <v>14.462999999999999</v>
      </c>
      <c r="BJ92" s="9">
        <v>8.7279999999999998</v>
      </c>
      <c r="BK92" s="9">
        <v>14.599</v>
      </c>
      <c r="BL92" s="9">
        <v>13.337999999999999</v>
      </c>
      <c r="BM92" s="9">
        <v>1.262</v>
      </c>
      <c r="BN92" s="9">
        <v>55.941000000000003</v>
      </c>
      <c r="BO92" s="9">
        <v>22.048999999999999</v>
      </c>
      <c r="BP92" s="9">
        <v>33.892000000000003</v>
      </c>
      <c r="BQ92" s="9">
        <v>375.72399999999999</v>
      </c>
      <c r="BR92" s="9">
        <v>208.57300000000001</v>
      </c>
      <c r="BS92" s="9">
        <v>167.15100000000001</v>
      </c>
      <c r="BT92" s="9">
        <v>135.898</v>
      </c>
      <c r="BU92" s="9">
        <v>107.279</v>
      </c>
      <c r="BV92" s="9">
        <v>28.617999999999999</v>
      </c>
      <c r="BW92" s="9">
        <v>239.82599999999999</v>
      </c>
      <c r="BX92" s="9">
        <v>101.294</v>
      </c>
      <c r="BY92" s="9">
        <v>138.53200000000001</v>
      </c>
      <c r="BZ92" s="9">
        <v>162.81899999999999</v>
      </c>
      <c r="CA92" s="9">
        <v>125.754</v>
      </c>
      <c r="CB92" s="9">
        <v>37.066000000000003</v>
      </c>
      <c r="CC92" s="9">
        <v>262.88</v>
      </c>
      <c r="CD92" s="9">
        <v>110.11199999999999</v>
      </c>
      <c r="CE92" s="9">
        <v>152.768</v>
      </c>
      <c r="CF92" s="9">
        <v>263.01600000000002</v>
      </c>
      <c r="CG92" s="9">
        <v>115.756</v>
      </c>
      <c r="CH92" s="9">
        <v>147.26</v>
      </c>
      <c r="CI92" s="9">
        <v>2604.8009999999999</v>
      </c>
      <c r="CJ92" s="9">
        <v>1360.346</v>
      </c>
      <c r="CK92" s="9">
        <v>1244.4549999999999</v>
      </c>
      <c r="CL92" s="9">
        <v>1766.672</v>
      </c>
      <c r="CM92" s="9">
        <v>1089.7460000000001</v>
      </c>
      <c r="CN92" s="9">
        <v>676.92600000000004</v>
      </c>
      <c r="CO92" s="9">
        <v>838.12900000000002</v>
      </c>
      <c r="CP92" s="9">
        <v>270.60000000000002</v>
      </c>
      <c r="CQ92" s="9">
        <v>567.53</v>
      </c>
      <c r="CR92" s="9">
        <v>369.83300000000003</v>
      </c>
      <c r="CS92" s="9">
        <v>194.935</v>
      </c>
      <c r="CT92" s="9">
        <v>174.898</v>
      </c>
      <c r="CU92" s="9">
        <v>74.331000000000003</v>
      </c>
      <c r="CV92" s="9">
        <v>43.031999999999996</v>
      </c>
      <c r="CW92" s="9">
        <v>31.298999999999999</v>
      </c>
      <c r="CX92" s="9">
        <v>28.574000000000002</v>
      </c>
      <c r="CY92" s="9">
        <v>21.045999999999999</v>
      </c>
      <c r="CZ92" s="9">
        <v>7.5279999999999996</v>
      </c>
      <c r="DA92" s="9">
        <v>21.510999999999999</v>
      </c>
      <c r="DB92" s="9">
        <v>14.79</v>
      </c>
      <c r="DC92" s="9">
        <v>6.7210000000000001</v>
      </c>
      <c r="DD92" s="9">
        <v>7.0629999999999997</v>
      </c>
      <c r="DE92" s="9">
        <v>6.2560000000000002</v>
      </c>
      <c r="DF92" s="9">
        <v>0.80700000000000005</v>
      </c>
      <c r="DG92" s="9">
        <v>45.756999999999998</v>
      </c>
      <c r="DH92" s="9">
        <v>21.986000000000001</v>
      </c>
      <c r="DI92" s="9">
        <v>23.771000000000001</v>
      </c>
      <c r="DJ92" s="9">
        <v>333.55700000000002</v>
      </c>
      <c r="DK92" s="9">
        <v>172.86600000000001</v>
      </c>
      <c r="DL92" s="9">
        <v>160.691</v>
      </c>
      <c r="DM92" s="9">
        <v>115.81699999999999</v>
      </c>
      <c r="DN92" s="9">
        <v>84.704999999999998</v>
      </c>
      <c r="DO92" s="9">
        <v>31.111999999999998</v>
      </c>
      <c r="DP92" s="9">
        <v>217.74</v>
      </c>
      <c r="DQ92" s="9">
        <v>88.161000000000001</v>
      </c>
      <c r="DR92" s="9">
        <v>129.58000000000001</v>
      </c>
      <c r="DS92" s="9">
        <v>133.42599999999999</v>
      </c>
      <c r="DT92" s="9">
        <v>98.971000000000004</v>
      </c>
      <c r="DU92" s="9">
        <v>34.454999999999998</v>
      </c>
      <c r="DV92" s="9">
        <v>236.40700000000001</v>
      </c>
      <c r="DW92" s="9">
        <v>95.965000000000003</v>
      </c>
      <c r="DX92" s="9">
        <v>140.44300000000001</v>
      </c>
      <c r="DY92" s="9">
        <v>239.251</v>
      </c>
      <c r="DZ92" s="9">
        <v>102.95099999999999</v>
      </c>
      <c r="EA92" s="9">
        <v>136.30000000000001</v>
      </c>
      <c r="EB92" s="9">
        <v>876.59100000000001</v>
      </c>
      <c r="EC92" s="9">
        <v>456.10500000000002</v>
      </c>
      <c r="ED92" s="9">
        <v>420.48599999999999</v>
      </c>
      <c r="EE92" s="9">
        <v>571.47500000000002</v>
      </c>
      <c r="EF92" s="9">
        <v>358.58699999999999</v>
      </c>
      <c r="EG92" s="9">
        <v>212.88800000000001</v>
      </c>
      <c r="EH92" s="9">
        <v>305.11599999999999</v>
      </c>
      <c r="EI92" s="9">
        <v>97.518000000000001</v>
      </c>
      <c r="EJ92" s="9">
        <v>207.59800000000001</v>
      </c>
      <c r="EK92" s="9">
        <v>116.753</v>
      </c>
      <c r="EL92" s="9">
        <v>63.77</v>
      </c>
      <c r="EM92" s="9">
        <v>52.984000000000002</v>
      </c>
      <c r="EN92" s="9">
        <v>27.977</v>
      </c>
      <c r="EO92" s="9">
        <v>19.178999999999998</v>
      </c>
      <c r="EP92" s="9">
        <v>8.798</v>
      </c>
      <c r="EQ92" s="9">
        <v>13.103</v>
      </c>
      <c r="ER92" s="9">
        <v>10.613</v>
      </c>
      <c r="ES92" s="9">
        <v>2.4910000000000001</v>
      </c>
      <c r="ET92" s="9">
        <v>7.6619999999999999</v>
      </c>
      <c r="EU92" s="9">
        <v>5.9720000000000004</v>
      </c>
      <c r="EV92" s="9">
        <v>1.6890000000000001</v>
      </c>
      <c r="EW92" s="9">
        <v>5.4420000000000002</v>
      </c>
      <c r="EX92" s="9">
        <v>4.6399999999999997</v>
      </c>
      <c r="EY92" s="9">
        <v>0.80100000000000005</v>
      </c>
      <c r="EZ92" s="9">
        <v>14.874000000000001</v>
      </c>
      <c r="FA92" s="9">
        <v>8.5670000000000002</v>
      </c>
      <c r="FB92" s="9">
        <v>6.3070000000000004</v>
      </c>
      <c r="FC92" s="9">
        <v>99.013999999999996</v>
      </c>
      <c r="FD92" s="9">
        <v>50.79</v>
      </c>
      <c r="FE92" s="9">
        <v>48.223999999999997</v>
      </c>
      <c r="FF92" s="9">
        <v>31.526</v>
      </c>
      <c r="FG92" s="9">
        <v>23.323</v>
      </c>
      <c r="FH92" s="9">
        <v>8.202</v>
      </c>
      <c r="FI92" s="9">
        <v>67.488</v>
      </c>
      <c r="FJ92" s="9">
        <v>27.466999999999999</v>
      </c>
      <c r="FK92" s="9">
        <v>40.021000000000001</v>
      </c>
      <c r="FL92" s="9">
        <v>42.390999999999998</v>
      </c>
      <c r="FM92" s="9">
        <v>31.954999999999998</v>
      </c>
      <c r="FN92" s="9">
        <v>10.436</v>
      </c>
      <c r="FO92" s="9">
        <v>74.363</v>
      </c>
      <c r="FP92" s="9">
        <v>31.815000000000001</v>
      </c>
      <c r="FQ92" s="9">
        <v>42.548000000000002</v>
      </c>
      <c r="FR92" s="9">
        <v>75.150000000000006</v>
      </c>
      <c r="FS92" s="9">
        <v>33.439</v>
      </c>
      <c r="FT92" s="9">
        <v>41.710999999999999</v>
      </c>
      <c r="FU92" s="9">
        <v>1417.7739999999999</v>
      </c>
      <c r="FV92" s="9">
        <v>756.89400000000001</v>
      </c>
      <c r="FW92" s="9">
        <v>660.88</v>
      </c>
      <c r="FX92" s="9">
        <v>939.06799999999998</v>
      </c>
      <c r="FY92" s="9">
        <v>619.31500000000005</v>
      </c>
      <c r="FZ92" s="9">
        <v>319.75299999999999</v>
      </c>
      <c r="GA92" s="9">
        <v>478.70499999999998</v>
      </c>
      <c r="GB92" s="9">
        <v>137.57900000000001</v>
      </c>
      <c r="GC92" s="9">
        <v>341.12599999999998</v>
      </c>
      <c r="GD92" s="9">
        <v>169.755</v>
      </c>
      <c r="GE92" s="9">
        <v>89.302000000000007</v>
      </c>
      <c r="GF92" s="9">
        <v>80.453000000000003</v>
      </c>
      <c r="GG92" s="9">
        <v>33.073</v>
      </c>
      <c r="GH92" s="9">
        <v>20.768999999999998</v>
      </c>
      <c r="GI92" s="9">
        <v>12.305</v>
      </c>
      <c r="GJ92" s="9">
        <v>12.113</v>
      </c>
      <c r="GK92" s="9">
        <v>8.9550000000000001</v>
      </c>
      <c r="GL92" s="9">
        <v>3.1589999999999998</v>
      </c>
      <c r="GM92" s="9">
        <v>6.6520000000000001</v>
      </c>
      <c r="GN92" s="9">
        <v>5.008</v>
      </c>
      <c r="GO92" s="9">
        <v>1.6439999999999999</v>
      </c>
      <c r="GP92" s="9">
        <v>5.4619999999999997</v>
      </c>
      <c r="GQ92" s="9">
        <v>3.9470000000000001</v>
      </c>
      <c r="GR92" s="9">
        <v>1.5149999999999999</v>
      </c>
      <c r="GS92" s="9">
        <v>20.96</v>
      </c>
      <c r="GT92" s="9">
        <v>11.814</v>
      </c>
      <c r="GU92" s="9">
        <v>9.1460000000000008</v>
      </c>
      <c r="GV92" s="9">
        <v>150.67500000000001</v>
      </c>
      <c r="GW92" s="9">
        <v>76.644999999999996</v>
      </c>
      <c r="GX92" s="9">
        <v>74.03</v>
      </c>
      <c r="GY92" s="9">
        <v>50.968000000000004</v>
      </c>
      <c r="GZ92" s="9">
        <v>39.164999999999999</v>
      </c>
      <c r="HA92" s="9">
        <v>11.803000000000001</v>
      </c>
      <c r="HB92" s="9">
        <v>99.706999999999994</v>
      </c>
      <c r="HC92" s="9">
        <v>37.479999999999997</v>
      </c>
      <c r="HD92" s="9">
        <v>62.228000000000002</v>
      </c>
      <c r="HE92" s="9">
        <v>59.938000000000002</v>
      </c>
      <c r="HF92" s="9">
        <v>46.316000000000003</v>
      </c>
      <c r="HG92" s="9">
        <v>13.622</v>
      </c>
      <c r="HH92" s="9">
        <v>109.81699999999999</v>
      </c>
      <c r="HI92" s="9">
        <v>42.985999999999997</v>
      </c>
      <c r="HJ92" s="9">
        <v>66.831000000000003</v>
      </c>
      <c r="HK92" s="9">
        <v>106.35899999999999</v>
      </c>
      <c r="HL92" s="9">
        <v>42.488</v>
      </c>
      <c r="HM92" s="9">
        <v>63.871000000000002</v>
      </c>
      <c r="HN92" s="9">
        <v>272.60899999999998</v>
      </c>
      <c r="HO92" s="9">
        <v>143.946</v>
      </c>
      <c r="HP92" s="9">
        <v>128.66300000000001</v>
      </c>
      <c r="HQ92" s="9">
        <v>169.26599999999999</v>
      </c>
      <c r="HR92" s="9">
        <v>108.239</v>
      </c>
      <c r="HS92" s="9">
        <v>61.027000000000001</v>
      </c>
      <c r="HT92" s="9">
        <v>103.343</v>
      </c>
      <c r="HU92" s="9">
        <v>35.707999999999998</v>
      </c>
      <c r="HV92" s="9">
        <v>67.635999999999996</v>
      </c>
      <c r="HW92" s="9">
        <v>37.600999999999999</v>
      </c>
      <c r="HX92" s="9">
        <v>19.923999999999999</v>
      </c>
      <c r="HY92" s="9">
        <v>17.675999999999998</v>
      </c>
      <c r="HZ92" s="9">
        <v>6.069</v>
      </c>
      <c r="IA92" s="9">
        <v>2.8759999999999999</v>
      </c>
      <c r="IB92" s="9">
        <v>3.1930000000000001</v>
      </c>
      <c r="IC92" s="9">
        <v>0.997</v>
      </c>
      <c r="ID92" s="9">
        <v>0.51400000000000001</v>
      </c>
      <c r="IE92" s="9">
        <v>0.48299999999999998</v>
      </c>
      <c r="IF92" s="9">
        <v>0.88700000000000001</v>
      </c>
      <c r="IG92" s="9">
        <v>0.41499999999999998</v>
      </c>
      <c r="IH92" s="9">
        <v>0.47199999999999998</v>
      </c>
      <c r="II92" s="9">
        <v>0.109</v>
      </c>
      <c r="IJ92" s="9">
        <v>9.9000000000000005E-2</v>
      </c>
      <c r="IK92" s="9">
        <v>1.0999999999999999E-2</v>
      </c>
      <c r="IL92" s="9">
        <v>5.0720000000000001</v>
      </c>
      <c r="IM92" s="9">
        <v>2.363</v>
      </c>
      <c r="IN92" s="9">
        <v>2.71</v>
      </c>
      <c r="IO92" s="9">
        <v>34.148000000000003</v>
      </c>
      <c r="IP92" s="9">
        <v>18.309999999999999</v>
      </c>
      <c r="IQ92" s="9">
        <v>15.837999999999999</v>
      </c>
    </row>
    <row r="93" spans="1:251">
      <c r="A93" s="10">
        <v>44317</v>
      </c>
      <c r="B93" s="9">
        <v>1140.4369999999999</v>
      </c>
      <c r="C93" s="9">
        <v>1266.0360000000001</v>
      </c>
      <c r="D93" s="9">
        <v>435.637</v>
      </c>
      <c r="E93" s="9">
        <v>830.399</v>
      </c>
      <c r="F93" s="9">
        <v>528.85799999999995</v>
      </c>
      <c r="G93" s="9">
        <v>296.608</v>
      </c>
      <c r="H93" s="9">
        <v>232.25</v>
      </c>
      <c r="I93" s="9">
        <v>113.158</v>
      </c>
      <c r="J93" s="9">
        <v>65.905000000000001</v>
      </c>
      <c r="K93" s="9">
        <v>47.252000000000002</v>
      </c>
      <c r="L93" s="9">
        <v>35.735999999999997</v>
      </c>
      <c r="M93" s="9">
        <v>27.213999999999999</v>
      </c>
      <c r="N93" s="9">
        <v>8.5220000000000002</v>
      </c>
      <c r="O93" s="9">
        <v>23.434999999999999</v>
      </c>
      <c r="P93" s="9">
        <v>17.065999999999999</v>
      </c>
      <c r="Q93" s="9">
        <v>6.3689999999999998</v>
      </c>
      <c r="R93" s="9">
        <v>12.301</v>
      </c>
      <c r="S93" s="9">
        <v>10.148</v>
      </c>
      <c r="T93" s="9">
        <v>2.153</v>
      </c>
      <c r="U93" s="9">
        <v>77.421999999999997</v>
      </c>
      <c r="V93" s="9">
        <v>38.691000000000003</v>
      </c>
      <c r="W93" s="9">
        <v>38.731000000000002</v>
      </c>
      <c r="X93" s="9">
        <v>470.07499999999999</v>
      </c>
      <c r="Y93" s="9">
        <v>258.41699999999997</v>
      </c>
      <c r="Z93" s="9">
        <v>211.65799999999999</v>
      </c>
      <c r="AA93" s="9">
        <v>181.30199999999999</v>
      </c>
      <c r="AB93" s="9">
        <v>132.35599999999999</v>
      </c>
      <c r="AC93" s="9">
        <v>48.947000000000003</v>
      </c>
      <c r="AD93" s="9">
        <v>288.77300000000002</v>
      </c>
      <c r="AE93" s="9">
        <v>126.06100000000001</v>
      </c>
      <c r="AF93" s="9">
        <v>162.71199999999999</v>
      </c>
      <c r="AG93" s="9">
        <v>206.53299999999999</v>
      </c>
      <c r="AH93" s="9">
        <v>152.709</v>
      </c>
      <c r="AI93" s="9">
        <v>53.823999999999998</v>
      </c>
      <c r="AJ93" s="9">
        <v>322.32499999999999</v>
      </c>
      <c r="AK93" s="9">
        <v>143.899</v>
      </c>
      <c r="AL93" s="9">
        <v>178.42599999999999</v>
      </c>
      <c r="AM93" s="9">
        <v>312.20699999999999</v>
      </c>
      <c r="AN93" s="9">
        <v>143.12700000000001</v>
      </c>
      <c r="AO93" s="9">
        <v>169.08099999999999</v>
      </c>
      <c r="AP93" s="9">
        <v>3387.7579999999998</v>
      </c>
      <c r="AQ93" s="9">
        <v>1790.165</v>
      </c>
      <c r="AR93" s="9">
        <v>1597.5920000000001</v>
      </c>
      <c r="AS93" s="9">
        <v>2284.8530000000001</v>
      </c>
      <c r="AT93" s="9">
        <v>1433.58</v>
      </c>
      <c r="AU93" s="9">
        <v>851.27300000000002</v>
      </c>
      <c r="AV93" s="9">
        <v>1102.905</v>
      </c>
      <c r="AW93" s="9">
        <v>356.58499999999998</v>
      </c>
      <c r="AX93" s="9">
        <v>746.32</v>
      </c>
      <c r="AY93" s="9">
        <v>434.24400000000003</v>
      </c>
      <c r="AZ93" s="9">
        <v>238.733</v>
      </c>
      <c r="BA93" s="9">
        <v>195.511</v>
      </c>
      <c r="BB93" s="9">
        <v>95.751999999999995</v>
      </c>
      <c r="BC93" s="9">
        <v>51.503</v>
      </c>
      <c r="BD93" s="9">
        <v>44.249000000000002</v>
      </c>
      <c r="BE93" s="9">
        <v>43.582999999999998</v>
      </c>
      <c r="BF93" s="9">
        <v>29.831</v>
      </c>
      <c r="BG93" s="9">
        <v>13.752000000000001</v>
      </c>
      <c r="BH93" s="9">
        <v>28.257999999999999</v>
      </c>
      <c r="BI93" s="9">
        <v>20.036000000000001</v>
      </c>
      <c r="BJ93" s="9">
        <v>8.2230000000000008</v>
      </c>
      <c r="BK93" s="9">
        <v>15.324</v>
      </c>
      <c r="BL93" s="9">
        <v>9.7949999999999999</v>
      </c>
      <c r="BM93" s="9">
        <v>5.5289999999999999</v>
      </c>
      <c r="BN93" s="9">
        <v>52.168999999999997</v>
      </c>
      <c r="BO93" s="9">
        <v>21.672999999999998</v>
      </c>
      <c r="BP93" s="9">
        <v>30.497</v>
      </c>
      <c r="BQ93" s="9">
        <v>379.11500000000001</v>
      </c>
      <c r="BR93" s="9">
        <v>210.16499999999999</v>
      </c>
      <c r="BS93" s="9">
        <v>168.95</v>
      </c>
      <c r="BT93" s="9">
        <v>141.07400000000001</v>
      </c>
      <c r="BU93" s="9">
        <v>105.438</v>
      </c>
      <c r="BV93" s="9">
        <v>35.636000000000003</v>
      </c>
      <c r="BW93" s="9">
        <v>238.041</v>
      </c>
      <c r="BX93" s="9">
        <v>104.727</v>
      </c>
      <c r="BY93" s="9">
        <v>133.31399999999999</v>
      </c>
      <c r="BZ93" s="9">
        <v>173.98599999999999</v>
      </c>
      <c r="CA93" s="9">
        <v>127.21299999999999</v>
      </c>
      <c r="CB93" s="9">
        <v>46.773000000000003</v>
      </c>
      <c r="CC93" s="9">
        <v>260.25799999999998</v>
      </c>
      <c r="CD93" s="9">
        <v>111.52</v>
      </c>
      <c r="CE93" s="9">
        <v>148.738</v>
      </c>
      <c r="CF93" s="9">
        <v>266.3</v>
      </c>
      <c r="CG93" s="9">
        <v>124.76300000000001</v>
      </c>
      <c r="CH93" s="9">
        <v>141.53700000000001</v>
      </c>
      <c r="CI93" s="9">
        <v>2643.375</v>
      </c>
      <c r="CJ93" s="9">
        <v>1364.819</v>
      </c>
      <c r="CK93" s="9">
        <v>1278.556</v>
      </c>
      <c r="CL93" s="9">
        <v>1797.4860000000001</v>
      </c>
      <c r="CM93" s="9">
        <v>1097.288</v>
      </c>
      <c r="CN93" s="9">
        <v>700.19899999999996</v>
      </c>
      <c r="CO93" s="9">
        <v>845.88800000000003</v>
      </c>
      <c r="CP93" s="9">
        <v>267.53199999999998</v>
      </c>
      <c r="CQ93" s="9">
        <v>578.35699999999997</v>
      </c>
      <c r="CR93" s="9">
        <v>350.83800000000002</v>
      </c>
      <c r="CS93" s="9">
        <v>179.018</v>
      </c>
      <c r="CT93" s="9">
        <v>171.82</v>
      </c>
      <c r="CU93" s="9">
        <v>59.274999999999999</v>
      </c>
      <c r="CV93" s="9">
        <v>34.262</v>
      </c>
      <c r="CW93" s="9">
        <v>25.013000000000002</v>
      </c>
      <c r="CX93" s="9">
        <v>21.856999999999999</v>
      </c>
      <c r="CY93" s="9">
        <v>17.032</v>
      </c>
      <c r="CZ93" s="9">
        <v>4.8250000000000002</v>
      </c>
      <c r="DA93" s="9">
        <v>15.356999999999999</v>
      </c>
      <c r="DB93" s="9">
        <v>11.872999999999999</v>
      </c>
      <c r="DC93" s="9">
        <v>3.484</v>
      </c>
      <c r="DD93" s="9">
        <v>6.5</v>
      </c>
      <c r="DE93" s="9">
        <v>5.1589999999999998</v>
      </c>
      <c r="DF93" s="9">
        <v>1.341</v>
      </c>
      <c r="DG93" s="9">
        <v>37.417999999999999</v>
      </c>
      <c r="DH93" s="9">
        <v>17.23</v>
      </c>
      <c r="DI93" s="9">
        <v>20.187999999999999</v>
      </c>
      <c r="DJ93" s="9">
        <v>316.65699999999998</v>
      </c>
      <c r="DK93" s="9">
        <v>159.005</v>
      </c>
      <c r="DL93" s="9">
        <v>157.65299999999999</v>
      </c>
      <c r="DM93" s="9">
        <v>113.26600000000001</v>
      </c>
      <c r="DN93" s="9">
        <v>76.768000000000001</v>
      </c>
      <c r="DO93" s="9">
        <v>36.497999999999998</v>
      </c>
      <c r="DP93" s="9">
        <v>203.392</v>
      </c>
      <c r="DQ93" s="9">
        <v>82.236000000000004</v>
      </c>
      <c r="DR93" s="9">
        <v>121.155</v>
      </c>
      <c r="DS93" s="9">
        <v>129.119</v>
      </c>
      <c r="DT93" s="9">
        <v>88.515000000000001</v>
      </c>
      <c r="DU93" s="9">
        <v>40.603999999999999</v>
      </c>
      <c r="DV93" s="9">
        <v>221.71899999999999</v>
      </c>
      <c r="DW93" s="9">
        <v>90.503</v>
      </c>
      <c r="DX93" s="9">
        <v>131.21600000000001</v>
      </c>
      <c r="DY93" s="9">
        <v>218.749</v>
      </c>
      <c r="DZ93" s="9">
        <v>94.108999999999995</v>
      </c>
      <c r="EA93" s="9">
        <v>124.64</v>
      </c>
      <c r="EB93" s="9">
        <v>882.44</v>
      </c>
      <c r="EC93" s="9">
        <v>459.16300000000001</v>
      </c>
      <c r="ED93" s="9">
        <v>423.27699999999999</v>
      </c>
      <c r="EE93" s="9">
        <v>568.70100000000002</v>
      </c>
      <c r="EF93" s="9">
        <v>358.53399999999999</v>
      </c>
      <c r="EG93" s="9">
        <v>210.167</v>
      </c>
      <c r="EH93" s="9">
        <v>313.74</v>
      </c>
      <c r="EI93" s="9">
        <v>100.629</v>
      </c>
      <c r="EJ93" s="9">
        <v>213.11099999999999</v>
      </c>
      <c r="EK93" s="9">
        <v>117.751</v>
      </c>
      <c r="EL93" s="9">
        <v>64.346000000000004</v>
      </c>
      <c r="EM93" s="9">
        <v>53.405000000000001</v>
      </c>
      <c r="EN93" s="9">
        <v>26.574000000000002</v>
      </c>
      <c r="EO93" s="9">
        <v>14.859</v>
      </c>
      <c r="EP93" s="9">
        <v>11.715</v>
      </c>
      <c r="EQ93" s="9">
        <v>8.3439999999999994</v>
      </c>
      <c r="ER93" s="9">
        <v>6.7729999999999997</v>
      </c>
      <c r="ES93" s="9">
        <v>1.571</v>
      </c>
      <c r="ET93" s="9">
        <v>4.2990000000000004</v>
      </c>
      <c r="EU93" s="9">
        <v>3.0179999999999998</v>
      </c>
      <c r="EV93" s="9">
        <v>1.28</v>
      </c>
      <c r="EW93" s="9">
        <v>4.0460000000000003</v>
      </c>
      <c r="EX93" s="9">
        <v>3.754</v>
      </c>
      <c r="EY93" s="9">
        <v>0.29099999999999998</v>
      </c>
      <c r="EZ93" s="9">
        <v>18.228999999999999</v>
      </c>
      <c r="FA93" s="9">
        <v>8.0860000000000003</v>
      </c>
      <c r="FB93" s="9">
        <v>10.144</v>
      </c>
      <c r="FC93" s="9">
        <v>103.348</v>
      </c>
      <c r="FD93" s="9">
        <v>55.779000000000003</v>
      </c>
      <c r="FE93" s="9">
        <v>47.569000000000003</v>
      </c>
      <c r="FF93" s="9">
        <v>34.368000000000002</v>
      </c>
      <c r="FG93" s="9">
        <v>24.74</v>
      </c>
      <c r="FH93" s="9">
        <v>9.6280000000000001</v>
      </c>
      <c r="FI93" s="9">
        <v>68.98</v>
      </c>
      <c r="FJ93" s="9">
        <v>31.039000000000001</v>
      </c>
      <c r="FK93" s="9">
        <v>37.941000000000003</v>
      </c>
      <c r="FL93" s="9">
        <v>41.234000000000002</v>
      </c>
      <c r="FM93" s="9">
        <v>30.023</v>
      </c>
      <c r="FN93" s="9">
        <v>11.21</v>
      </c>
      <c r="FO93" s="9">
        <v>76.516999999999996</v>
      </c>
      <c r="FP93" s="9">
        <v>34.323</v>
      </c>
      <c r="FQ93" s="9">
        <v>42.194000000000003</v>
      </c>
      <c r="FR93" s="9">
        <v>73.278000000000006</v>
      </c>
      <c r="FS93" s="9">
        <v>34.057000000000002</v>
      </c>
      <c r="FT93" s="9">
        <v>39.220999999999997</v>
      </c>
      <c r="FU93" s="9">
        <v>1431.577</v>
      </c>
      <c r="FV93" s="9">
        <v>759.85599999999999</v>
      </c>
      <c r="FW93" s="9">
        <v>671.72</v>
      </c>
      <c r="FX93" s="9">
        <v>943.54899999999998</v>
      </c>
      <c r="FY93" s="9">
        <v>616.81600000000003</v>
      </c>
      <c r="FZ93" s="9">
        <v>326.73200000000003</v>
      </c>
      <c r="GA93" s="9">
        <v>488.02800000000002</v>
      </c>
      <c r="GB93" s="9">
        <v>143.04</v>
      </c>
      <c r="GC93" s="9">
        <v>344.988</v>
      </c>
      <c r="GD93" s="9">
        <v>172.90899999999999</v>
      </c>
      <c r="GE93" s="9">
        <v>90.372</v>
      </c>
      <c r="GF93" s="9">
        <v>82.537000000000006</v>
      </c>
      <c r="GG93" s="9">
        <v>34.423000000000002</v>
      </c>
      <c r="GH93" s="9">
        <v>18.347000000000001</v>
      </c>
      <c r="GI93" s="9">
        <v>16.074999999999999</v>
      </c>
      <c r="GJ93" s="9">
        <v>12.24</v>
      </c>
      <c r="GK93" s="9">
        <v>8.0530000000000008</v>
      </c>
      <c r="GL93" s="9">
        <v>4.1870000000000003</v>
      </c>
      <c r="GM93" s="9">
        <v>7.4219999999999997</v>
      </c>
      <c r="GN93" s="9">
        <v>4.5279999999999996</v>
      </c>
      <c r="GO93" s="9">
        <v>2.8940000000000001</v>
      </c>
      <c r="GP93" s="9">
        <v>4.8170000000000002</v>
      </c>
      <c r="GQ93" s="9">
        <v>3.524</v>
      </c>
      <c r="GR93" s="9">
        <v>1.2929999999999999</v>
      </c>
      <c r="GS93" s="9">
        <v>22.183</v>
      </c>
      <c r="GT93" s="9">
        <v>10.295</v>
      </c>
      <c r="GU93" s="9">
        <v>11.888</v>
      </c>
      <c r="GV93" s="9">
        <v>152.37700000000001</v>
      </c>
      <c r="GW93" s="9">
        <v>78.516999999999996</v>
      </c>
      <c r="GX93" s="9">
        <v>73.86</v>
      </c>
      <c r="GY93" s="9">
        <v>56.140999999999998</v>
      </c>
      <c r="GZ93" s="9">
        <v>41.25</v>
      </c>
      <c r="HA93" s="9">
        <v>14.891</v>
      </c>
      <c r="HB93" s="9">
        <v>96.236000000000004</v>
      </c>
      <c r="HC93" s="9">
        <v>37.267000000000003</v>
      </c>
      <c r="HD93" s="9">
        <v>58.969000000000001</v>
      </c>
      <c r="HE93" s="9">
        <v>66.417000000000002</v>
      </c>
      <c r="HF93" s="9">
        <v>48.591000000000001</v>
      </c>
      <c r="HG93" s="9">
        <v>17.827000000000002</v>
      </c>
      <c r="HH93" s="9">
        <v>106.492</v>
      </c>
      <c r="HI93" s="9">
        <v>41.781999999999996</v>
      </c>
      <c r="HJ93" s="9">
        <v>64.710999999999999</v>
      </c>
      <c r="HK93" s="9">
        <v>103.658</v>
      </c>
      <c r="HL93" s="9">
        <v>41.795000000000002</v>
      </c>
      <c r="HM93" s="9">
        <v>61.863</v>
      </c>
      <c r="HN93" s="9">
        <v>274.58199999999999</v>
      </c>
      <c r="HO93" s="9">
        <v>144.86799999999999</v>
      </c>
      <c r="HP93" s="9">
        <v>129.714</v>
      </c>
      <c r="HQ93" s="9">
        <v>170.011</v>
      </c>
      <c r="HR93" s="9">
        <v>108.699</v>
      </c>
      <c r="HS93" s="9">
        <v>61.311999999999998</v>
      </c>
      <c r="HT93" s="9">
        <v>104.571</v>
      </c>
      <c r="HU93" s="9">
        <v>36.168999999999997</v>
      </c>
      <c r="HV93" s="9">
        <v>68.402000000000001</v>
      </c>
      <c r="HW93" s="9">
        <v>38.448999999999998</v>
      </c>
      <c r="HX93" s="9">
        <v>21.102</v>
      </c>
      <c r="HY93" s="9">
        <v>17.347999999999999</v>
      </c>
      <c r="HZ93" s="9">
        <v>6.3049999999999997</v>
      </c>
      <c r="IA93" s="9">
        <v>3.1320000000000001</v>
      </c>
      <c r="IB93" s="9">
        <v>3.173</v>
      </c>
      <c r="IC93" s="9">
        <v>2.2210000000000001</v>
      </c>
      <c r="ID93" s="9">
        <v>1.4039999999999999</v>
      </c>
      <c r="IE93" s="9">
        <v>0.81699999999999995</v>
      </c>
      <c r="IF93" s="9">
        <v>1.3280000000000001</v>
      </c>
      <c r="IG93" s="9">
        <v>0.84799999999999998</v>
      </c>
      <c r="IH93" s="9">
        <v>0.48099999999999998</v>
      </c>
      <c r="II93" s="9">
        <v>0.89300000000000002</v>
      </c>
      <c r="IJ93" s="9">
        <v>0.55600000000000005</v>
      </c>
      <c r="IK93" s="9">
        <v>0.33600000000000002</v>
      </c>
      <c r="IL93" s="9">
        <v>4.0839999999999996</v>
      </c>
      <c r="IM93" s="9">
        <v>1.728</v>
      </c>
      <c r="IN93" s="9">
        <v>2.3559999999999999</v>
      </c>
      <c r="IO93" s="9">
        <v>34.392000000000003</v>
      </c>
      <c r="IP93" s="9">
        <v>19.131</v>
      </c>
      <c r="IQ93" s="9">
        <v>15.260999999999999</v>
      </c>
    </row>
    <row r="94" spans="1:251">
      <c r="A94" s="10">
        <v>44348</v>
      </c>
      <c r="B94" s="9">
        <v>1151.241</v>
      </c>
      <c r="C94" s="9">
        <v>1241.9559999999999</v>
      </c>
      <c r="D94" s="9">
        <v>426.50099999999998</v>
      </c>
      <c r="E94" s="9">
        <v>815.45500000000004</v>
      </c>
      <c r="F94" s="9">
        <v>519.60599999999999</v>
      </c>
      <c r="G94" s="9">
        <v>277.79300000000001</v>
      </c>
      <c r="H94" s="9">
        <v>241.81299999999999</v>
      </c>
      <c r="I94" s="9">
        <v>88.643000000000001</v>
      </c>
      <c r="J94" s="9">
        <v>49.421999999999997</v>
      </c>
      <c r="K94" s="9">
        <v>39.220999999999997</v>
      </c>
      <c r="L94" s="9">
        <v>37.332999999999998</v>
      </c>
      <c r="M94" s="9">
        <v>26.901</v>
      </c>
      <c r="N94" s="9">
        <v>10.432</v>
      </c>
      <c r="O94" s="9">
        <v>21.452999999999999</v>
      </c>
      <c r="P94" s="9">
        <v>13.653</v>
      </c>
      <c r="Q94" s="9">
        <v>7.8</v>
      </c>
      <c r="R94" s="9">
        <v>15.88</v>
      </c>
      <c r="S94" s="9">
        <v>13.247999999999999</v>
      </c>
      <c r="T94" s="9">
        <v>2.6320000000000001</v>
      </c>
      <c r="U94" s="9">
        <v>51.31</v>
      </c>
      <c r="V94" s="9">
        <v>22.521000000000001</v>
      </c>
      <c r="W94" s="9">
        <v>28.789000000000001</v>
      </c>
      <c r="X94" s="9">
        <v>466.83800000000002</v>
      </c>
      <c r="Y94" s="9">
        <v>248.11500000000001</v>
      </c>
      <c r="Z94" s="9">
        <v>218.72399999999999</v>
      </c>
      <c r="AA94" s="9">
        <v>177.11099999999999</v>
      </c>
      <c r="AB94" s="9">
        <v>127.26</v>
      </c>
      <c r="AC94" s="9">
        <v>49.850999999999999</v>
      </c>
      <c r="AD94" s="9">
        <v>289.72699999999998</v>
      </c>
      <c r="AE94" s="9">
        <v>120.854</v>
      </c>
      <c r="AF94" s="9">
        <v>168.87299999999999</v>
      </c>
      <c r="AG94" s="9">
        <v>205.172</v>
      </c>
      <c r="AH94" s="9">
        <v>147.22300000000001</v>
      </c>
      <c r="AI94" s="9">
        <v>57.948999999999998</v>
      </c>
      <c r="AJ94" s="9">
        <v>314.43400000000003</v>
      </c>
      <c r="AK94" s="9">
        <v>130.57</v>
      </c>
      <c r="AL94" s="9">
        <v>183.864</v>
      </c>
      <c r="AM94" s="9">
        <v>311.18</v>
      </c>
      <c r="AN94" s="9">
        <v>134.50700000000001</v>
      </c>
      <c r="AO94" s="9">
        <v>176.673</v>
      </c>
      <c r="AP94" s="9">
        <v>3367.261</v>
      </c>
      <c r="AQ94" s="9">
        <v>1789.44</v>
      </c>
      <c r="AR94" s="9">
        <v>1577.8219999999999</v>
      </c>
      <c r="AS94" s="9">
        <v>2275.893</v>
      </c>
      <c r="AT94" s="9">
        <v>1439.126</v>
      </c>
      <c r="AU94" s="9">
        <v>836.76700000000005</v>
      </c>
      <c r="AV94" s="9">
        <v>1091.3689999999999</v>
      </c>
      <c r="AW94" s="9">
        <v>350.31400000000002</v>
      </c>
      <c r="AX94" s="9">
        <v>741.05499999999995</v>
      </c>
      <c r="AY94" s="9">
        <v>605.39400000000001</v>
      </c>
      <c r="AZ94" s="9">
        <v>326.04599999999999</v>
      </c>
      <c r="BA94" s="9">
        <v>279.34800000000001</v>
      </c>
      <c r="BB94" s="9">
        <v>281.46899999999999</v>
      </c>
      <c r="BC94" s="9">
        <v>147.16200000000001</v>
      </c>
      <c r="BD94" s="9">
        <v>134.30600000000001</v>
      </c>
      <c r="BE94" s="9">
        <v>127.30200000000001</v>
      </c>
      <c r="BF94" s="9">
        <v>83.171000000000006</v>
      </c>
      <c r="BG94" s="9">
        <v>44.131</v>
      </c>
      <c r="BH94" s="9">
        <v>89.332999999999998</v>
      </c>
      <c r="BI94" s="9">
        <v>52.978999999999999</v>
      </c>
      <c r="BJ94" s="9">
        <v>36.353999999999999</v>
      </c>
      <c r="BK94" s="9">
        <v>37.969000000000001</v>
      </c>
      <c r="BL94" s="9">
        <v>30.192</v>
      </c>
      <c r="BM94" s="9">
        <v>7.7770000000000001</v>
      </c>
      <c r="BN94" s="9">
        <v>154.167</v>
      </c>
      <c r="BO94" s="9">
        <v>63.991</v>
      </c>
      <c r="BP94" s="9">
        <v>90.174999999999997</v>
      </c>
      <c r="BQ94" s="9">
        <v>404.96899999999999</v>
      </c>
      <c r="BR94" s="9">
        <v>221.78399999999999</v>
      </c>
      <c r="BS94" s="9">
        <v>183.185</v>
      </c>
      <c r="BT94" s="9">
        <v>155.9</v>
      </c>
      <c r="BU94" s="9">
        <v>115.42100000000001</v>
      </c>
      <c r="BV94" s="9">
        <v>40.478999999999999</v>
      </c>
      <c r="BW94" s="9">
        <v>249.06899999999999</v>
      </c>
      <c r="BX94" s="9">
        <v>106.363</v>
      </c>
      <c r="BY94" s="9">
        <v>142.70599999999999</v>
      </c>
      <c r="BZ94" s="9">
        <v>263.27800000000002</v>
      </c>
      <c r="CA94" s="9">
        <v>182.51</v>
      </c>
      <c r="CB94" s="9">
        <v>80.768000000000001</v>
      </c>
      <c r="CC94" s="9">
        <v>342.11599999999999</v>
      </c>
      <c r="CD94" s="9">
        <v>143.536</v>
      </c>
      <c r="CE94" s="9">
        <v>198.58</v>
      </c>
      <c r="CF94" s="9">
        <v>338.40199999999999</v>
      </c>
      <c r="CG94" s="9">
        <v>159.34200000000001</v>
      </c>
      <c r="CH94" s="9">
        <v>179.06</v>
      </c>
      <c r="CI94" s="9">
        <v>2654.0279999999998</v>
      </c>
      <c r="CJ94" s="9">
        <v>1377.3340000000001</v>
      </c>
      <c r="CK94" s="9">
        <v>1276.694</v>
      </c>
      <c r="CL94" s="9">
        <v>1818.4349999999999</v>
      </c>
      <c r="CM94" s="9">
        <v>1125.1120000000001</v>
      </c>
      <c r="CN94" s="9">
        <v>693.322</v>
      </c>
      <c r="CO94" s="9">
        <v>835.59400000000005</v>
      </c>
      <c r="CP94" s="9">
        <v>252.22200000000001</v>
      </c>
      <c r="CQ94" s="9">
        <v>583.37199999999996</v>
      </c>
      <c r="CR94" s="9">
        <v>348.39100000000002</v>
      </c>
      <c r="CS94" s="9">
        <v>196.96600000000001</v>
      </c>
      <c r="CT94" s="9">
        <v>151.42500000000001</v>
      </c>
      <c r="CU94" s="9">
        <v>68.911000000000001</v>
      </c>
      <c r="CV94" s="9">
        <v>42.981000000000002</v>
      </c>
      <c r="CW94" s="9">
        <v>25.93</v>
      </c>
      <c r="CX94" s="9">
        <v>29.565999999999999</v>
      </c>
      <c r="CY94" s="9">
        <v>21.783000000000001</v>
      </c>
      <c r="CZ94" s="9">
        <v>7.7839999999999998</v>
      </c>
      <c r="DA94" s="9">
        <v>17.748999999999999</v>
      </c>
      <c r="DB94" s="9">
        <v>11.709</v>
      </c>
      <c r="DC94" s="9">
        <v>6.04</v>
      </c>
      <c r="DD94" s="9">
        <v>11.818</v>
      </c>
      <c r="DE94" s="9">
        <v>10.074</v>
      </c>
      <c r="DF94" s="9">
        <v>1.744</v>
      </c>
      <c r="DG94" s="9">
        <v>39.344999999999999</v>
      </c>
      <c r="DH94" s="9">
        <v>21.198</v>
      </c>
      <c r="DI94" s="9">
        <v>18.146999999999998</v>
      </c>
      <c r="DJ94" s="9">
        <v>308.10399999999998</v>
      </c>
      <c r="DK94" s="9">
        <v>172.50200000000001</v>
      </c>
      <c r="DL94" s="9">
        <v>135.601</v>
      </c>
      <c r="DM94" s="9">
        <v>127.541</v>
      </c>
      <c r="DN94" s="9">
        <v>97.254000000000005</v>
      </c>
      <c r="DO94" s="9">
        <v>30.286999999999999</v>
      </c>
      <c r="DP94" s="9">
        <v>180.56299999999999</v>
      </c>
      <c r="DQ94" s="9">
        <v>75.248999999999995</v>
      </c>
      <c r="DR94" s="9">
        <v>105.31399999999999</v>
      </c>
      <c r="DS94" s="9">
        <v>147.77500000000001</v>
      </c>
      <c r="DT94" s="9">
        <v>111.964</v>
      </c>
      <c r="DU94" s="9">
        <v>35.81</v>
      </c>
      <c r="DV94" s="9">
        <v>200.61600000000001</v>
      </c>
      <c r="DW94" s="9">
        <v>85.001000000000005</v>
      </c>
      <c r="DX94" s="9">
        <v>115.61499999999999</v>
      </c>
      <c r="DY94" s="9">
        <v>198.31100000000001</v>
      </c>
      <c r="DZ94" s="9">
        <v>86.956999999999994</v>
      </c>
      <c r="EA94" s="9">
        <v>111.354</v>
      </c>
      <c r="EB94" s="9">
        <v>884.41</v>
      </c>
      <c r="EC94" s="9">
        <v>460.87799999999999</v>
      </c>
      <c r="ED94" s="9">
        <v>423.53100000000001</v>
      </c>
      <c r="EE94" s="9">
        <v>567.99099999999999</v>
      </c>
      <c r="EF94" s="9">
        <v>361.74700000000001</v>
      </c>
      <c r="EG94" s="9">
        <v>206.244</v>
      </c>
      <c r="EH94" s="9">
        <v>316.41899999999998</v>
      </c>
      <c r="EI94" s="9">
        <v>99.132000000000005</v>
      </c>
      <c r="EJ94" s="9">
        <v>217.28700000000001</v>
      </c>
      <c r="EK94" s="9">
        <v>116.15300000000001</v>
      </c>
      <c r="EL94" s="9">
        <v>61.642000000000003</v>
      </c>
      <c r="EM94" s="9">
        <v>54.51</v>
      </c>
      <c r="EN94" s="9">
        <v>23.888000000000002</v>
      </c>
      <c r="EO94" s="9">
        <v>12.426</v>
      </c>
      <c r="EP94" s="9">
        <v>11.462</v>
      </c>
      <c r="EQ94" s="9">
        <v>6.36</v>
      </c>
      <c r="ER94" s="9">
        <v>5.5490000000000004</v>
      </c>
      <c r="ES94" s="9">
        <v>0.81100000000000005</v>
      </c>
      <c r="ET94" s="9">
        <v>3.431</v>
      </c>
      <c r="EU94" s="9">
        <v>2.891</v>
      </c>
      <c r="EV94" s="9">
        <v>0.54</v>
      </c>
      <c r="EW94" s="9">
        <v>2.9289999999999998</v>
      </c>
      <c r="EX94" s="9">
        <v>2.6589999999999998</v>
      </c>
      <c r="EY94" s="9">
        <v>0.27</v>
      </c>
      <c r="EZ94" s="9">
        <v>17.529</v>
      </c>
      <c r="FA94" s="9">
        <v>6.8769999999999998</v>
      </c>
      <c r="FB94" s="9">
        <v>10.651999999999999</v>
      </c>
      <c r="FC94" s="9">
        <v>102.355</v>
      </c>
      <c r="FD94" s="9">
        <v>55.279000000000003</v>
      </c>
      <c r="FE94" s="9">
        <v>47.076000000000001</v>
      </c>
      <c r="FF94" s="9">
        <v>33.046999999999997</v>
      </c>
      <c r="FG94" s="9">
        <v>22.803000000000001</v>
      </c>
      <c r="FH94" s="9">
        <v>10.244</v>
      </c>
      <c r="FI94" s="9">
        <v>69.308000000000007</v>
      </c>
      <c r="FJ94" s="9">
        <v>32.475000000000001</v>
      </c>
      <c r="FK94" s="9">
        <v>36.832000000000001</v>
      </c>
      <c r="FL94" s="9">
        <v>37.164999999999999</v>
      </c>
      <c r="FM94" s="9">
        <v>26.634</v>
      </c>
      <c r="FN94" s="9">
        <v>10.53</v>
      </c>
      <c r="FO94" s="9">
        <v>78.988</v>
      </c>
      <c r="FP94" s="9">
        <v>35.008000000000003</v>
      </c>
      <c r="FQ94" s="9">
        <v>43.98</v>
      </c>
      <c r="FR94" s="9">
        <v>72.738</v>
      </c>
      <c r="FS94" s="9">
        <v>35.366</v>
      </c>
      <c r="FT94" s="9">
        <v>37.372</v>
      </c>
      <c r="FU94" s="9">
        <v>1433.931</v>
      </c>
      <c r="FV94" s="9">
        <v>765.71799999999996</v>
      </c>
      <c r="FW94" s="9">
        <v>668.21299999999997</v>
      </c>
      <c r="FX94" s="9">
        <v>959.91899999999998</v>
      </c>
      <c r="FY94" s="9">
        <v>626.74900000000002</v>
      </c>
      <c r="FZ94" s="9">
        <v>333.16899999999998</v>
      </c>
      <c r="GA94" s="9">
        <v>474.01299999999998</v>
      </c>
      <c r="GB94" s="9">
        <v>138.96899999999999</v>
      </c>
      <c r="GC94" s="9">
        <v>335.04399999999998</v>
      </c>
      <c r="GD94" s="9">
        <v>182.43799999999999</v>
      </c>
      <c r="GE94" s="9">
        <v>97.954999999999998</v>
      </c>
      <c r="GF94" s="9">
        <v>84.483000000000004</v>
      </c>
      <c r="GG94" s="9">
        <v>32.61</v>
      </c>
      <c r="GH94" s="9">
        <v>18.3</v>
      </c>
      <c r="GI94" s="9">
        <v>14.31</v>
      </c>
      <c r="GJ94" s="9">
        <v>13.938000000000001</v>
      </c>
      <c r="GK94" s="9">
        <v>9.9510000000000005</v>
      </c>
      <c r="GL94" s="9">
        <v>3.988</v>
      </c>
      <c r="GM94" s="9">
        <v>6.26</v>
      </c>
      <c r="GN94" s="9">
        <v>4.0810000000000004</v>
      </c>
      <c r="GO94" s="9">
        <v>2.1789999999999998</v>
      </c>
      <c r="GP94" s="9">
        <v>7.6779999999999999</v>
      </c>
      <c r="GQ94" s="9">
        <v>5.87</v>
      </c>
      <c r="GR94" s="9">
        <v>1.8080000000000001</v>
      </c>
      <c r="GS94" s="9">
        <v>18.672000000000001</v>
      </c>
      <c r="GT94" s="9">
        <v>8.3490000000000002</v>
      </c>
      <c r="GU94" s="9">
        <v>10.321999999999999</v>
      </c>
      <c r="GV94" s="9">
        <v>162.87799999999999</v>
      </c>
      <c r="GW94" s="9">
        <v>86.356999999999999</v>
      </c>
      <c r="GX94" s="9">
        <v>76.52</v>
      </c>
      <c r="GY94" s="9">
        <v>58.247</v>
      </c>
      <c r="GZ94" s="9">
        <v>41.743000000000002</v>
      </c>
      <c r="HA94" s="9">
        <v>16.504000000000001</v>
      </c>
      <c r="HB94" s="9">
        <v>104.631</v>
      </c>
      <c r="HC94" s="9">
        <v>44.615000000000002</v>
      </c>
      <c r="HD94" s="9">
        <v>60.015999999999998</v>
      </c>
      <c r="HE94" s="9">
        <v>69.527000000000001</v>
      </c>
      <c r="HF94" s="9">
        <v>49.978999999999999</v>
      </c>
      <c r="HG94" s="9">
        <v>19.548999999999999</v>
      </c>
      <c r="HH94" s="9">
        <v>112.91</v>
      </c>
      <c r="HI94" s="9">
        <v>47.975999999999999</v>
      </c>
      <c r="HJ94" s="9">
        <v>64.933999999999997</v>
      </c>
      <c r="HK94" s="9">
        <v>110.892</v>
      </c>
      <c r="HL94" s="9">
        <v>48.695999999999998</v>
      </c>
      <c r="HM94" s="9">
        <v>62.195999999999998</v>
      </c>
      <c r="HN94" s="9">
        <v>276.05200000000002</v>
      </c>
      <c r="HO94" s="9">
        <v>144.92500000000001</v>
      </c>
      <c r="HP94" s="9">
        <v>131.12799999999999</v>
      </c>
      <c r="HQ94" s="9">
        <v>169.80600000000001</v>
      </c>
      <c r="HR94" s="9">
        <v>109.009</v>
      </c>
      <c r="HS94" s="9">
        <v>60.796999999999997</v>
      </c>
      <c r="HT94" s="9">
        <v>106.247</v>
      </c>
      <c r="HU94" s="9">
        <v>35.915999999999997</v>
      </c>
      <c r="HV94" s="9">
        <v>70.331000000000003</v>
      </c>
      <c r="HW94" s="9">
        <v>38.520000000000003</v>
      </c>
      <c r="HX94" s="9">
        <v>21.491</v>
      </c>
      <c r="HY94" s="9">
        <v>17.029</v>
      </c>
      <c r="HZ94" s="9">
        <v>9.2550000000000008</v>
      </c>
      <c r="IA94" s="9">
        <v>5.2510000000000003</v>
      </c>
      <c r="IB94" s="9">
        <v>4.0039999999999996</v>
      </c>
      <c r="IC94" s="9">
        <v>3.5289999999999999</v>
      </c>
      <c r="ID94" s="9">
        <v>2.4329999999999998</v>
      </c>
      <c r="IE94" s="9">
        <v>1.0960000000000001</v>
      </c>
      <c r="IF94" s="9">
        <v>1.8180000000000001</v>
      </c>
      <c r="IG94" s="9">
        <v>0.93799999999999994</v>
      </c>
      <c r="IH94" s="9">
        <v>0.88</v>
      </c>
      <c r="II94" s="9">
        <v>1.7110000000000001</v>
      </c>
      <c r="IJ94" s="9">
        <v>1.496</v>
      </c>
      <c r="IK94" s="9">
        <v>0.216</v>
      </c>
      <c r="IL94" s="9">
        <v>5.726</v>
      </c>
      <c r="IM94" s="9">
        <v>2.8170000000000002</v>
      </c>
      <c r="IN94" s="9">
        <v>2.9089999999999998</v>
      </c>
      <c r="IO94" s="9">
        <v>32.564999999999998</v>
      </c>
      <c r="IP94" s="9">
        <v>17.951000000000001</v>
      </c>
      <c r="IQ94" s="9">
        <v>14.614000000000001</v>
      </c>
    </row>
    <row r="95" spans="1:251">
      <c r="A95" s="10">
        <v>44378</v>
      </c>
      <c r="B95" s="9">
        <v>1141.1030000000001</v>
      </c>
      <c r="C95" s="9">
        <v>1185.04</v>
      </c>
      <c r="D95" s="9">
        <v>400.57299999999998</v>
      </c>
      <c r="E95" s="9">
        <v>784.46699999999998</v>
      </c>
      <c r="F95" s="9">
        <v>698.18700000000001</v>
      </c>
      <c r="G95" s="9">
        <v>365.09800000000001</v>
      </c>
      <c r="H95" s="9">
        <v>333.089</v>
      </c>
      <c r="I95" s="9">
        <v>303.94600000000003</v>
      </c>
      <c r="J95" s="9">
        <v>162.512</v>
      </c>
      <c r="K95" s="9">
        <v>141.435</v>
      </c>
      <c r="L95" s="9">
        <v>144.321</v>
      </c>
      <c r="M95" s="9">
        <v>93.727000000000004</v>
      </c>
      <c r="N95" s="9">
        <v>50.594000000000001</v>
      </c>
      <c r="O95" s="9">
        <v>108.166</v>
      </c>
      <c r="P95" s="9">
        <v>68.801000000000002</v>
      </c>
      <c r="Q95" s="9">
        <v>39.366</v>
      </c>
      <c r="R95" s="9">
        <v>36.155000000000001</v>
      </c>
      <c r="S95" s="9">
        <v>24.927</v>
      </c>
      <c r="T95" s="9">
        <v>11.228</v>
      </c>
      <c r="U95" s="9">
        <v>159.625</v>
      </c>
      <c r="V95" s="9">
        <v>68.784999999999997</v>
      </c>
      <c r="W95" s="9">
        <v>90.840999999999994</v>
      </c>
      <c r="X95" s="9">
        <v>493.82</v>
      </c>
      <c r="Y95" s="9">
        <v>260.88600000000002</v>
      </c>
      <c r="Z95" s="9">
        <v>232.934</v>
      </c>
      <c r="AA95" s="9">
        <v>206.28</v>
      </c>
      <c r="AB95" s="9">
        <v>149.67599999999999</v>
      </c>
      <c r="AC95" s="9">
        <v>56.603999999999999</v>
      </c>
      <c r="AD95" s="9">
        <v>287.54000000000002</v>
      </c>
      <c r="AE95" s="9">
        <v>111.21</v>
      </c>
      <c r="AF95" s="9">
        <v>176.33099999999999</v>
      </c>
      <c r="AG95" s="9">
        <v>319.30399999999997</v>
      </c>
      <c r="AH95" s="9">
        <v>219.077</v>
      </c>
      <c r="AI95" s="9">
        <v>100.227</v>
      </c>
      <c r="AJ95" s="9">
        <v>378.88299999999998</v>
      </c>
      <c r="AK95" s="9">
        <v>146.02099999999999</v>
      </c>
      <c r="AL95" s="9">
        <v>232.86199999999999</v>
      </c>
      <c r="AM95" s="9">
        <v>395.70600000000002</v>
      </c>
      <c r="AN95" s="9">
        <v>180.01</v>
      </c>
      <c r="AO95" s="9">
        <v>215.696</v>
      </c>
      <c r="AP95" s="9">
        <v>3382.1060000000002</v>
      </c>
      <c r="AQ95" s="9">
        <v>1794.682</v>
      </c>
      <c r="AR95" s="9">
        <v>1587.423</v>
      </c>
      <c r="AS95" s="9">
        <v>2293.6120000000001</v>
      </c>
      <c r="AT95" s="9">
        <v>1446.615</v>
      </c>
      <c r="AU95" s="9">
        <v>846.99699999999996</v>
      </c>
      <c r="AV95" s="9">
        <v>1088.4939999999999</v>
      </c>
      <c r="AW95" s="9">
        <v>348.06799999999998</v>
      </c>
      <c r="AX95" s="9">
        <v>740.42600000000004</v>
      </c>
      <c r="AY95" s="9">
        <v>506.791</v>
      </c>
      <c r="AZ95" s="9">
        <v>263.73899999999998</v>
      </c>
      <c r="BA95" s="9">
        <v>243.05199999999999</v>
      </c>
      <c r="BB95" s="9">
        <v>166.42699999999999</v>
      </c>
      <c r="BC95" s="9">
        <v>91.38</v>
      </c>
      <c r="BD95" s="9">
        <v>75.046999999999997</v>
      </c>
      <c r="BE95" s="9">
        <v>70.272999999999996</v>
      </c>
      <c r="BF95" s="9">
        <v>50.003999999999998</v>
      </c>
      <c r="BG95" s="9">
        <v>20.268999999999998</v>
      </c>
      <c r="BH95" s="9">
        <v>45.953000000000003</v>
      </c>
      <c r="BI95" s="9">
        <v>31.893999999999998</v>
      </c>
      <c r="BJ95" s="9">
        <v>14.058999999999999</v>
      </c>
      <c r="BK95" s="9">
        <v>24.32</v>
      </c>
      <c r="BL95" s="9">
        <v>18.11</v>
      </c>
      <c r="BM95" s="9">
        <v>6.2110000000000003</v>
      </c>
      <c r="BN95" s="9">
        <v>96.153999999999996</v>
      </c>
      <c r="BO95" s="9">
        <v>41.375999999999998</v>
      </c>
      <c r="BP95" s="9">
        <v>54.777999999999999</v>
      </c>
      <c r="BQ95" s="9">
        <v>398.173</v>
      </c>
      <c r="BR95" s="9">
        <v>205.816</v>
      </c>
      <c r="BS95" s="9">
        <v>192.357</v>
      </c>
      <c r="BT95" s="9">
        <v>159.53</v>
      </c>
      <c r="BU95" s="9">
        <v>114.589</v>
      </c>
      <c r="BV95" s="9">
        <v>44.942</v>
      </c>
      <c r="BW95" s="9">
        <v>238.642</v>
      </c>
      <c r="BX95" s="9">
        <v>91.227999999999994</v>
      </c>
      <c r="BY95" s="9">
        <v>147.41499999999999</v>
      </c>
      <c r="BZ95" s="9">
        <v>215.7</v>
      </c>
      <c r="CA95" s="9">
        <v>153.23599999999999</v>
      </c>
      <c r="CB95" s="9">
        <v>62.463999999999999</v>
      </c>
      <c r="CC95" s="9">
        <v>291.08999999999997</v>
      </c>
      <c r="CD95" s="9">
        <v>110.503</v>
      </c>
      <c r="CE95" s="9">
        <v>180.58799999999999</v>
      </c>
      <c r="CF95" s="9">
        <v>284.59500000000003</v>
      </c>
      <c r="CG95" s="9">
        <v>123.121</v>
      </c>
      <c r="CH95" s="9">
        <v>161.47300000000001</v>
      </c>
      <c r="CI95" s="9">
        <v>2652.3130000000001</v>
      </c>
      <c r="CJ95" s="9">
        <v>1377.886</v>
      </c>
      <c r="CK95" s="9">
        <v>1274.4269999999999</v>
      </c>
      <c r="CL95" s="9">
        <v>1808.665</v>
      </c>
      <c r="CM95" s="9">
        <v>1115.472</v>
      </c>
      <c r="CN95" s="9">
        <v>693.19200000000001</v>
      </c>
      <c r="CO95" s="9">
        <v>843.64800000000002</v>
      </c>
      <c r="CP95" s="9">
        <v>262.41399999999999</v>
      </c>
      <c r="CQ95" s="9">
        <v>581.23500000000001</v>
      </c>
      <c r="CR95" s="9">
        <v>360.82100000000003</v>
      </c>
      <c r="CS95" s="9">
        <v>204.18</v>
      </c>
      <c r="CT95" s="9">
        <v>156.642</v>
      </c>
      <c r="CU95" s="9">
        <v>75.849000000000004</v>
      </c>
      <c r="CV95" s="9">
        <v>44.73</v>
      </c>
      <c r="CW95" s="9">
        <v>31.119</v>
      </c>
      <c r="CX95" s="9">
        <v>30.579000000000001</v>
      </c>
      <c r="CY95" s="9">
        <v>22.459</v>
      </c>
      <c r="CZ95" s="9">
        <v>8.1199999999999992</v>
      </c>
      <c r="DA95" s="9">
        <v>19.481000000000002</v>
      </c>
      <c r="DB95" s="9">
        <v>13.997</v>
      </c>
      <c r="DC95" s="9">
        <v>5.484</v>
      </c>
      <c r="DD95" s="9">
        <v>11.098000000000001</v>
      </c>
      <c r="DE95" s="9">
        <v>8.4610000000000003</v>
      </c>
      <c r="DF95" s="9">
        <v>2.637</v>
      </c>
      <c r="DG95" s="9">
        <v>45.268999999999998</v>
      </c>
      <c r="DH95" s="9">
        <v>22.271000000000001</v>
      </c>
      <c r="DI95" s="9">
        <v>22.998000000000001</v>
      </c>
      <c r="DJ95" s="9">
        <v>316.91899999999998</v>
      </c>
      <c r="DK95" s="9">
        <v>179.149</v>
      </c>
      <c r="DL95" s="9">
        <v>137.77099999999999</v>
      </c>
      <c r="DM95" s="9">
        <v>121.94</v>
      </c>
      <c r="DN95" s="9">
        <v>93.497</v>
      </c>
      <c r="DO95" s="9">
        <v>28.443000000000001</v>
      </c>
      <c r="DP95" s="9">
        <v>194.98</v>
      </c>
      <c r="DQ95" s="9">
        <v>85.652000000000001</v>
      </c>
      <c r="DR95" s="9">
        <v>109.327</v>
      </c>
      <c r="DS95" s="9">
        <v>143.37100000000001</v>
      </c>
      <c r="DT95" s="9">
        <v>108.78400000000001</v>
      </c>
      <c r="DU95" s="9">
        <v>34.587000000000003</v>
      </c>
      <c r="DV95" s="9">
        <v>217.45</v>
      </c>
      <c r="DW95" s="9">
        <v>95.394999999999996</v>
      </c>
      <c r="DX95" s="9">
        <v>122.054</v>
      </c>
      <c r="DY95" s="9">
        <v>214.46100000000001</v>
      </c>
      <c r="DZ95" s="9">
        <v>99.65</v>
      </c>
      <c r="EA95" s="9">
        <v>114.81100000000001</v>
      </c>
      <c r="EB95" s="9">
        <v>889.66200000000003</v>
      </c>
      <c r="EC95" s="9">
        <v>464.76</v>
      </c>
      <c r="ED95" s="9">
        <v>424.90300000000002</v>
      </c>
      <c r="EE95" s="9">
        <v>572.47699999999998</v>
      </c>
      <c r="EF95" s="9">
        <v>363.23700000000002</v>
      </c>
      <c r="EG95" s="9">
        <v>209.24</v>
      </c>
      <c r="EH95" s="9">
        <v>317.185</v>
      </c>
      <c r="EI95" s="9">
        <v>101.52200000000001</v>
      </c>
      <c r="EJ95" s="9">
        <v>215.66300000000001</v>
      </c>
      <c r="EK95" s="9">
        <v>127.41</v>
      </c>
      <c r="EL95" s="9">
        <v>70.863</v>
      </c>
      <c r="EM95" s="9">
        <v>56.546999999999997</v>
      </c>
      <c r="EN95" s="9">
        <v>31.423999999999999</v>
      </c>
      <c r="EO95" s="9">
        <v>19.315000000000001</v>
      </c>
      <c r="EP95" s="9">
        <v>12.11</v>
      </c>
      <c r="EQ95" s="9">
        <v>11.497</v>
      </c>
      <c r="ER95" s="9">
        <v>10.478999999999999</v>
      </c>
      <c r="ES95" s="9">
        <v>1.018</v>
      </c>
      <c r="ET95" s="9">
        <v>7.2809999999999997</v>
      </c>
      <c r="EU95" s="9">
        <v>6.5220000000000002</v>
      </c>
      <c r="EV95" s="9">
        <v>0.75900000000000001</v>
      </c>
      <c r="EW95" s="9">
        <v>4.2160000000000002</v>
      </c>
      <c r="EX95" s="9">
        <v>3.9569999999999999</v>
      </c>
      <c r="EY95" s="9">
        <v>0.25900000000000001</v>
      </c>
      <c r="EZ95" s="9">
        <v>19.927</v>
      </c>
      <c r="FA95" s="9">
        <v>8.8350000000000009</v>
      </c>
      <c r="FB95" s="9">
        <v>11.092000000000001</v>
      </c>
      <c r="FC95" s="9">
        <v>109.443</v>
      </c>
      <c r="FD95" s="9">
        <v>59.161999999999999</v>
      </c>
      <c r="FE95" s="9">
        <v>50.280999999999999</v>
      </c>
      <c r="FF95" s="9">
        <v>36.145000000000003</v>
      </c>
      <c r="FG95" s="9">
        <v>26.648</v>
      </c>
      <c r="FH95" s="9">
        <v>9.4969999999999999</v>
      </c>
      <c r="FI95" s="9">
        <v>73.299000000000007</v>
      </c>
      <c r="FJ95" s="9">
        <v>32.514000000000003</v>
      </c>
      <c r="FK95" s="9">
        <v>40.783999999999999</v>
      </c>
      <c r="FL95" s="9">
        <v>45.280999999999999</v>
      </c>
      <c r="FM95" s="9">
        <v>34.982999999999997</v>
      </c>
      <c r="FN95" s="9">
        <v>10.298</v>
      </c>
      <c r="FO95" s="9">
        <v>82.129000000000005</v>
      </c>
      <c r="FP95" s="9">
        <v>35.880000000000003</v>
      </c>
      <c r="FQ95" s="9">
        <v>46.249000000000002</v>
      </c>
      <c r="FR95" s="9">
        <v>80.58</v>
      </c>
      <c r="FS95" s="9">
        <v>39.036000000000001</v>
      </c>
      <c r="FT95" s="9">
        <v>41.542999999999999</v>
      </c>
      <c r="FU95" s="9">
        <v>1438.616</v>
      </c>
      <c r="FV95" s="9">
        <v>769.42700000000002</v>
      </c>
      <c r="FW95" s="9">
        <v>669.18899999999996</v>
      </c>
      <c r="FX95" s="9">
        <v>968.80700000000002</v>
      </c>
      <c r="FY95" s="9">
        <v>628.46400000000006</v>
      </c>
      <c r="FZ95" s="9">
        <v>340.34300000000002</v>
      </c>
      <c r="GA95" s="9">
        <v>469.81</v>
      </c>
      <c r="GB95" s="9">
        <v>140.964</v>
      </c>
      <c r="GC95" s="9">
        <v>328.846</v>
      </c>
      <c r="GD95" s="9">
        <v>179.68600000000001</v>
      </c>
      <c r="GE95" s="9">
        <v>94.224999999999994</v>
      </c>
      <c r="GF95" s="9">
        <v>85.460999999999999</v>
      </c>
      <c r="GG95" s="9">
        <v>34.435000000000002</v>
      </c>
      <c r="GH95" s="9">
        <v>14.962999999999999</v>
      </c>
      <c r="GI95" s="9">
        <v>19.472000000000001</v>
      </c>
      <c r="GJ95" s="9">
        <v>10.67</v>
      </c>
      <c r="GK95" s="9">
        <v>5.7050000000000001</v>
      </c>
      <c r="GL95" s="9">
        <v>4.9649999999999999</v>
      </c>
      <c r="GM95" s="9">
        <v>5.3540000000000001</v>
      </c>
      <c r="GN95" s="9">
        <v>2.0569999999999999</v>
      </c>
      <c r="GO95" s="9">
        <v>3.2970000000000002</v>
      </c>
      <c r="GP95" s="9">
        <v>5.3159999999999998</v>
      </c>
      <c r="GQ95" s="9">
        <v>3.6480000000000001</v>
      </c>
      <c r="GR95" s="9">
        <v>1.6679999999999999</v>
      </c>
      <c r="GS95" s="9">
        <v>23.765000000000001</v>
      </c>
      <c r="GT95" s="9">
        <v>9.2579999999999991</v>
      </c>
      <c r="GU95" s="9">
        <v>14.507</v>
      </c>
      <c r="GV95" s="9">
        <v>160.41999999999999</v>
      </c>
      <c r="GW95" s="9">
        <v>85.617999999999995</v>
      </c>
      <c r="GX95" s="9">
        <v>74.802000000000007</v>
      </c>
      <c r="GY95" s="9">
        <v>60.414000000000001</v>
      </c>
      <c r="GZ95" s="9">
        <v>44.225999999999999</v>
      </c>
      <c r="HA95" s="9">
        <v>16.187999999999999</v>
      </c>
      <c r="HB95" s="9">
        <v>100.006</v>
      </c>
      <c r="HC95" s="9">
        <v>41.393000000000001</v>
      </c>
      <c r="HD95" s="9">
        <v>58.613</v>
      </c>
      <c r="HE95" s="9">
        <v>68.962999999999994</v>
      </c>
      <c r="HF95" s="9">
        <v>49.573999999999998</v>
      </c>
      <c r="HG95" s="9">
        <v>19.388999999999999</v>
      </c>
      <c r="HH95" s="9">
        <v>110.723</v>
      </c>
      <c r="HI95" s="9">
        <v>44.651000000000003</v>
      </c>
      <c r="HJ95" s="9">
        <v>66.072000000000003</v>
      </c>
      <c r="HK95" s="9">
        <v>105.36</v>
      </c>
      <c r="HL95" s="9">
        <v>43.448999999999998</v>
      </c>
      <c r="HM95" s="9">
        <v>61.911000000000001</v>
      </c>
      <c r="HN95" s="9">
        <v>276.14699999999999</v>
      </c>
      <c r="HO95" s="9">
        <v>144.47200000000001</v>
      </c>
      <c r="HP95" s="9">
        <v>131.67400000000001</v>
      </c>
      <c r="HQ95" s="9">
        <v>171.17400000000001</v>
      </c>
      <c r="HR95" s="9">
        <v>108.721</v>
      </c>
      <c r="HS95" s="9">
        <v>62.453000000000003</v>
      </c>
      <c r="HT95" s="9">
        <v>104.973</v>
      </c>
      <c r="HU95" s="9">
        <v>35.750999999999998</v>
      </c>
      <c r="HV95" s="9">
        <v>69.221999999999994</v>
      </c>
      <c r="HW95" s="9">
        <v>35.997</v>
      </c>
      <c r="HX95" s="9">
        <v>20.399000000000001</v>
      </c>
      <c r="HY95" s="9">
        <v>15.598000000000001</v>
      </c>
      <c r="HZ95" s="9">
        <v>10.308999999999999</v>
      </c>
      <c r="IA95" s="9">
        <v>6.0910000000000002</v>
      </c>
      <c r="IB95" s="9">
        <v>4.2169999999999996</v>
      </c>
      <c r="IC95" s="9">
        <v>3.7309999999999999</v>
      </c>
      <c r="ID95" s="9">
        <v>2.5310000000000001</v>
      </c>
      <c r="IE95" s="9">
        <v>1.2</v>
      </c>
      <c r="IF95" s="9">
        <v>2.0459999999999998</v>
      </c>
      <c r="IG95" s="9">
        <v>1.3759999999999999</v>
      </c>
      <c r="IH95" s="9">
        <v>0.67100000000000004</v>
      </c>
      <c r="II95" s="9">
        <v>1.6850000000000001</v>
      </c>
      <c r="IJ95" s="9">
        <v>1.1559999999999999</v>
      </c>
      <c r="IK95" s="9">
        <v>0.52900000000000003</v>
      </c>
      <c r="IL95" s="9">
        <v>6.577</v>
      </c>
      <c r="IM95" s="9">
        <v>3.56</v>
      </c>
      <c r="IN95" s="9">
        <v>3.0179999999999998</v>
      </c>
      <c r="IO95" s="9">
        <v>30.172000000000001</v>
      </c>
      <c r="IP95" s="9">
        <v>17.149000000000001</v>
      </c>
      <c r="IQ95" s="9">
        <v>13.022</v>
      </c>
    </row>
    <row r="96" spans="1:251">
      <c r="A96" s="10">
        <v>44409</v>
      </c>
      <c r="B96" s="9">
        <v>1102.655</v>
      </c>
      <c r="C96" s="9">
        <v>1120.1880000000001</v>
      </c>
      <c r="D96" s="9">
        <v>391.762</v>
      </c>
      <c r="E96" s="9">
        <v>728.42700000000002</v>
      </c>
      <c r="F96" s="9">
        <v>671.41899999999998</v>
      </c>
      <c r="G96" s="9">
        <v>375.42700000000002</v>
      </c>
      <c r="H96" s="9">
        <v>295.99200000000002</v>
      </c>
      <c r="I96" s="9">
        <v>343.61200000000002</v>
      </c>
      <c r="J96" s="9">
        <v>196.96799999999999</v>
      </c>
      <c r="K96" s="9">
        <v>146.64400000000001</v>
      </c>
      <c r="L96" s="9">
        <v>205.202</v>
      </c>
      <c r="M96" s="9">
        <v>143.97900000000001</v>
      </c>
      <c r="N96" s="9">
        <v>61.222999999999999</v>
      </c>
      <c r="O96" s="9">
        <v>174.24700000000001</v>
      </c>
      <c r="P96" s="9">
        <v>119.336</v>
      </c>
      <c r="Q96" s="9">
        <v>54.911000000000001</v>
      </c>
      <c r="R96" s="9">
        <v>30.954999999999998</v>
      </c>
      <c r="S96" s="9">
        <v>24.643000000000001</v>
      </c>
      <c r="T96" s="9">
        <v>6.3120000000000003</v>
      </c>
      <c r="U96" s="9">
        <v>138.41</v>
      </c>
      <c r="V96" s="9">
        <v>52.988</v>
      </c>
      <c r="W96" s="9">
        <v>85.421000000000006</v>
      </c>
      <c r="X96" s="9">
        <v>409.75400000000002</v>
      </c>
      <c r="Y96" s="9">
        <v>220.97499999999999</v>
      </c>
      <c r="Z96" s="9">
        <v>188.779</v>
      </c>
      <c r="AA96" s="9">
        <v>162.02000000000001</v>
      </c>
      <c r="AB96" s="9">
        <v>118.553</v>
      </c>
      <c r="AC96" s="9">
        <v>43.466999999999999</v>
      </c>
      <c r="AD96" s="9">
        <v>247.73400000000001</v>
      </c>
      <c r="AE96" s="9">
        <v>102.422</v>
      </c>
      <c r="AF96" s="9">
        <v>145.31200000000001</v>
      </c>
      <c r="AG96" s="9">
        <v>334.37900000000002</v>
      </c>
      <c r="AH96" s="9">
        <v>239.27699999999999</v>
      </c>
      <c r="AI96" s="9">
        <v>95.102000000000004</v>
      </c>
      <c r="AJ96" s="9">
        <v>337.04</v>
      </c>
      <c r="AK96" s="9">
        <v>136.15</v>
      </c>
      <c r="AL96" s="9">
        <v>200.89</v>
      </c>
      <c r="AM96" s="9">
        <v>421.98200000000003</v>
      </c>
      <c r="AN96" s="9">
        <v>221.75800000000001</v>
      </c>
      <c r="AO96" s="9">
        <v>200.22399999999999</v>
      </c>
      <c r="AP96" s="9">
        <v>3394.7689999999998</v>
      </c>
      <c r="AQ96" s="9">
        <v>1790.752</v>
      </c>
      <c r="AR96" s="9">
        <v>1604.0160000000001</v>
      </c>
      <c r="AS96" s="9">
        <v>2287.9769999999999</v>
      </c>
      <c r="AT96" s="9">
        <v>1450.2570000000001</v>
      </c>
      <c r="AU96" s="9">
        <v>837.72</v>
      </c>
      <c r="AV96" s="9">
        <v>1106.7919999999999</v>
      </c>
      <c r="AW96" s="9">
        <v>340.495</v>
      </c>
      <c r="AX96" s="9">
        <v>766.29600000000005</v>
      </c>
      <c r="AY96" s="9">
        <v>557.07299999999998</v>
      </c>
      <c r="AZ96" s="9">
        <v>294.10599999999999</v>
      </c>
      <c r="BA96" s="9">
        <v>262.96600000000001</v>
      </c>
      <c r="BB96" s="9">
        <v>252.53</v>
      </c>
      <c r="BC96" s="9">
        <v>129.196</v>
      </c>
      <c r="BD96" s="9">
        <v>123.334</v>
      </c>
      <c r="BE96" s="9">
        <v>120.342</v>
      </c>
      <c r="BF96" s="9">
        <v>82.789000000000001</v>
      </c>
      <c r="BG96" s="9">
        <v>37.552999999999997</v>
      </c>
      <c r="BH96" s="9">
        <v>84.004999999999995</v>
      </c>
      <c r="BI96" s="9">
        <v>57.448</v>
      </c>
      <c r="BJ96" s="9">
        <v>26.556999999999999</v>
      </c>
      <c r="BK96" s="9">
        <v>36.337000000000003</v>
      </c>
      <c r="BL96" s="9">
        <v>25.341000000000001</v>
      </c>
      <c r="BM96" s="9">
        <v>10.996</v>
      </c>
      <c r="BN96" s="9">
        <v>132.18799999999999</v>
      </c>
      <c r="BO96" s="9">
        <v>46.406999999999996</v>
      </c>
      <c r="BP96" s="9">
        <v>85.781000000000006</v>
      </c>
      <c r="BQ96" s="9">
        <v>387.78800000000001</v>
      </c>
      <c r="BR96" s="9">
        <v>204.44200000000001</v>
      </c>
      <c r="BS96" s="9">
        <v>183.345</v>
      </c>
      <c r="BT96" s="9">
        <v>144.75899999999999</v>
      </c>
      <c r="BU96" s="9">
        <v>113.041</v>
      </c>
      <c r="BV96" s="9">
        <v>31.719000000000001</v>
      </c>
      <c r="BW96" s="9">
        <v>243.02799999999999</v>
      </c>
      <c r="BX96" s="9">
        <v>91.402000000000001</v>
      </c>
      <c r="BY96" s="9">
        <v>151.62700000000001</v>
      </c>
      <c r="BZ96" s="9">
        <v>238.65899999999999</v>
      </c>
      <c r="CA96" s="9">
        <v>177.64099999999999</v>
      </c>
      <c r="CB96" s="9">
        <v>61.018000000000001</v>
      </c>
      <c r="CC96" s="9">
        <v>318.41300000000001</v>
      </c>
      <c r="CD96" s="9">
        <v>116.465</v>
      </c>
      <c r="CE96" s="9">
        <v>201.94800000000001</v>
      </c>
      <c r="CF96" s="9">
        <v>327.03300000000002</v>
      </c>
      <c r="CG96" s="9">
        <v>148.85</v>
      </c>
      <c r="CH96" s="9">
        <v>178.184</v>
      </c>
      <c r="CI96" s="9">
        <v>2632.0909999999999</v>
      </c>
      <c r="CJ96" s="9">
        <v>1372.05</v>
      </c>
      <c r="CK96" s="9">
        <v>1260.0409999999999</v>
      </c>
      <c r="CL96" s="9">
        <v>1787.9559999999999</v>
      </c>
      <c r="CM96" s="9">
        <v>1102.259</v>
      </c>
      <c r="CN96" s="9">
        <v>685.69799999999998</v>
      </c>
      <c r="CO96" s="9">
        <v>844.13499999999999</v>
      </c>
      <c r="CP96" s="9">
        <v>269.791</v>
      </c>
      <c r="CQ96" s="9">
        <v>574.34400000000005</v>
      </c>
      <c r="CR96" s="9">
        <v>394.91500000000002</v>
      </c>
      <c r="CS96" s="9">
        <v>214.178</v>
      </c>
      <c r="CT96" s="9">
        <v>180.73699999999999</v>
      </c>
      <c r="CU96" s="9">
        <v>131.19900000000001</v>
      </c>
      <c r="CV96" s="9">
        <v>67.945999999999998</v>
      </c>
      <c r="CW96" s="9">
        <v>63.253</v>
      </c>
      <c r="CX96" s="9">
        <v>52.161999999999999</v>
      </c>
      <c r="CY96" s="9">
        <v>33.518999999999998</v>
      </c>
      <c r="CZ96" s="9">
        <v>18.643000000000001</v>
      </c>
      <c r="DA96" s="9">
        <v>36.238</v>
      </c>
      <c r="DB96" s="9">
        <v>21.456</v>
      </c>
      <c r="DC96" s="9">
        <v>14.782999999999999</v>
      </c>
      <c r="DD96" s="9">
        <v>15.923</v>
      </c>
      <c r="DE96" s="9">
        <v>12.063000000000001</v>
      </c>
      <c r="DF96" s="9">
        <v>3.86</v>
      </c>
      <c r="DG96" s="9">
        <v>79.037999999999997</v>
      </c>
      <c r="DH96" s="9">
        <v>34.427</v>
      </c>
      <c r="DI96" s="9">
        <v>44.61</v>
      </c>
      <c r="DJ96" s="9">
        <v>309.68700000000001</v>
      </c>
      <c r="DK96" s="9">
        <v>170.084</v>
      </c>
      <c r="DL96" s="9">
        <v>139.60300000000001</v>
      </c>
      <c r="DM96" s="9">
        <v>112.88200000000001</v>
      </c>
      <c r="DN96" s="9">
        <v>80.174000000000007</v>
      </c>
      <c r="DO96" s="9">
        <v>32.707999999999998</v>
      </c>
      <c r="DP96" s="9">
        <v>196.804</v>
      </c>
      <c r="DQ96" s="9">
        <v>89.909000000000006</v>
      </c>
      <c r="DR96" s="9">
        <v>106.895</v>
      </c>
      <c r="DS96" s="9">
        <v>157.40100000000001</v>
      </c>
      <c r="DT96" s="9">
        <v>109.721</v>
      </c>
      <c r="DU96" s="9">
        <v>47.68</v>
      </c>
      <c r="DV96" s="9">
        <v>237.51499999999999</v>
      </c>
      <c r="DW96" s="9">
        <v>104.458</v>
      </c>
      <c r="DX96" s="9">
        <v>133.05699999999999</v>
      </c>
      <c r="DY96" s="9">
        <v>233.04300000000001</v>
      </c>
      <c r="DZ96" s="9">
        <v>111.36499999999999</v>
      </c>
      <c r="EA96" s="9">
        <v>121.67700000000001</v>
      </c>
      <c r="EB96" s="9">
        <v>885.995</v>
      </c>
      <c r="EC96" s="9">
        <v>463.05200000000002</v>
      </c>
      <c r="ED96" s="9">
        <v>422.94299999999998</v>
      </c>
      <c r="EE96" s="9">
        <v>578.69600000000003</v>
      </c>
      <c r="EF96" s="9">
        <v>370.39699999999999</v>
      </c>
      <c r="EG96" s="9">
        <v>208.29900000000001</v>
      </c>
      <c r="EH96" s="9">
        <v>307.29899999999998</v>
      </c>
      <c r="EI96" s="9">
        <v>92.655000000000001</v>
      </c>
      <c r="EJ96" s="9">
        <v>214.64400000000001</v>
      </c>
      <c r="EK96" s="9">
        <v>127.149</v>
      </c>
      <c r="EL96" s="9">
        <v>65.161000000000001</v>
      </c>
      <c r="EM96" s="9">
        <v>61.988</v>
      </c>
      <c r="EN96" s="9">
        <v>32.901000000000003</v>
      </c>
      <c r="EO96" s="9">
        <v>15.781000000000001</v>
      </c>
      <c r="EP96" s="9">
        <v>17.12</v>
      </c>
      <c r="EQ96" s="9">
        <v>11.923</v>
      </c>
      <c r="ER96" s="9">
        <v>8.6530000000000005</v>
      </c>
      <c r="ES96" s="9">
        <v>3.27</v>
      </c>
      <c r="ET96" s="9">
        <v>6.548</v>
      </c>
      <c r="EU96" s="9">
        <v>4.2949999999999999</v>
      </c>
      <c r="EV96" s="9">
        <v>2.2519999999999998</v>
      </c>
      <c r="EW96" s="9">
        <v>5.375</v>
      </c>
      <c r="EX96" s="9">
        <v>4.3579999999999997</v>
      </c>
      <c r="EY96" s="9">
        <v>1.018</v>
      </c>
      <c r="EZ96" s="9">
        <v>20.978000000000002</v>
      </c>
      <c r="FA96" s="9">
        <v>7.1280000000000001</v>
      </c>
      <c r="FB96" s="9">
        <v>13.85</v>
      </c>
      <c r="FC96" s="9">
        <v>106.619</v>
      </c>
      <c r="FD96" s="9">
        <v>54.593000000000004</v>
      </c>
      <c r="FE96" s="9">
        <v>52.027000000000001</v>
      </c>
      <c r="FF96" s="9">
        <v>36.401000000000003</v>
      </c>
      <c r="FG96" s="9">
        <v>26.984000000000002</v>
      </c>
      <c r="FH96" s="9">
        <v>9.4169999999999998</v>
      </c>
      <c r="FI96" s="9">
        <v>70.218000000000004</v>
      </c>
      <c r="FJ96" s="9">
        <v>27.609000000000002</v>
      </c>
      <c r="FK96" s="9">
        <v>42.609000000000002</v>
      </c>
      <c r="FL96" s="9">
        <v>44.973999999999997</v>
      </c>
      <c r="FM96" s="9">
        <v>33.335999999999999</v>
      </c>
      <c r="FN96" s="9">
        <v>11.637</v>
      </c>
      <c r="FO96" s="9">
        <v>82.176000000000002</v>
      </c>
      <c r="FP96" s="9">
        <v>31.824999999999999</v>
      </c>
      <c r="FQ96" s="9">
        <v>50.350999999999999</v>
      </c>
      <c r="FR96" s="9">
        <v>76.766000000000005</v>
      </c>
      <c r="FS96" s="9">
        <v>31.904</v>
      </c>
      <c r="FT96" s="9">
        <v>44.862000000000002</v>
      </c>
      <c r="FU96" s="9">
        <v>1451.078</v>
      </c>
      <c r="FV96" s="9">
        <v>768.79300000000001</v>
      </c>
      <c r="FW96" s="9">
        <v>682.28499999999997</v>
      </c>
      <c r="FX96" s="9">
        <v>963.78700000000003</v>
      </c>
      <c r="FY96" s="9">
        <v>628.99900000000002</v>
      </c>
      <c r="FZ96" s="9">
        <v>334.78899999999999</v>
      </c>
      <c r="GA96" s="9">
        <v>487.291</v>
      </c>
      <c r="GB96" s="9">
        <v>139.79400000000001</v>
      </c>
      <c r="GC96" s="9">
        <v>347.49599999999998</v>
      </c>
      <c r="GD96" s="9">
        <v>177.60900000000001</v>
      </c>
      <c r="GE96" s="9">
        <v>93.102000000000004</v>
      </c>
      <c r="GF96" s="9">
        <v>84.507999999999996</v>
      </c>
      <c r="GG96" s="9">
        <v>34.801000000000002</v>
      </c>
      <c r="GH96" s="9">
        <v>19.744</v>
      </c>
      <c r="GI96" s="9">
        <v>15.057</v>
      </c>
      <c r="GJ96" s="9">
        <v>13.105</v>
      </c>
      <c r="GK96" s="9">
        <v>9.9179999999999993</v>
      </c>
      <c r="GL96" s="9">
        <v>3.1869999999999998</v>
      </c>
      <c r="GM96" s="9">
        <v>7.3029999999999999</v>
      </c>
      <c r="GN96" s="9">
        <v>5.1689999999999996</v>
      </c>
      <c r="GO96" s="9">
        <v>2.1339999999999999</v>
      </c>
      <c r="GP96" s="9">
        <v>5.8019999999999996</v>
      </c>
      <c r="GQ96" s="9">
        <v>4.7489999999999997</v>
      </c>
      <c r="GR96" s="9">
        <v>1.0529999999999999</v>
      </c>
      <c r="GS96" s="9">
        <v>21.696000000000002</v>
      </c>
      <c r="GT96" s="9">
        <v>9.8260000000000005</v>
      </c>
      <c r="GU96" s="9">
        <v>11.87</v>
      </c>
      <c r="GV96" s="9">
        <v>156.511</v>
      </c>
      <c r="GW96" s="9">
        <v>81.375</v>
      </c>
      <c r="GX96" s="9">
        <v>75.135999999999996</v>
      </c>
      <c r="GY96" s="9">
        <v>56.683</v>
      </c>
      <c r="GZ96" s="9">
        <v>44.054000000000002</v>
      </c>
      <c r="HA96" s="9">
        <v>12.629</v>
      </c>
      <c r="HB96" s="9">
        <v>99.828000000000003</v>
      </c>
      <c r="HC96" s="9">
        <v>37.320999999999998</v>
      </c>
      <c r="HD96" s="9">
        <v>62.506999999999998</v>
      </c>
      <c r="HE96" s="9">
        <v>67.77</v>
      </c>
      <c r="HF96" s="9">
        <v>52.643000000000001</v>
      </c>
      <c r="HG96" s="9">
        <v>15.127000000000001</v>
      </c>
      <c r="HH96" s="9">
        <v>109.84</v>
      </c>
      <c r="HI96" s="9">
        <v>40.459000000000003</v>
      </c>
      <c r="HJ96" s="9">
        <v>69.381</v>
      </c>
      <c r="HK96" s="9">
        <v>107.13</v>
      </c>
      <c r="HL96" s="9">
        <v>42.49</v>
      </c>
      <c r="HM96" s="9">
        <v>64.64</v>
      </c>
      <c r="HN96" s="9">
        <v>274.41199999999998</v>
      </c>
      <c r="HO96" s="9">
        <v>145.33600000000001</v>
      </c>
      <c r="HP96" s="9">
        <v>129.07599999999999</v>
      </c>
      <c r="HQ96" s="9">
        <v>169.54499999999999</v>
      </c>
      <c r="HR96" s="9">
        <v>109.26600000000001</v>
      </c>
      <c r="HS96" s="9">
        <v>60.279000000000003</v>
      </c>
      <c r="HT96" s="9">
        <v>104.867</v>
      </c>
      <c r="HU96" s="9">
        <v>36.07</v>
      </c>
      <c r="HV96" s="9">
        <v>68.796999999999997</v>
      </c>
      <c r="HW96" s="9">
        <v>37.256</v>
      </c>
      <c r="HX96" s="9">
        <v>17.98</v>
      </c>
      <c r="HY96" s="9">
        <v>19.276</v>
      </c>
      <c r="HZ96" s="9">
        <v>7.72</v>
      </c>
      <c r="IA96" s="9">
        <v>3.7170000000000001</v>
      </c>
      <c r="IB96" s="9">
        <v>4.0019999999999998</v>
      </c>
      <c r="IC96" s="9">
        <v>2.2349999999999999</v>
      </c>
      <c r="ID96" s="9">
        <v>1.151</v>
      </c>
      <c r="IE96" s="9">
        <v>1.0840000000000001</v>
      </c>
      <c r="IF96" s="9">
        <v>1.5229999999999999</v>
      </c>
      <c r="IG96" s="9">
        <v>0.60199999999999998</v>
      </c>
      <c r="IH96" s="9">
        <v>0.92100000000000004</v>
      </c>
      <c r="II96" s="9">
        <v>0.71299999999999997</v>
      </c>
      <c r="IJ96" s="9">
        <v>0.55000000000000004</v>
      </c>
      <c r="IK96" s="9">
        <v>0.16300000000000001</v>
      </c>
      <c r="IL96" s="9">
        <v>5.484</v>
      </c>
      <c r="IM96" s="9">
        <v>2.5659999999999998</v>
      </c>
      <c r="IN96" s="9">
        <v>2.9180000000000001</v>
      </c>
      <c r="IO96" s="9">
        <v>33.021999999999998</v>
      </c>
      <c r="IP96" s="9">
        <v>16.469000000000001</v>
      </c>
      <c r="IQ96" s="9">
        <v>16.553000000000001</v>
      </c>
    </row>
    <row r="97" spans="1:251">
      <c r="A97" s="10">
        <v>44440</v>
      </c>
      <c r="B97" s="9">
        <v>1101.9079999999999</v>
      </c>
      <c r="C97" s="9">
        <v>1093.4880000000001</v>
      </c>
      <c r="D97" s="9">
        <v>371.09399999999999</v>
      </c>
      <c r="E97" s="9">
        <v>722.39400000000001</v>
      </c>
      <c r="F97" s="9">
        <v>663.81700000000001</v>
      </c>
      <c r="G97" s="9">
        <v>361.61599999999999</v>
      </c>
      <c r="H97" s="9">
        <v>302.2</v>
      </c>
      <c r="I97" s="9">
        <v>346.38400000000001</v>
      </c>
      <c r="J97" s="9">
        <v>187.21899999999999</v>
      </c>
      <c r="K97" s="9">
        <v>159.166</v>
      </c>
      <c r="L97" s="9">
        <v>195.54</v>
      </c>
      <c r="M97" s="9">
        <v>131.983</v>
      </c>
      <c r="N97" s="9">
        <v>63.557000000000002</v>
      </c>
      <c r="O97" s="9">
        <v>153.71299999999999</v>
      </c>
      <c r="P97" s="9">
        <v>96.307000000000002</v>
      </c>
      <c r="Q97" s="9">
        <v>57.405999999999999</v>
      </c>
      <c r="R97" s="9">
        <v>41.826999999999998</v>
      </c>
      <c r="S97" s="9">
        <v>35.676000000000002</v>
      </c>
      <c r="T97" s="9">
        <v>6.1509999999999998</v>
      </c>
      <c r="U97" s="9">
        <v>150.84399999999999</v>
      </c>
      <c r="V97" s="9">
        <v>55.235999999999997</v>
      </c>
      <c r="W97" s="9">
        <v>95.608999999999995</v>
      </c>
      <c r="X97" s="9">
        <v>393.83100000000002</v>
      </c>
      <c r="Y97" s="9">
        <v>219.065</v>
      </c>
      <c r="Z97" s="9">
        <v>174.76599999999999</v>
      </c>
      <c r="AA97" s="9">
        <v>145.517</v>
      </c>
      <c r="AB97" s="9">
        <v>107.744</v>
      </c>
      <c r="AC97" s="9">
        <v>37.773000000000003</v>
      </c>
      <c r="AD97" s="9">
        <v>248.31399999999999</v>
      </c>
      <c r="AE97" s="9">
        <v>111.321</v>
      </c>
      <c r="AF97" s="9">
        <v>136.99299999999999</v>
      </c>
      <c r="AG97" s="9">
        <v>316.62099999999998</v>
      </c>
      <c r="AH97" s="9">
        <v>220.52799999999999</v>
      </c>
      <c r="AI97" s="9">
        <v>96.093000000000004</v>
      </c>
      <c r="AJ97" s="9">
        <v>347.19600000000003</v>
      </c>
      <c r="AK97" s="9">
        <v>141.089</v>
      </c>
      <c r="AL97" s="9">
        <v>206.107</v>
      </c>
      <c r="AM97" s="9">
        <v>402.02699999999999</v>
      </c>
      <c r="AN97" s="9">
        <v>207.62799999999999</v>
      </c>
      <c r="AO97" s="9">
        <v>194.399</v>
      </c>
      <c r="AP97" s="9">
        <v>3281.6669999999999</v>
      </c>
      <c r="AQ97" s="9">
        <v>1749.4570000000001</v>
      </c>
      <c r="AR97" s="9">
        <v>1532.21</v>
      </c>
      <c r="AS97" s="9">
        <v>2274.123</v>
      </c>
      <c r="AT97" s="9">
        <v>1433.384</v>
      </c>
      <c r="AU97" s="9">
        <v>840.73900000000003</v>
      </c>
      <c r="AV97" s="9">
        <v>1007.544</v>
      </c>
      <c r="AW97" s="9">
        <v>316.07299999999998</v>
      </c>
      <c r="AX97" s="9">
        <v>691.471</v>
      </c>
      <c r="AY97" s="9">
        <v>551.27</v>
      </c>
      <c r="AZ97" s="9">
        <v>290.41199999999998</v>
      </c>
      <c r="BA97" s="9">
        <v>260.858</v>
      </c>
      <c r="BB97" s="9">
        <v>278.85399999999998</v>
      </c>
      <c r="BC97" s="9">
        <v>142.23699999999999</v>
      </c>
      <c r="BD97" s="9">
        <v>136.61699999999999</v>
      </c>
      <c r="BE97" s="9">
        <v>151.423</v>
      </c>
      <c r="BF97" s="9">
        <v>97.075000000000003</v>
      </c>
      <c r="BG97" s="9">
        <v>54.347999999999999</v>
      </c>
      <c r="BH97" s="9">
        <v>123.36799999999999</v>
      </c>
      <c r="BI97" s="9">
        <v>76.947999999999993</v>
      </c>
      <c r="BJ97" s="9">
        <v>46.42</v>
      </c>
      <c r="BK97" s="9">
        <v>28.055</v>
      </c>
      <c r="BL97" s="9">
        <v>20.126000000000001</v>
      </c>
      <c r="BM97" s="9">
        <v>7.9290000000000003</v>
      </c>
      <c r="BN97" s="9">
        <v>127.432</v>
      </c>
      <c r="BO97" s="9">
        <v>45.162999999999997</v>
      </c>
      <c r="BP97" s="9">
        <v>82.269000000000005</v>
      </c>
      <c r="BQ97" s="9">
        <v>347.44900000000001</v>
      </c>
      <c r="BR97" s="9">
        <v>191.69</v>
      </c>
      <c r="BS97" s="9">
        <v>155.75899999999999</v>
      </c>
      <c r="BT97" s="9">
        <v>143.78299999999999</v>
      </c>
      <c r="BU97" s="9">
        <v>111.367</v>
      </c>
      <c r="BV97" s="9">
        <v>32.415999999999997</v>
      </c>
      <c r="BW97" s="9">
        <v>203.666</v>
      </c>
      <c r="BX97" s="9">
        <v>80.322999999999993</v>
      </c>
      <c r="BY97" s="9">
        <v>123.343</v>
      </c>
      <c r="BZ97" s="9">
        <v>269.327</v>
      </c>
      <c r="CA97" s="9">
        <v>187.37100000000001</v>
      </c>
      <c r="CB97" s="9">
        <v>81.956000000000003</v>
      </c>
      <c r="CC97" s="9">
        <v>281.94299999999998</v>
      </c>
      <c r="CD97" s="9">
        <v>103.041</v>
      </c>
      <c r="CE97" s="9">
        <v>178.90199999999999</v>
      </c>
      <c r="CF97" s="9">
        <v>327.03399999999999</v>
      </c>
      <c r="CG97" s="9">
        <v>157.27199999999999</v>
      </c>
      <c r="CH97" s="9">
        <v>169.762</v>
      </c>
      <c r="CI97" s="9">
        <v>2663.0459999999998</v>
      </c>
      <c r="CJ97" s="9">
        <v>1388.598</v>
      </c>
      <c r="CK97" s="9">
        <v>1274.4480000000001</v>
      </c>
      <c r="CL97" s="9">
        <v>1832.4369999999999</v>
      </c>
      <c r="CM97" s="9">
        <v>1121.6420000000001</v>
      </c>
      <c r="CN97" s="9">
        <v>710.79499999999996</v>
      </c>
      <c r="CO97" s="9">
        <v>830.60900000000004</v>
      </c>
      <c r="CP97" s="9">
        <v>266.95699999999999</v>
      </c>
      <c r="CQ97" s="9">
        <v>563.65200000000004</v>
      </c>
      <c r="CR97" s="9">
        <v>361.358</v>
      </c>
      <c r="CS97" s="9">
        <v>197.51900000000001</v>
      </c>
      <c r="CT97" s="9">
        <v>163.839</v>
      </c>
      <c r="CU97" s="9">
        <v>87.369</v>
      </c>
      <c r="CV97" s="9">
        <v>49.534999999999997</v>
      </c>
      <c r="CW97" s="9">
        <v>37.834000000000003</v>
      </c>
      <c r="CX97" s="9">
        <v>36.57</v>
      </c>
      <c r="CY97" s="9">
        <v>25.565999999999999</v>
      </c>
      <c r="CZ97" s="9">
        <v>11.004</v>
      </c>
      <c r="DA97" s="9">
        <v>19.41</v>
      </c>
      <c r="DB97" s="9">
        <v>11.019</v>
      </c>
      <c r="DC97" s="9">
        <v>8.391</v>
      </c>
      <c r="DD97" s="9">
        <v>17.16</v>
      </c>
      <c r="DE97" s="9">
        <v>14.547000000000001</v>
      </c>
      <c r="DF97" s="9">
        <v>2.613</v>
      </c>
      <c r="DG97" s="9">
        <v>50.798999999999999</v>
      </c>
      <c r="DH97" s="9">
        <v>23.969000000000001</v>
      </c>
      <c r="DI97" s="9">
        <v>26.83</v>
      </c>
      <c r="DJ97" s="9">
        <v>309.18799999999999</v>
      </c>
      <c r="DK97" s="9">
        <v>167.494</v>
      </c>
      <c r="DL97" s="9">
        <v>141.69399999999999</v>
      </c>
      <c r="DM97" s="9">
        <v>113.34</v>
      </c>
      <c r="DN97" s="9">
        <v>82.694000000000003</v>
      </c>
      <c r="DO97" s="9">
        <v>30.646000000000001</v>
      </c>
      <c r="DP97" s="9">
        <v>195.84800000000001</v>
      </c>
      <c r="DQ97" s="9">
        <v>84.8</v>
      </c>
      <c r="DR97" s="9">
        <v>111.048</v>
      </c>
      <c r="DS97" s="9">
        <v>141.52000000000001</v>
      </c>
      <c r="DT97" s="9">
        <v>102.706</v>
      </c>
      <c r="DU97" s="9">
        <v>38.813000000000002</v>
      </c>
      <c r="DV97" s="9">
        <v>219.839</v>
      </c>
      <c r="DW97" s="9">
        <v>94.813000000000002</v>
      </c>
      <c r="DX97" s="9">
        <v>125.026</v>
      </c>
      <c r="DY97" s="9">
        <v>215.25800000000001</v>
      </c>
      <c r="DZ97" s="9">
        <v>95.819000000000003</v>
      </c>
      <c r="EA97" s="9">
        <v>119.43899999999999</v>
      </c>
      <c r="EB97" s="9">
        <v>887.12699999999995</v>
      </c>
      <c r="EC97" s="9">
        <v>463.59300000000002</v>
      </c>
      <c r="ED97" s="9">
        <v>423.53500000000003</v>
      </c>
      <c r="EE97" s="9">
        <v>570.46299999999997</v>
      </c>
      <c r="EF97" s="9">
        <v>363.07</v>
      </c>
      <c r="EG97" s="9">
        <v>207.393</v>
      </c>
      <c r="EH97" s="9">
        <v>316.66399999999999</v>
      </c>
      <c r="EI97" s="9">
        <v>100.523</v>
      </c>
      <c r="EJ97" s="9">
        <v>216.14099999999999</v>
      </c>
      <c r="EK97" s="9">
        <v>118.58799999999999</v>
      </c>
      <c r="EL97" s="9">
        <v>57.941000000000003</v>
      </c>
      <c r="EM97" s="9">
        <v>60.646999999999998</v>
      </c>
      <c r="EN97" s="9">
        <v>29.466000000000001</v>
      </c>
      <c r="EO97" s="9">
        <v>17.082000000000001</v>
      </c>
      <c r="EP97" s="9">
        <v>12.384</v>
      </c>
      <c r="EQ97" s="9">
        <v>10.372999999999999</v>
      </c>
      <c r="ER97" s="9">
        <v>7.4080000000000004</v>
      </c>
      <c r="ES97" s="9">
        <v>2.9649999999999999</v>
      </c>
      <c r="ET97" s="9">
        <v>5.1059999999999999</v>
      </c>
      <c r="EU97" s="9">
        <v>3.456</v>
      </c>
      <c r="EV97" s="9">
        <v>1.65</v>
      </c>
      <c r="EW97" s="9">
        <v>5.2670000000000003</v>
      </c>
      <c r="EX97" s="9">
        <v>3.952</v>
      </c>
      <c r="EY97" s="9">
        <v>1.3149999999999999</v>
      </c>
      <c r="EZ97" s="9">
        <v>19.093</v>
      </c>
      <c r="FA97" s="9">
        <v>9.6739999999999995</v>
      </c>
      <c r="FB97" s="9">
        <v>9.4190000000000005</v>
      </c>
      <c r="FC97" s="9">
        <v>99.034999999999997</v>
      </c>
      <c r="FD97" s="9">
        <v>45.83</v>
      </c>
      <c r="FE97" s="9">
        <v>53.204000000000001</v>
      </c>
      <c r="FF97" s="9">
        <v>29.702999999999999</v>
      </c>
      <c r="FG97" s="9">
        <v>19.738</v>
      </c>
      <c r="FH97" s="9">
        <v>9.9649999999999999</v>
      </c>
      <c r="FI97" s="9">
        <v>69.331999999999994</v>
      </c>
      <c r="FJ97" s="9">
        <v>26.093</v>
      </c>
      <c r="FK97" s="9">
        <v>43.238999999999997</v>
      </c>
      <c r="FL97" s="9">
        <v>38.652999999999999</v>
      </c>
      <c r="FM97" s="9">
        <v>26.545999999999999</v>
      </c>
      <c r="FN97" s="9">
        <v>12.108000000000001</v>
      </c>
      <c r="FO97" s="9">
        <v>79.935000000000002</v>
      </c>
      <c r="FP97" s="9">
        <v>31.395</v>
      </c>
      <c r="FQ97" s="9">
        <v>48.54</v>
      </c>
      <c r="FR97" s="9">
        <v>74.438000000000002</v>
      </c>
      <c r="FS97" s="9">
        <v>29.548999999999999</v>
      </c>
      <c r="FT97" s="9">
        <v>44.889000000000003</v>
      </c>
      <c r="FU97" s="9">
        <v>1451.9110000000001</v>
      </c>
      <c r="FV97" s="9">
        <v>773.43799999999999</v>
      </c>
      <c r="FW97" s="9">
        <v>678.47299999999996</v>
      </c>
      <c r="FX97" s="9">
        <v>975.11</v>
      </c>
      <c r="FY97" s="9">
        <v>630.10599999999999</v>
      </c>
      <c r="FZ97" s="9">
        <v>345.00400000000002</v>
      </c>
      <c r="GA97" s="9">
        <v>476.80099999999999</v>
      </c>
      <c r="GB97" s="9">
        <v>143.33099999999999</v>
      </c>
      <c r="GC97" s="9">
        <v>333.47</v>
      </c>
      <c r="GD97" s="9">
        <v>176.191</v>
      </c>
      <c r="GE97" s="9">
        <v>99.311999999999998</v>
      </c>
      <c r="GF97" s="9">
        <v>76.879000000000005</v>
      </c>
      <c r="GG97" s="9">
        <v>39.869</v>
      </c>
      <c r="GH97" s="9">
        <v>23.312000000000001</v>
      </c>
      <c r="GI97" s="9">
        <v>16.556999999999999</v>
      </c>
      <c r="GJ97" s="9">
        <v>20.187000000000001</v>
      </c>
      <c r="GK97" s="9">
        <v>14.590999999999999</v>
      </c>
      <c r="GL97" s="9">
        <v>5.5960000000000001</v>
      </c>
      <c r="GM97" s="9">
        <v>11.632</v>
      </c>
      <c r="GN97" s="9">
        <v>8.4350000000000005</v>
      </c>
      <c r="GO97" s="9">
        <v>3.1970000000000001</v>
      </c>
      <c r="GP97" s="9">
        <v>8.5549999999999997</v>
      </c>
      <c r="GQ97" s="9">
        <v>6.1559999999999997</v>
      </c>
      <c r="GR97" s="9">
        <v>2.399</v>
      </c>
      <c r="GS97" s="9">
        <v>19.681999999999999</v>
      </c>
      <c r="GT97" s="9">
        <v>8.7200000000000006</v>
      </c>
      <c r="GU97" s="9">
        <v>10.961</v>
      </c>
      <c r="GV97" s="9">
        <v>150.14400000000001</v>
      </c>
      <c r="GW97" s="9">
        <v>85.590999999999994</v>
      </c>
      <c r="GX97" s="9">
        <v>64.552999999999997</v>
      </c>
      <c r="GY97" s="9">
        <v>59.037999999999997</v>
      </c>
      <c r="GZ97" s="9">
        <v>45.688000000000002</v>
      </c>
      <c r="HA97" s="9">
        <v>13.35</v>
      </c>
      <c r="HB97" s="9">
        <v>91.105999999999995</v>
      </c>
      <c r="HC97" s="9">
        <v>39.902999999999999</v>
      </c>
      <c r="HD97" s="9">
        <v>51.203000000000003</v>
      </c>
      <c r="HE97" s="9">
        <v>74.149000000000001</v>
      </c>
      <c r="HF97" s="9">
        <v>56.759</v>
      </c>
      <c r="HG97" s="9">
        <v>17.39</v>
      </c>
      <c r="HH97" s="9">
        <v>102.042</v>
      </c>
      <c r="HI97" s="9">
        <v>42.552999999999997</v>
      </c>
      <c r="HJ97" s="9">
        <v>59.488999999999997</v>
      </c>
      <c r="HK97" s="9">
        <v>102.738</v>
      </c>
      <c r="HL97" s="9">
        <v>48.338000000000001</v>
      </c>
      <c r="HM97" s="9">
        <v>54.401000000000003</v>
      </c>
      <c r="HN97" s="9">
        <v>275.678</v>
      </c>
      <c r="HO97" s="9">
        <v>144.32</v>
      </c>
      <c r="HP97" s="9">
        <v>131.358</v>
      </c>
      <c r="HQ97" s="9">
        <v>173.28399999999999</v>
      </c>
      <c r="HR97" s="9">
        <v>111.253</v>
      </c>
      <c r="HS97" s="9">
        <v>62.030999999999999</v>
      </c>
      <c r="HT97" s="9">
        <v>102.395</v>
      </c>
      <c r="HU97" s="9">
        <v>33.067</v>
      </c>
      <c r="HV97" s="9">
        <v>69.328000000000003</v>
      </c>
      <c r="HW97" s="9">
        <v>38.334000000000003</v>
      </c>
      <c r="HX97" s="9">
        <v>19.841999999999999</v>
      </c>
      <c r="HY97" s="9">
        <v>18.492000000000001</v>
      </c>
      <c r="HZ97" s="9">
        <v>9.6120000000000001</v>
      </c>
      <c r="IA97" s="9">
        <v>5.5019999999999998</v>
      </c>
      <c r="IB97" s="9">
        <v>4.1109999999999998</v>
      </c>
      <c r="IC97" s="9">
        <v>3.0009999999999999</v>
      </c>
      <c r="ID97" s="9">
        <v>2.0049999999999999</v>
      </c>
      <c r="IE97" s="9">
        <v>0.996</v>
      </c>
      <c r="IF97" s="9">
        <v>1.1359999999999999</v>
      </c>
      <c r="IG97" s="9">
        <v>0.64800000000000002</v>
      </c>
      <c r="IH97" s="9">
        <v>0.48799999999999999</v>
      </c>
      <c r="II97" s="9">
        <v>1.8640000000000001</v>
      </c>
      <c r="IJ97" s="9">
        <v>1.357</v>
      </c>
      <c r="IK97" s="9">
        <v>0.50800000000000001</v>
      </c>
      <c r="IL97" s="9">
        <v>6.6120000000000001</v>
      </c>
      <c r="IM97" s="9">
        <v>3.4969999999999999</v>
      </c>
      <c r="IN97" s="9">
        <v>3.1150000000000002</v>
      </c>
      <c r="IO97" s="9">
        <v>34.234999999999999</v>
      </c>
      <c r="IP97" s="9">
        <v>17.728000000000002</v>
      </c>
      <c r="IQ97" s="9">
        <v>16.507000000000001</v>
      </c>
    </row>
    <row r="98" spans="1:251">
      <c r="A98" s="10">
        <v>44470</v>
      </c>
      <c r="B98" s="9">
        <v>1096.6869999999999</v>
      </c>
      <c r="C98" s="9">
        <v>1112.2080000000001</v>
      </c>
      <c r="D98" s="9">
        <v>388.66</v>
      </c>
      <c r="E98" s="9">
        <v>723.548</v>
      </c>
      <c r="F98" s="9">
        <v>653.64200000000005</v>
      </c>
      <c r="G98" s="9">
        <v>359.06299999999999</v>
      </c>
      <c r="H98" s="9">
        <v>294.57900000000001</v>
      </c>
      <c r="I98" s="9">
        <v>311.262</v>
      </c>
      <c r="J98" s="9">
        <v>173.614</v>
      </c>
      <c r="K98" s="9">
        <v>137.648</v>
      </c>
      <c r="L98" s="9">
        <v>182.376</v>
      </c>
      <c r="M98" s="9">
        <v>121.316</v>
      </c>
      <c r="N98" s="9">
        <v>61.061</v>
      </c>
      <c r="O98" s="9">
        <v>153.91200000000001</v>
      </c>
      <c r="P98" s="9">
        <v>98.096000000000004</v>
      </c>
      <c r="Q98" s="9">
        <v>55.816000000000003</v>
      </c>
      <c r="R98" s="9">
        <v>28.465</v>
      </c>
      <c r="S98" s="9">
        <v>23.22</v>
      </c>
      <c r="T98" s="9">
        <v>5.2450000000000001</v>
      </c>
      <c r="U98" s="9">
        <v>128.886</v>
      </c>
      <c r="V98" s="9">
        <v>52.298999999999999</v>
      </c>
      <c r="W98" s="9">
        <v>76.587000000000003</v>
      </c>
      <c r="X98" s="9">
        <v>421.31</v>
      </c>
      <c r="Y98" s="9">
        <v>226.666</v>
      </c>
      <c r="Z98" s="9">
        <v>194.64400000000001</v>
      </c>
      <c r="AA98" s="9">
        <v>165.411</v>
      </c>
      <c r="AB98" s="9">
        <v>116.066</v>
      </c>
      <c r="AC98" s="9">
        <v>49.344999999999999</v>
      </c>
      <c r="AD98" s="9">
        <v>255.899</v>
      </c>
      <c r="AE98" s="9">
        <v>110.6</v>
      </c>
      <c r="AF98" s="9">
        <v>145.29900000000001</v>
      </c>
      <c r="AG98" s="9">
        <v>318.95299999999997</v>
      </c>
      <c r="AH98" s="9">
        <v>218.035</v>
      </c>
      <c r="AI98" s="9">
        <v>100.91800000000001</v>
      </c>
      <c r="AJ98" s="9">
        <v>334.68900000000002</v>
      </c>
      <c r="AK98" s="9">
        <v>141.02799999999999</v>
      </c>
      <c r="AL98" s="9">
        <v>193.661</v>
      </c>
      <c r="AM98" s="9">
        <v>409.81099999999998</v>
      </c>
      <c r="AN98" s="9">
        <v>208.696</v>
      </c>
      <c r="AO98" s="9">
        <v>201.11500000000001</v>
      </c>
      <c r="AP98" s="9">
        <v>3246.0540000000001</v>
      </c>
      <c r="AQ98" s="9">
        <v>1731.4739999999999</v>
      </c>
      <c r="AR98" s="9">
        <v>1514.579</v>
      </c>
      <c r="AS98" s="9">
        <v>2245.25</v>
      </c>
      <c r="AT98" s="9">
        <v>1418.299</v>
      </c>
      <c r="AU98" s="9">
        <v>826.95100000000002</v>
      </c>
      <c r="AV98" s="9">
        <v>1000.804</v>
      </c>
      <c r="AW98" s="9">
        <v>313.17500000000001</v>
      </c>
      <c r="AX98" s="9">
        <v>687.62800000000004</v>
      </c>
      <c r="AY98" s="9">
        <v>586.91200000000003</v>
      </c>
      <c r="AZ98" s="9">
        <v>326.62200000000001</v>
      </c>
      <c r="BA98" s="9">
        <v>260.29000000000002</v>
      </c>
      <c r="BB98" s="9">
        <v>293.887</v>
      </c>
      <c r="BC98" s="9">
        <v>184.03</v>
      </c>
      <c r="BD98" s="9">
        <v>109.858</v>
      </c>
      <c r="BE98" s="9">
        <v>177.04</v>
      </c>
      <c r="BF98" s="9">
        <v>137.48099999999999</v>
      </c>
      <c r="BG98" s="9">
        <v>39.558999999999997</v>
      </c>
      <c r="BH98" s="9">
        <v>144.13999999999999</v>
      </c>
      <c r="BI98" s="9">
        <v>111.482</v>
      </c>
      <c r="BJ98" s="9">
        <v>32.658000000000001</v>
      </c>
      <c r="BK98" s="9">
        <v>32.9</v>
      </c>
      <c r="BL98" s="9">
        <v>25.998999999999999</v>
      </c>
      <c r="BM98" s="9">
        <v>6.9009999999999998</v>
      </c>
      <c r="BN98" s="9">
        <v>116.84699999999999</v>
      </c>
      <c r="BO98" s="9">
        <v>46.548000000000002</v>
      </c>
      <c r="BP98" s="9">
        <v>70.298000000000002</v>
      </c>
      <c r="BQ98" s="9">
        <v>360.935</v>
      </c>
      <c r="BR98" s="9">
        <v>180.53800000000001</v>
      </c>
      <c r="BS98" s="9">
        <v>180.39699999999999</v>
      </c>
      <c r="BT98" s="9">
        <v>130.21799999999999</v>
      </c>
      <c r="BU98" s="9">
        <v>93.83</v>
      </c>
      <c r="BV98" s="9">
        <v>36.387999999999998</v>
      </c>
      <c r="BW98" s="9">
        <v>230.71700000000001</v>
      </c>
      <c r="BX98" s="9">
        <v>86.707999999999998</v>
      </c>
      <c r="BY98" s="9">
        <v>144.00899999999999</v>
      </c>
      <c r="BZ98" s="9">
        <v>285.7</v>
      </c>
      <c r="CA98" s="9">
        <v>212.089</v>
      </c>
      <c r="CB98" s="9">
        <v>73.611000000000004</v>
      </c>
      <c r="CC98" s="9">
        <v>301.21199999999999</v>
      </c>
      <c r="CD98" s="9">
        <v>114.533</v>
      </c>
      <c r="CE98" s="9">
        <v>186.679</v>
      </c>
      <c r="CF98" s="9">
        <v>374.85700000000003</v>
      </c>
      <c r="CG98" s="9">
        <v>198.19</v>
      </c>
      <c r="CH98" s="9">
        <v>176.66800000000001</v>
      </c>
      <c r="CI98" s="9">
        <v>2664.0709999999999</v>
      </c>
      <c r="CJ98" s="9">
        <v>1385.203</v>
      </c>
      <c r="CK98" s="9">
        <v>1278.8689999999999</v>
      </c>
      <c r="CL98" s="9">
        <v>1826.32</v>
      </c>
      <c r="CM98" s="9">
        <v>1125.9190000000001</v>
      </c>
      <c r="CN98" s="9">
        <v>700.40099999999995</v>
      </c>
      <c r="CO98" s="9">
        <v>837.75099999999998</v>
      </c>
      <c r="CP98" s="9">
        <v>259.28399999999999</v>
      </c>
      <c r="CQ98" s="9">
        <v>578.46699999999998</v>
      </c>
      <c r="CR98" s="9">
        <v>349.52100000000002</v>
      </c>
      <c r="CS98" s="9">
        <v>187.774</v>
      </c>
      <c r="CT98" s="9">
        <v>161.74799999999999</v>
      </c>
      <c r="CU98" s="9">
        <v>68.010000000000005</v>
      </c>
      <c r="CV98" s="9">
        <v>36.052999999999997</v>
      </c>
      <c r="CW98" s="9">
        <v>31.956</v>
      </c>
      <c r="CX98" s="9">
        <v>31.114000000000001</v>
      </c>
      <c r="CY98" s="9">
        <v>21.533999999999999</v>
      </c>
      <c r="CZ98" s="9">
        <v>9.58</v>
      </c>
      <c r="DA98" s="9">
        <v>15.865</v>
      </c>
      <c r="DB98" s="9">
        <v>11.083</v>
      </c>
      <c r="DC98" s="9">
        <v>4.782</v>
      </c>
      <c r="DD98" s="9">
        <v>15.249000000000001</v>
      </c>
      <c r="DE98" s="9">
        <v>10.451000000000001</v>
      </c>
      <c r="DF98" s="9">
        <v>4.798</v>
      </c>
      <c r="DG98" s="9">
        <v>36.896000000000001</v>
      </c>
      <c r="DH98" s="9">
        <v>14.52</v>
      </c>
      <c r="DI98" s="9">
        <v>22.376000000000001</v>
      </c>
      <c r="DJ98" s="9">
        <v>305.10500000000002</v>
      </c>
      <c r="DK98" s="9">
        <v>164.05600000000001</v>
      </c>
      <c r="DL98" s="9">
        <v>141.05000000000001</v>
      </c>
      <c r="DM98" s="9">
        <v>116.756</v>
      </c>
      <c r="DN98" s="9">
        <v>84.317999999999998</v>
      </c>
      <c r="DO98" s="9">
        <v>32.438000000000002</v>
      </c>
      <c r="DP98" s="9">
        <v>188.34899999999999</v>
      </c>
      <c r="DQ98" s="9">
        <v>79.738</v>
      </c>
      <c r="DR98" s="9">
        <v>108.611</v>
      </c>
      <c r="DS98" s="9">
        <v>141.44300000000001</v>
      </c>
      <c r="DT98" s="9">
        <v>100.58799999999999</v>
      </c>
      <c r="DU98" s="9">
        <v>40.853999999999999</v>
      </c>
      <c r="DV98" s="9">
        <v>208.078</v>
      </c>
      <c r="DW98" s="9">
        <v>87.185000000000002</v>
      </c>
      <c r="DX98" s="9">
        <v>120.893</v>
      </c>
      <c r="DY98" s="9">
        <v>204.214</v>
      </c>
      <c r="DZ98" s="9">
        <v>90.82</v>
      </c>
      <c r="EA98" s="9">
        <v>113.39400000000001</v>
      </c>
      <c r="EB98" s="9">
        <v>886.39700000000005</v>
      </c>
      <c r="EC98" s="9">
        <v>466.42899999999997</v>
      </c>
      <c r="ED98" s="9">
        <v>419.96800000000002</v>
      </c>
      <c r="EE98" s="9">
        <v>575.83199999999999</v>
      </c>
      <c r="EF98" s="9">
        <v>366.26299999999998</v>
      </c>
      <c r="EG98" s="9">
        <v>209.56899999999999</v>
      </c>
      <c r="EH98" s="9">
        <v>310.565</v>
      </c>
      <c r="EI98" s="9">
        <v>100.166</v>
      </c>
      <c r="EJ98" s="9">
        <v>210.399</v>
      </c>
      <c r="EK98" s="9">
        <v>113.72799999999999</v>
      </c>
      <c r="EL98" s="9">
        <v>59.011000000000003</v>
      </c>
      <c r="EM98" s="9">
        <v>54.716999999999999</v>
      </c>
      <c r="EN98" s="9">
        <v>22.032</v>
      </c>
      <c r="EO98" s="9">
        <v>13.23</v>
      </c>
      <c r="EP98" s="9">
        <v>8.8019999999999996</v>
      </c>
      <c r="EQ98" s="9">
        <v>8.6359999999999992</v>
      </c>
      <c r="ER98" s="9">
        <v>5.7519999999999998</v>
      </c>
      <c r="ES98" s="9">
        <v>2.8839999999999999</v>
      </c>
      <c r="ET98" s="9">
        <v>5.2039999999999997</v>
      </c>
      <c r="EU98" s="9">
        <v>2.8740000000000001</v>
      </c>
      <c r="EV98" s="9">
        <v>2.33</v>
      </c>
      <c r="EW98" s="9">
        <v>3.4319999999999999</v>
      </c>
      <c r="EX98" s="9">
        <v>2.8780000000000001</v>
      </c>
      <c r="EY98" s="9">
        <v>0.55400000000000005</v>
      </c>
      <c r="EZ98" s="9">
        <v>13.395</v>
      </c>
      <c r="FA98" s="9">
        <v>7.4770000000000003</v>
      </c>
      <c r="FB98" s="9">
        <v>5.9180000000000001</v>
      </c>
      <c r="FC98" s="9">
        <v>100.667</v>
      </c>
      <c r="FD98" s="9">
        <v>50.670999999999999</v>
      </c>
      <c r="FE98" s="9">
        <v>49.996000000000002</v>
      </c>
      <c r="FF98" s="9">
        <v>33.728999999999999</v>
      </c>
      <c r="FG98" s="9">
        <v>23.896999999999998</v>
      </c>
      <c r="FH98" s="9">
        <v>9.8320000000000007</v>
      </c>
      <c r="FI98" s="9">
        <v>66.938000000000002</v>
      </c>
      <c r="FJ98" s="9">
        <v>26.774000000000001</v>
      </c>
      <c r="FK98" s="9">
        <v>40.164000000000001</v>
      </c>
      <c r="FL98" s="9">
        <v>41.033000000000001</v>
      </c>
      <c r="FM98" s="9">
        <v>28.952999999999999</v>
      </c>
      <c r="FN98" s="9">
        <v>12.08</v>
      </c>
      <c r="FO98" s="9">
        <v>72.695999999999998</v>
      </c>
      <c r="FP98" s="9">
        <v>30.058</v>
      </c>
      <c r="FQ98" s="9">
        <v>42.637</v>
      </c>
      <c r="FR98" s="9">
        <v>72.141999999999996</v>
      </c>
      <c r="FS98" s="9">
        <v>29.648</v>
      </c>
      <c r="FT98" s="9">
        <v>42.494</v>
      </c>
      <c r="FU98" s="9">
        <v>1455.79</v>
      </c>
      <c r="FV98" s="9">
        <v>780.63900000000001</v>
      </c>
      <c r="FW98" s="9">
        <v>675.15099999999995</v>
      </c>
      <c r="FX98" s="9">
        <v>988.53300000000002</v>
      </c>
      <c r="FY98" s="9">
        <v>639.33299999999997</v>
      </c>
      <c r="FZ98" s="9">
        <v>349.19900000000001</v>
      </c>
      <c r="GA98" s="9">
        <v>467.25700000000001</v>
      </c>
      <c r="GB98" s="9">
        <v>141.30600000000001</v>
      </c>
      <c r="GC98" s="9">
        <v>325.952</v>
      </c>
      <c r="GD98" s="9">
        <v>164.21100000000001</v>
      </c>
      <c r="GE98" s="9">
        <v>93.87</v>
      </c>
      <c r="GF98" s="9">
        <v>70.340999999999994</v>
      </c>
      <c r="GG98" s="9">
        <v>35.491</v>
      </c>
      <c r="GH98" s="9">
        <v>21.866</v>
      </c>
      <c r="GI98" s="9">
        <v>13.625</v>
      </c>
      <c r="GJ98" s="9">
        <v>11.53</v>
      </c>
      <c r="GK98" s="9">
        <v>9.7949999999999999</v>
      </c>
      <c r="GL98" s="9">
        <v>1.736</v>
      </c>
      <c r="GM98" s="9">
        <v>7.5</v>
      </c>
      <c r="GN98" s="9">
        <v>5.9779999999999998</v>
      </c>
      <c r="GO98" s="9">
        <v>1.5209999999999999</v>
      </c>
      <c r="GP98" s="9">
        <v>4.0309999999999997</v>
      </c>
      <c r="GQ98" s="9">
        <v>3.8170000000000002</v>
      </c>
      <c r="GR98" s="9">
        <v>0.214</v>
      </c>
      <c r="GS98" s="9">
        <v>23.960999999999999</v>
      </c>
      <c r="GT98" s="9">
        <v>12.071</v>
      </c>
      <c r="GU98" s="9">
        <v>11.89</v>
      </c>
      <c r="GV98" s="9">
        <v>144.636</v>
      </c>
      <c r="GW98" s="9">
        <v>81.980999999999995</v>
      </c>
      <c r="GX98" s="9">
        <v>62.655000000000001</v>
      </c>
      <c r="GY98" s="9">
        <v>59.115000000000002</v>
      </c>
      <c r="GZ98" s="9">
        <v>46.195</v>
      </c>
      <c r="HA98" s="9">
        <v>12.92</v>
      </c>
      <c r="HB98" s="9">
        <v>85.521000000000001</v>
      </c>
      <c r="HC98" s="9">
        <v>35.784999999999997</v>
      </c>
      <c r="HD98" s="9">
        <v>49.735999999999997</v>
      </c>
      <c r="HE98" s="9">
        <v>67.444000000000003</v>
      </c>
      <c r="HF98" s="9">
        <v>53.265000000000001</v>
      </c>
      <c r="HG98" s="9">
        <v>14.179</v>
      </c>
      <c r="HH98" s="9">
        <v>96.766999999999996</v>
      </c>
      <c r="HI98" s="9">
        <v>40.604999999999997</v>
      </c>
      <c r="HJ98" s="9">
        <v>56.161999999999999</v>
      </c>
      <c r="HK98" s="9">
        <v>93.021000000000001</v>
      </c>
      <c r="HL98" s="9">
        <v>41.764000000000003</v>
      </c>
      <c r="HM98" s="9">
        <v>51.256999999999998</v>
      </c>
      <c r="HN98" s="9">
        <v>275.48700000000002</v>
      </c>
      <c r="HO98" s="9">
        <v>144.81299999999999</v>
      </c>
      <c r="HP98" s="9">
        <v>130.67400000000001</v>
      </c>
      <c r="HQ98" s="9">
        <v>174.00700000000001</v>
      </c>
      <c r="HR98" s="9">
        <v>111.34099999999999</v>
      </c>
      <c r="HS98" s="9">
        <v>62.665999999999997</v>
      </c>
      <c r="HT98" s="9">
        <v>101.479</v>
      </c>
      <c r="HU98" s="9">
        <v>33.472000000000001</v>
      </c>
      <c r="HV98" s="9">
        <v>68.007000000000005</v>
      </c>
      <c r="HW98" s="9">
        <v>35.228000000000002</v>
      </c>
      <c r="HX98" s="9">
        <v>17.073</v>
      </c>
      <c r="HY98" s="9">
        <v>18.155000000000001</v>
      </c>
      <c r="HZ98" s="9">
        <v>6.415</v>
      </c>
      <c r="IA98" s="9">
        <v>3.0569999999999999</v>
      </c>
      <c r="IB98" s="9">
        <v>3.3580000000000001</v>
      </c>
      <c r="IC98" s="9">
        <v>1.863</v>
      </c>
      <c r="ID98" s="9">
        <v>1.2849999999999999</v>
      </c>
      <c r="IE98" s="9">
        <v>0.57799999999999996</v>
      </c>
      <c r="IF98" s="9">
        <v>1.081</v>
      </c>
      <c r="IG98" s="9">
        <v>0.71599999999999997</v>
      </c>
      <c r="IH98" s="9">
        <v>0.36499999999999999</v>
      </c>
      <c r="II98" s="9">
        <v>0.78200000000000003</v>
      </c>
      <c r="IJ98" s="9">
        <v>0.56899999999999995</v>
      </c>
      <c r="IK98" s="9">
        <v>0.21299999999999999</v>
      </c>
      <c r="IL98" s="9">
        <v>4.5519999999999996</v>
      </c>
      <c r="IM98" s="9">
        <v>1.7709999999999999</v>
      </c>
      <c r="IN98" s="9">
        <v>2.7810000000000001</v>
      </c>
      <c r="IO98" s="9">
        <v>31.710999999999999</v>
      </c>
      <c r="IP98" s="9">
        <v>15.537000000000001</v>
      </c>
      <c r="IQ98" s="9">
        <v>16.173999999999999</v>
      </c>
    </row>
    <row r="99" spans="1:251">
      <c r="A99" s="10">
        <v>44501</v>
      </c>
      <c r="B99" s="9">
        <v>1133.249</v>
      </c>
      <c r="C99" s="9">
        <v>1200.106</v>
      </c>
      <c r="D99" s="9">
        <v>403.36500000000001</v>
      </c>
      <c r="E99" s="9">
        <v>796.74199999999996</v>
      </c>
      <c r="F99" s="9">
        <v>516.89200000000005</v>
      </c>
      <c r="G99" s="9">
        <v>270.43</v>
      </c>
      <c r="H99" s="9">
        <v>246.46100000000001</v>
      </c>
      <c r="I99" s="9">
        <v>144.43799999999999</v>
      </c>
      <c r="J99" s="9">
        <v>77.528999999999996</v>
      </c>
      <c r="K99" s="9">
        <v>66.909000000000006</v>
      </c>
      <c r="L99" s="9">
        <v>68.138000000000005</v>
      </c>
      <c r="M99" s="9">
        <v>46.54</v>
      </c>
      <c r="N99" s="9">
        <v>21.599</v>
      </c>
      <c r="O99" s="9">
        <v>54.512999999999998</v>
      </c>
      <c r="P99" s="9">
        <v>36.487000000000002</v>
      </c>
      <c r="Q99" s="9">
        <v>18.024999999999999</v>
      </c>
      <c r="R99" s="9">
        <v>13.625999999999999</v>
      </c>
      <c r="S99" s="9">
        <v>10.053000000000001</v>
      </c>
      <c r="T99" s="9">
        <v>3.573</v>
      </c>
      <c r="U99" s="9">
        <v>76.299000000000007</v>
      </c>
      <c r="V99" s="9">
        <v>30.989000000000001</v>
      </c>
      <c r="W99" s="9">
        <v>45.31</v>
      </c>
      <c r="X99" s="9">
        <v>416.28699999999998</v>
      </c>
      <c r="Y99" s="9">
        <v>216.94200000000001</v>
      </c>
      <c r="Z99" s="9">
        <v>199.345</v>
      </c>
      <c r="AA99" s="9">
        <v>159.143</v>
      </c>
      <c r="AB99" s="9">
        <v>109.842</v>
      </c>
      <c r="AC99" s="9">
        <v>49.3</v>
      </c>
      <c r="AD99" s="9">
        <v>257.14400000000001</v>
      </c>
      <c r="AE99" s="9">
        <v>107.1</v>
      </c>
      <c r="AF99" s="9">
        <v>150.04499999999999</v>
      </c>
      <c r="AG99" s="9">
        <v>214.84700000000001</v>
      </c>
      <c r="AH99" s="9">
        <v>146.44300000000001</v>
      </c>
      <c r="AI99" s="9">
        <v>68.403999999999996</v>
      </c>
      <c r="AJ99" s="9">
        <v>302.04500000000002</v>
      </c>
      <c r="AK99" s="9">
        <v>123.98699999999999</v>
      </c>
      <c r="AL99" s="9">
        <v>178.05799999999999</v>
      </c>
      <c r="AM99" s="9">
        <v>311.65699999999998</v>
      </c>
      <c r="AN99" s="9">
        <v>143.58699999999999</v>
      </c>
      <c r="AO99" s="9">
        <v>168.07</v>
      </c>
      <c r="AP99" s="9">
        <v>3412.489</v>
      </c>
      <c r="AQ99" s="9">
        <v>1799.162</v>
      </c>
      <c r="AR99" s="9">
        <v>1613.327</v>
      </c>
      <c r="AS99" s="9">
        <v>2303.6999999999998</v>
      </c>
      <c r="AT99" s="9">
        <v>1449.241</v>
      </c>
      <c r="AU99" s="9">
        <v>854.46</v>
      </c>
      <c r="AV99" s="9">
        <v>1108.788</v>
      </c>
      <c r="AW99" s="9">
        <v>349.92200000000003</v>
      </c>
      <c r="AX99" s="9">
        <v>758.86699999999996</v>
      </c>
      <c r="AY99" s="9">
        <v>457.92700000000002</v>
      </c>
      <c r="AZ99" s="9">
        <v>254.01300000000001</v>
      </c>
      <c r="BA99" s="9">
        <v>203.91399999999999</v>
      </c>
      <c r="BB99" s="9">
        <v>136.13399999999999</v>
      </c>
      <c r="BC99" s="9">
        <v>77.924000000000007</v>
      </c>
      <c r="BD99" s="9">
        <v>58.209000000000003</v>
      </c>
      <c r="BE99" s="9">
        <v>58.021999999999998</v>
      </c>
      <c r="BF99" s="9">
        <v>43.244999999999997</v>
      </c>
      <c r="BG99" s="9">
        <v>14.776999999999999</v>
      </c>
      <c r="BH99" s="9">
        <v>44.753999999999998</v>
      </c>
      <c r="BI99" s="9">
        <v>32.755000000000003</v>
      </c>
      <c r="BJ99" s="9">
        <v>11.999000000000001</v>
      </c>
      <c r="BK99" s="9">
        <v>13.268000000000001</v>
      </c>
      <c r="BL99" s="9">
        <v>10.49</v>
      </c>
      <c r="BM99" s="9">
        <v>2.778</v>
      </c>
      <c r="BN99" s="9">
        <v>78.111999999999995</v>
      </c>
      <c r="BO99" s="9">
        <v>34.679000000000002</v>
      </c>
      <c r="BP99" s="9">
        <v>43.432000000000002</v>
      </c>
      <c r="BQ99" s="9">
        <v>380.916</v>
      </c>
      <c r="BR99" s="9">
        <v>207.25899999999999</v>
      </c>
      <c r="BS99" s="9">
        <v>173.65700000000001</v>
      </c>
      <c r="BT99" s="9">
        <v>150.17400000000001</v>
      </c>
      <c r="BU99" s="9">
        <v>114.10599999999999</v>
      </c>
      <c r="BV99" s="9">
        <v>36.069000000000003</v>
      </c>
      <c r="BW99" s="9">
        <v>230.74199999999999</v>
      </c>
      <c r="BX99" s="9">
        <v>93.153000000000006</v>
      </c>
      <c r="BY99" s="9">
        <v>137.58799999999999</v>
      </c>
      <c r="BZ99" s="9">
        <v>191.971</v>
      </c>
      <c r="CA99" s="9">
        <v>145.22</v>
      </c>
      <c r="CB99" s="9">
        <v>46.750999999999998</v>
      </c>
      <c r="CC99" s="9">
        <v>265.95600000000002</v>
      </c>
      <c r="CD99" s="9">
        <v>108.79300000000001</v>
      </c>
      <c r="CE99" s="9">
        <v>157.16399999999999</v>
      </c>
      <c r="CF99" s="9">
        <v>275.495</v>
      </c>
      <c r="CG99" s="9">
        <v>125.908</v>
      </c>
      <c r="CH99" s="9">
        <v>149.58699999999999</v>
      </c>
      <c r="CI99" s="9">
        <v>2691.41</v>
      </c>
      <c r="CJ99" s="9">
        <v>1393.1489999999999</v>
      </c>
      <c r="CK99" s="9">
        <v>1298.261</v>
      </c>
      <c r="CL99" s="9">
        <v>1835.819</v>
      </c>
      <c r="CM99" s="9">
        <v>1125.6289999999999</v>
      </c>
      <c r="CN99" s="9">
        <v>710.19</v>
      </c>
      <c r="CO99" s="9">
        <v>855.59100000000001</v>
      </c>
      <c r="CP99" s="9">
        <v>267.52</v>
      </c>
      <c r="CQ99" s="9">
        <v>588.07100000000003</v>
      </c>
      <c r="CR99" s="9">
        <v>355.089</v>
      </c>
      <c r="CS99" s="9">
        <v>182.59700000000001</v>
      </c>
      <c r="CT99" s="9">
        <v>172.49199999999999</v>
      </c>
      <c r="CU99" s="9">
        <v>65.099999999999994</v>
      </c>
      <c r="CV99" s="9">
        <v>40.863999999999997</v>
      </c>
      <c r="CW99" s="9">
        <v>24.236999999999998</v>
      </c>
      <c r="CX99" s="9">
        <v>24.411000000000001</v>
      </c>
      <c r="CY99" s="9">
        <v>18.667000000000002</v>
      </c>
      <c r="CZ99" s="9">
        <v>5.7439999999999998</v>
      </c>
      <c r="DA99" s="9">
        <v>15.391</v>
      </c>
      <c r="DB99" s="9">
        <v>11.563000000000001</v>
      </c>
      <c r="DC99" s="9">
        <v>3.827</v>
      </c>
      <c r="DD99" s="9">
        <v>9.0210000000000008</v>
      </c>
      <c r="DE99" s="9">
        <v>7.1029999999999998</v>
      </c>
      <c r="DF99" s="9">
        <v>1.917</v>
      </c>
      <c r="DG99" s="9">
        <v>40.689</v>
      </c>
      <c r="DH99" s="9">
        <v>22.196999999999999</v>
      </c>
      <c r="DI99" s="9">
        <v>18.492000000000001</v>
      </c>
      <c r="DJ99" s="9">
        <v>316.28399999999999</v>
      </c>
      <c r="DK99" s="9">
        <v>157.58600000000001</v>
      </c>
      <c r="DL99" s="9">
        <v>158.697</v>
      </c>
      <c r="DM99" s="9">
        <v>110.613</v>
      </c>
      <c r="DN99" s="9">
        <v>78.430000000000007</v>
      </c>
      <c r="DO99" s="9">
        <v>32.183</v>
      </c>
      <c r="DP99" s="9">
        <v>205.67099999999999</v>
      </c>
      <c r="DQ99" s="9">
        <v>79.156999999999996</v>
      </c>
      <c r="DR99" s="9">
        <v>126.514</v>
      </c>
      <c r="DS99" s="9">
        <v>130.71199999999999</v>
      </c>
      <c r="DT99" s="9">
        <v>93.543999999999997</v>
      </c>
      <c r="DU99" s="9">
        <v>37.167999999999999</v>
      </c>
      <c r="DV99" s="9">
        <v>224.37700000000001</v>
      </c>
      <c r="DW99" s="9">
        <v>89.052999999999997</v>
      </c>
      <c r="DX99" s="9">
        <v>135.32400000000001</v>
      </c>
      <c r="DY99" s="9">
        <v>221.06100000000001</v>
      </c>
      <c r="DZ99" s="9">
        <v>90.72</v>
      </c>
      <c r="EA99" s="9">
        <v>130.34100000000001</v>
      </c>
      <c r="EB99" s="9">
        <v>901.85900000000004</v>
      </c>
      <c r="EC99" s="9">
        <v>476.47399999999999</v>
      </c>
      <c r="ED99" s="9">
        <v>425.38499999999999</v>
      </c>
      <c r="EE99" s="9">
        <v>590.072</v>
      </c>
      <c r="EF99" s="9">
        <v>377.51600000000002</v>
      </c>
      <c r="EG99" s="9">
        <v>212.55600000000001</v>
      </c>
      <c r="EH99" s="9">
        <v>311.78699999999998</v>
      </c>
      <c r="EI99" s="9">
        <v>98.957999999999998</v>
      </c>
      <c r="EJ99" s="9">
        <v>212.82900000000001</v>
      </c>
      <c r="EK99" s="9">
        <v>119.11499999999999</v>
      </c>
      <c r="EL99" s="9">
        <v>57.491999999999997</v>
      </c>
      <c r="EM99" s="9">
        <v>61.622999999999998</v>
      </c>
      <c r="EN99" s="9">
        <v>24.876999999999999</v>
      </c>
      <c r="EO99" s="9">
        <v>12.942</v>
      </c>
      <c r="EP99" s="9">
        <v>11.935</v>
      </c>
      <c r="EQ99" s="9">
        <v>9.1329999999999991</v>
      </c>
      <c r="ER99" s="9">
        <v>7.2759999999999998</v>
      </c>
      <c r="ES99" s="9">
        <v>1.8560000000000001</v>
      </c>
      <c r="ET99" s="9">
        <v>4.0999999999999996</v>
      </c>
      <c r="EU99" s="9">
        <v>3.0009999999999999</v>
      </c>
      <c r="EV99" s="9">
        <v>1.099</v>
      </c>
      <c r="EW99" s="9">
        <v>5.032</v>
      </c>
      <c r="EX99" s="9">
        <v>4.2750000000000004</v>
      </c>
      <c r="EY99" s="9">
        <v>0.75700000000000001</v>
      </c>
      <c r="EZ99" s="9">
        <v>15.744</v>
      </c>
      <c r="FA99" s="9">
        <v>5.665</v>
      </c>
      <c r="FB99" s="9">
        <v>10.079000000000001</v>
      </c>
      <c r="FC99" s="9">
        <v>103.015</v>
      </c>
      <c r="FD99" s="9">
        <v>48.813000000000002</v>
      </c>
      <c r="FE99" s="9">
        <v>54.201999999999998</v>
      </c>
      <c r="FF99" s="9">
        <v>32.695</v>
      </c>
      <c r="FG99" s="9">
        <v>21.872</v>
      </c>
      <c r="FH99" s="9">
        <v>10.821999999999999</v>
      </c>
      <c r="FI99" s="9">
        <v>70.319999999999993</v>
      </c>
      <c r="FJ99" s="9">
        <v>26.940999999999999</v>
      </c>
      <c r="FK99" s="9">
        <v>43.38</v>
      </c>
      <c r="FL99" s="9">
        <v>39.033999999999999</v>
      </c>
      <c r="FM99" s="9">
        <v>26.353999999999999</v>
      </c>
      <c r="FN99" s="9">
        <v>12.679</v>
      </c>
      <c r="FO99" s="9">
        <v>80.081000000000003</v>
      </c>
      <c r="FP99" s="9">
        <v>31.137</v>
      </c>
      <c r="FQ99" s="9">
        <v>48.944000000000003</v>
      </c>
      <c r="FR99" s="9">
        <v>74.421000000000006</v>
      </c>
      <c r="FS99" s="9">
        <v>29.942</v>
      </c>
      <c r="FT99" s="9">
        <v>44.478999999999999</v>
      </c>
      <c r="FU99" s="9">
        <v>1482.7380000000001</v>
      </c>
      <c r="FV99" s="9">
        <v>786.96900000000005</v>
      </c>
      <c r="FW99" s="9">
        <v>695.76900000000001</v>
      </c>
      <c r="FX99" s="9">
        <v>1002.774</v>
      </c>
      <c r="FY99" s="9">
        <v>643.154</v>
      </c>
      <c r="FZ99" s="9">
        <v>359.62</v>
      </c>
      <c r="GA99" s="9">
        <v>479.964</v>
      </c>
      <c r="GB99" s="9">
        <v>143.815</v>
      </c>
      <c r="GC99" s="9">
        <v>336.149</v>
      </c>
      <c r="GD99" s="9">
        <v>161.96199999999999</v>
      </c>
      <c r="GE99" s="9">
        <v>83.986000000000004</v>
      </c>
      <c r="GF99" s="9">
        <v>77.975999999999999</v>
      </c>
      <c r="GG99" s="9">
        <v>31.027000000000001</v>
      </c>
      <c r="GH99" s="9">
        <v>18.681999999999999</v>
      </c>
      <c r="GI99" s="9">
        <v>12.345000000000001</v>
      </c>
      <c r="GJ99" s="9">
        <v>14.404999999999999</v>
      </c>
      <c r="GK99" s="9">
        <v>11.882</v>
      </c>
      <c r="GL99" s="9">
        <v>2.5230000000000001</v>
      </c>
      <c r="GM99" s="9">
        <v>5.4740000000000002</v>
      </c>
      <c r="GN99" s="9">
        <v>4.8490000000000002</v>
      </c>
      <c r="GO99" s="9">
        <v>0.625</v>
      </c>
      <c r="GP99" s="9">
        <v>8.9309999999999992</v>
      </c>
      <c r="GQ99" s="9">
        <v>7.0330000000000004</v>
      </c>
      <c r="GR99" s="9">
        <v>1.8979999999999999</v>
      </c>
      <c r="GS99" s="9">
        <v>16.622</v>
      </c>
      <c r="GT99" s="9">
        <v>6.8</v>
      </c>
      <c r="GU99" s="9">
        <v>9.8219999999999992</v>
      </c>
      <c r="GV99" s="9">
        <v>140.98500000000001</v>
      </c>
      <c r="GW99" s="9">
        <v>71.838999999999999</v>
      </c>
      <c r="GX99" s="9">
        <v>69.146000000000001</v>
      </c>
      <c r="GY99" s="9">
        <v>49.338999999999999</v>
      </c>
      <c r="GZ99" s="9">
        <v>35.860999999999997</v>
      </c>
      <c r="HA99" s="9">
        <v>13.478</v>
      </c>
      <c r="HB99" s="9">
        <v>91.646000000000001</v>
      </c>
      <c r="HC99" s="9">
        <v>35.978000000000002</v>
      </c>
      <c r="HD99" s="9">
        <v>55.667000000000002</v>
      </c>
      <c r="HE99" s="9">
        <v>59.856999999999999</v>
      </c>
      <c r="HF99" s="9">
        <v>44.225000000000001</v>
      </c>
      <c r="HG99" s="9">
        <v>15.632999999999999</v>
      </c>
      <c r="HH99" s="9">
        <v>102.105</v>
      </c>
      <c r="HI99" s="9">
        <v>39.761000000000003</v>
      </c>
      <c r="HJ99" s="9">
        <v>62.344000000000001</v>
      </c>
      <c r="HK99" s="9">
        <v>97.12</v>
      </c>
      <c r="HL99" s="9">
        <v>40.828000000000003</v>
      </c>
      <c r="HM99" s="9">
        <v>56.292000000000002</v>
      </c>
      <c r="HN99" s="9">
        <v>278.19499999999999</v>
      </c>
      <c r="HO99" s="9">
        <v>145.018</v>
      </c>
      <c r="HP99" s="9">
        <v>133.17699999999999</v>
      </c>
      <c r="HQ99" s="9">
        <v>175.44499999999999</v>
      </c>
      <c r="HR99" s="9">
        <v>113.023</v>
      </c>
      <c r="HS99" s="9">
        <v>62.420999999999999</v>
      </c>
      <c r="HT99" s="9">
        <v>102.75</v>
      </c>
      <c r="HU99" s="9">
        <v>31.995000000000001</v>
      </c>
      <c r="HV99" s="9">
        <v>70.754999999999995</v>
      </c>
      <c r="HW99" s="9">
        <v>36.137999999999998</v>
      </c>
      <c r="HX99" s="9">
        <v>18.591000000000001</v>
      </c>
      <c r="HY99" s="9">
        <v>17.547000000000001</v>
      </c>
      <c r="HZ99" s="9">
        <v>5.61</v>
      </c>
      <c r="IA99" s="9">
        <v>3.1539999999999999</v>
      </c>
      <c r="IB99" s="9">
        <v>2.4550000000000001</v>
      </c>
      <c r="IC99" s="9">
        <v>1.5389999999999999</v>
      </c>
      <c r="ID99" s="9">
        <v>0.91400000000000003</v>
      </c>
      <c r="IE99" s="9">
        <v>0.626</v>
      </c>
      <c r="IF99" s="9">
        <v>1.268</v>
      </c>
      <c r="IG99" s="9">
        <v>0.78600000000000003</v>
      </c>
      <c r="IH99" s="9">
        <v>0.48199999999999998</v>
      </c>
      <c r="II99" s="9">
        <v>0.27100000000000002</v>
      </c>
      <c r="IJ99" s="9">
        <v>0.127</v>
      </c>
      <c r="IK99" s="9">
        <v>0.14399999999999999</v>
      </c>
      <c r="IL99" s="9">
        <v>4.07</v>
      </c>
      <c r="IM99" s="9">
        <v>2.2410000000000001</v>
      </c>
      <c r="IN99" s="9">
        <v>1.83</v>
      </c>
      <c r="IO99" s="9">
        <v>33.92</v>
      </c>
      <c r="IP99" s="9">
        <v>17.248000000000001</v>
      </c>
      <c r="IQ99" s="9">
        <v>16.672000000000001</v>
      </c>
    </row>
    <row r="100" spans="1:251">
      <c r="A100" s="10">
        <v>44531</v>
      </c>
      <c r="B100" s="9">
        <v>1167.4000000000001</v>
      </c>
      <c r="C100" s="9">
        <v>1215.8150000000001</v>
      </c>
      <c r="D100" s="9">
        <v>419.27499999999998</v>
      </c>
      <c r="E100" s="9">
        <v>796.54</v>
      </c>
      <c r="F100" s="9">
        <v>465.28399999999999</v>
      </c>
      <c r="G100" s="9">
        <v>254.03</v>
      </c>
      <c r="H100" s="9">
        <v>211.25399999999999</v>
      </c>
      <c r="I100" s="9">
        <v>103.792</v>
      </c>
      <c r="J100" s="9">
        <v>59.564</v>
      </c>
      <c r="K100" s="9">
        <v>44.228000000000002</v>
      </c>
      <c r="L100" s="9">
        <v>44.829000000000001</v>
      </c>
      <c r="M100" s="9">
        <v>32.652000000000001</v>
      </c>
      <c r="N100" s="9">
        <v>12.177</v>
      </c>
      <c r="O100" s="9">
        <v>31.521000000000001</v>
      </c>
      <c r="P100" s="9">
        <v>23.047999999999998</v>
      </c>
      <c r="Q100" s="9">
        <v>8.4730000000000008</v>
      </c>
      <c r="R100" s="9">
        <v>13.308</v>
      </c>
      <c r="S100" s="9">
        <v>9.6039999999999992</v>
      </c>
      <c r="T100" s="9">
        <v>3.7040000000000002</v>
      </c>
      <c r="U100" s="9">
        <v>58.963999999999999</v>
      </c>
      <c r="V100" s="9">
        <v>26.911999999999999</v>
      </c>
      <c r="W100" s="9">
        <v>32.051000000000002</v>
      </c>
      <c r="X100" s="9">
        <v>397.57100000000003</v>
      </c>
      <c r="Y100" s="9">
        <v>214.50700000000001</v>
      </c>
      <c r="Z100" s="9">
        <v>183.06399999999999</v>
      </c>
      <c r="AA100" s="9">
        <v>154.06</v>
      </c>
      <c r="AB100" s="9">
        <v>104.334</v>
      </c>
      <c r="AC100" s="9">
        <v>49.725999999999999</v>
      </c>
      <c r="AD100" s="9">
        <v>243.511</v>
      </c>
      <c r="AE100" s="9">
        <v>110.173</v>
      </c>
      <c r="AF100" s="9">
        <v>133.33799999999999</v>
      </c>
      <c r="AG100" s="9">
        <v>185.846</v>
      </c>
      <c r="AH100" s="9">
        <v>127.611</v>
      </c>
      <c r="AI100" s="9">
        <v>58.234999999999999</v>
      </c>
      <c r="AJ100" s="9">
        <v>279.43799999999999</v>
      </c>
      <c r="AK100" s="9">
        <v>126.419</v>
      </c>
      <c r="AL100" s="9">
        <v>153.01900000000001</v>
      </c>
      <c r="AM100" s="9">
        <v>275.03199999999998</v>
      </c>
      <c r="AN100" s="9">
        <v>133.221</v>
      </c>
      <c r="AO100" s="9">
        <v>141.81100000000001</v>
      </c>
      <c r="AP100" s="9">
        <v>3465.19</v>
      </c>
      <c r="AQ100" s="9">
        <v>1832.338</v>
      </c>
      <c r="AR100" s="9">
        <v>1632.8510000000001</v>
      </c>
      <c r="AS100" s="9">
        <v>2361.1410000000001</v>
      </c>
      <c r="AT100" s="9">
        <v>1491.3779999999999</v>
      </c>
      <c r="AU100" s="9">
        <v>869.76300000000003</v>
      </c>
      <c r="AV100" s="9">
        <v>1104.049</v>
      </c>
      <c r="AW100" s="9">
        <v>340.96</v>
      </c>
      <c r="AX100" s="9">
        <v>763.08799999999997</v>
      </c>
      <c r="AY100" s="9">
        <v>433.19299999999998</v>
      </c>
      <c r="AZ100" s="9">
        <v>226.53700000000001</v>
      </c>
      <c r="BA100" s="9">
        <v>206.655</v>
      </c>
      <c r="BB100" s="9">
        <v>109.011</v>
      </c>
      <c r="BC100" s="9">
        <v>58.337000000000003</v>
      </c>
      <c r="BD100" s="9">
        <v>50.673999999999999</v>
      </c>
      <c r="BE100" s="9">
        <v>51.860999999999997</v>
      </c>
      <c r="BF100" s="9">
        <v>35.779000000000003</v>
      </c>
      <c r="BG100" s="9">
        <v>16.082000000000001</v>
      </c>
      <c r="BH100" s="9">
        <v>30.52</v>
      </c>
      <c r="BI100" s="9">
        <v>21.039000000000001</v>
      </c>
      <c r="BJ100" s="9">
        <v>9.4809999999999999</v>
      </c>
      <c r="BK100" s="9">
        <v>21.341000000000001</v>
      </c>
      <c r="BL100" s="9">
        <v>14.74</v>
      </c>
      <c r="BM100" s="9">
        <v>6.601</v>
      </c>
      <c r="BN100" s="9">
        <v>57.15</v>
      </c>
      <c r="BO100" s="9">
        <v>22.558</v>
      </c>
      <c r="BP100" s="9">
        <v>34.591999999999999</v>
      </c>
      <c r="BQ100" s="9">
        <v>359.96899999999999</v>
      </c>
      <c r="BR100" s="9">
        <v>187.16499999999999</v>
      </c>
      <c r="BS100" s="9">
        <v>172.804</v>
      </c>
      <c r="BT100" s="9">
        <v>139.816</v>
      </c>
      <c r="BU100" s="9">
        <v>101.741</v>
      </c>
      <c r="BV100" s="9">
        <v>38.075000000000003</v>
      </c>
      <c r="BW100" s="9">
        <v>220.15299999999999</v>
      </c>
      <c r="BX100" s="9">
        <v>85.423000000000002</v>
      </c>
      <c r="BY100" s="9">
        <v>134.72900000000001</v>
      </c>
      <c r="BZ100" s="9">
        <v>180.72200000000001</v>
      </c>
      <c r="CA100" s="9">
        <v>129.44300000000001</v>
      </c>
      <c r="CB100" s="9">
        <v>51.28</v>
      </c>
      <c r="CC100" s="9">
        <v>252.47</v>
      </c>
      <c r="CD100" s="9">
        <v>97.093999999999994</v>
      </c>
      <c r="CE100" s="9">
        <v>155.376</v>
      </c>
      <c r="CF100" s="9">
        <v>250.673</v>
      </c>
      <c r="CG100" s="9">
        <v>106.46299999999999</v>
      </c>
      <c r="CH100" s="9">
        <v>144.21</v>
      </c>
      <c r="CI100" s="9">
        <v>2709.2809999999999</v>
      </c>
      <c r="CJ100" s="9">
        <v>1400.3019999999999</v>
      </c>
      <c r="CK100" s="9">
        <v>1308.979</v>
      </c>
      <c r="CL100" s="9">
        <v>1876.7660000000001</v>
      </c>
      <c r="CM100" s="9">
        <v>1137.8699999999999</v>
      </c>
      <c r="CN100" s="9">
        <v>738.89599999999996</v>
      </c>
      <c r="CO100" s="9">
        <v>832.51499999999999</v>
      </c>
      <c r="CP100" s="9">
        <v>262.43200000000002</v>
      </c>
      <c r="CQ100" s="9">
        <v>570.08299999999997</v>
      </c>
      <c r="CR100" s="9">
        <v>343.673</v>
      </c>
      <c r="CS100" s="9">
        <v>175.922</v>
      </c>
      <c r="CT100" s="9">
        <v>167.751</v>
      </c>
      <c r="CU100" s="9">
        <v>71.537999999999997</v>
      </c>
      <c r="CV100" s="9">
        <v>35.438000000000002</v>
      </c>
      <c r="CW100" s="9">
        <v>36.100999999999999</v>
      </c>
      <c r="CX100" s="9">
        <v>26.61</v>
      </c>
      <c r="CY100" s="9">
        <v>18.401</v>
      </c>
      <c r="CZ100" s="9">
        <v>8.2089999999999996</v>
      </c>
      <c r="DA100" s="9">
        <v>14.741</v>
      </c>
      <c r="DB100" s="9">
        <v>9.4770000000000003</v>
      </c>
      <c r="DC100" s="9">
        <v>5.2640000000000002</v>
      </c>
      <c r="DD100" s="9">
        <v>11.869</v>
      </c>
      <c r="DE100" s="9">
        <v>8.9239999999999995</v>
      </c>
      <c r="DF100" s="9">
        <v>2.9449999999999998</v>
      </c>
      <c r="DG100" s="9">
        <v>44.927999999999997</v>
      </c>
      <c r="DH100" s="9">
        <v>17.036000000000001</v>
      </c>
      <c r="DI100" s="9">
        <v>27.891999999999999</v>
      </c>
      <c r="DJ100" s="9">
        <v>306.387</v>
      </c>
      <c r="DK100" s="9">
        <v>156.321</v>
      </c>
      <c r="DL100" s="9">
        <v>150.066</v>
      </c>
      <c r="DM100" s="9">
        <v>102.17400000000001</v>
      </c>
      <c r="DN100" s="9">
        <v>67.218999999999994</v>
      </c>
      <c r="DO100" s="9">
        <v>34.954000000000001</v>
      </c>
      <c r="DP100" s="9">
        <v>204.21299999999999</v>
      </c>
      <c r="DQ100" s="9">
        <v>89.102000000000004</v>
      </c>
      <c r="DR100" s="9">
        <v>115.111</v>
      </c>
      <c r="DS100" s="9">
        <v>123.795</v>
      </c>
      <c r="DT100" s="9">
        <v>82.444999999999993</v>
      </c>
      <c r="DU100" s="9">
        <v>41.350999999999999</v>
      </c>
      <c r="DV100" s="9">
        <v>219.87700000000001</v>
      </c>
      <c r="DW100" s="9">
        <v>93.477000000000004</v>
      </c>
      <c r="DX100" s="9">
        <v>126.4</v>
      </c>
      <c r="DY100" s="9">
        <v>218.95400000000001</v>
      </c>
      <c r="DZ100" s="9">
        <v>98.58</v>
      </c>
      <c r="EA100" s="9">
        <v>120.375</v>
      </c>
      <c r="EB100" s="9">
        <v>904.87</v>
      </c>
      <c r="EC100" s="9">
        <v>473.78100000000001</v>
      </c>
      <c r="ED100" s="9">
        <v>431.089</v>
      </c>
      <c r="EE100" s="9">
        <v>596.42899999999997</v>
      </c>
      <c r="EF100" s="9">
        <v>381.935</v>
      </c>
      <c r="EG100" s="9">
        <v>214.494</v>
      </c>
      <c r="EH100" s="9">
        <v>308.44099999999997</v>
      </c>
      <c r="EI100" s="9">
        <v>91.846000000000004</v>
      </c>
      <c r="EJ100" s="9">
        <v>216.595</v>
      </c>
      <c r="EK100" s="9">
        <v>125.081</v>
      </c>
      <c r="EL100" s="9">
        <v>57.854999999999997</v>
      </c>
      <c r="EM100" s="9">
        <v>67.225999999999999</v>
      </c>
      <c r="EN100" s="9">
        <v>27.373999999999999</v>
      </c>
      <c r="EO100" s="9">
        <v>12.707000000000001</v>
      </c>
      <c r="EP100" s="9">
        <v>14.667</v>
      </c>
      <c r="EQ100" s="9">
        <v>10.178000000000001</v>
      </c>
      <c r="ER100" s="9">
        <v>6.4729999999999999</v>
      </c>
      <c r="ES100" s="9">
        <v>3.7050000000000001</v>
      </c>
      <c r="ET100" s="9">
        <v>3.9929999999999999</v>
      </c>
      <c r="EU100" s="9">
        <v>2.57</v>
      </c>
      <c r="EV100" s="9">
        <v>1.423</v>
      </c>
      <c r="EW100" s="9">
        <v>6.1849999999999996</v>
      </c>
      <c r="EX100" s="9">
        <v>3.903</v>
      </c>
      <c r="EY100" s="9">
        <v>2.282</v>
      </c>
      <c r="EZ100" s="9">
        <v>17.196000000000002</v>
      </c>
      <c r="FA100" s="9">
        <v>6.234</v>
      </c>
      <c r="FB100" s="9">
        <v>10.962</v>
      </c>
      <c r="FC100" s="9">
        <v>109.22799999999999</v>
      </c>
      <c r="FD100" s="9">
        <v>50.289000000000001</v>
      </c>
      <c r="FE100" s="9">
        <v>58.939</v>
      </c>
      <c r="FF100" s="9">
        <v>34.225000000000001</v>
      </c>
      <c r="FG100" s="9">
        <v>22.978999999999999</v>
      </c>
      <c r="FH100" s="9">
        <v>11.246</v>
      </c>
      <c r="FI100" s="9">
        <v>75.004000000000005</v>
      </c>
      <c r="FJ100" s="9">
        <v>27.31</v>
      </c>
      <c r="FK100" s="9">
        <v>47.692999999999998</v>
      </c>
      <c r="FL100" s="9">
        <v>41.228999999999999</v>
      </c>
      <c r="FM100" s="9">
        <v>27.574999999999999</v>
      </c>
      <c r="FN100" s="9">
        <v>13.654</v>
      </c>
      <c r="FO100" s="9">
        <v>83.852000000000004</v>
      </c>
      <c r="FP100" s="9">
        <v>30.28</v>
      </c>
      <c r="FQ100" s="9">
        <v>53.572000000000003</v>
      </c>
      <c r="FR100" s="9">
        <v>78.995999999999995</v>
      </c>
      <c r="FS100" s="9">
        <v>29.88</v>
      </c>
      <c r="FT100" s="9">
        <v>49.116999999999997</v>
      </c>
      <c r="FU100" s="9">
        <v>1492.1010000000001</v>
      </c>
      <c r="FV100" s="9">
        <v>798.654</v>
      </c>
      <c r="FW100" s="9">
        <v>693.44799999999998</v>
      </c>
      <c r="FX100" s="9">
        <v>1018.6319999999999</v>
      </c>
      <c r="FY100" s="9">
        <v>655.4</v>
      </c>
      <c r="FZ100" s="9">
        <v>363.23200000000003</v>
      </c>
      <c r="GA100" s="9">
        <v>473.46899999999999</v>
      </c>
      <c r="GB100" s="9">
        <v>143.25299999999999</v>
      </c>
      <c r="GC100" s="9">
        <v>330.21600000000001</v>
      </c>
      <c r="GD100" s="9">
        <v>168.65</v>
      </c>
      <c r="GE100" s="9">
        <v>83.238</v>
      </c>
      <c r="GF100" s="9">
        <v>85.411000000000001</v>
      </c>
      <c r="GG100" s="9">
        <v>32.997</v>
      </c>
      <c r="GH100" s="9">
        <v>17.411000000000001</v>
      </c>
      <c r="GI100" s="9">
        <v>15.586</v>
      </c>
      <c r="GJ100" s="9">
        <v>14.449</v>
      </c>
      <c r="GK100" s="9">
        <v>10.244</v>
      </c>
      <c r="GL100" s="9">
        <v>4.2050000000000001</v>
      </c>
      <c r="GM100" s="9">
        <v>5.15</v>
      </c>
      <c r="GN100" s="9">
        <v>4.3220000000000001</v>
      </c>
      <c r="GO100" s="9">
        <v>0.82699999999999996</v>
      </c>
      <c r="GP100" s="9">
        <v>9.2989999999999995</v>
      </c>
      <c r="GQ100" s="9">
        <v>5.9219999999999997</v>
      </c>
      <c r="GR100" s="9">
        <v>3.3769999999999998</v>
      </c>
      <c r="GS100" s="9">
        <v>18.547999999999998</v>
      </c>
      <c r="GT100" s="9">
        <v>7.1669999999999998</v>
      </c>
      <c r="GU100" s="9">
        <v>11.381</v>
      </c>
      <c r="GV100" s="9">
        <v>146.411</v>
      </c>
      <c r="GW100" s="9">
        <v>69.914000000000001</v>
      </c>
      <c r="GX100" s="9">
        <v>76.495999999999995</v>
      </c>
      <c r="GY100" s="9">
        <v>50.374000000000002</v>
      </c>
      <c r="GZ100" s="9">
        <v>33.220999999999997</v>
      </c>
      <c r="HA100" s="9">
        <v>17.152999999999999</v>
      </c>
      <c r="HB100" s="9">
        <v>96.037000000000006</v>
      </c>
      <c r="HC100" s="9">
        <v>36.692999999999998</v>
      </c>
      <c r="HD100" s="9">
        <v>59.344000000000001</v>
      </c>
      <c r="HE100" s="9">
        <v>63.116</v>
      </c>
      <c r="HF100" s="9">
        <v>43.265000000000001</v>
      </c>
      <c r="HG100" s="9">
        <v>19.850999999999999</v>
      </c>
      <c r="HH100" s="9">
        <v>105.53400000000001</v>
      </c>
      <c r="HI100" s="9">
        <v>39.972999999999999</v>
      </c>
      <c r="HJ100" s="9">
        <v>65.561000000000007</v>
      </c>
      <c r="HK100" s="9">
        <v>101.187</v>
      </c>
      <c r="HL100" s="9">
        <v>41.015000000000001</v>
      </c>
      <c r="HM100" s="9">
        <v>60.170999999999999</v>
      </c>
      <c r="HN100" s="9">
        <v>280.28699999999998</v>
      </c>
      <c r="HO100" s="9">
        <v>146.33000000000001</v>
      </c>
      <c r="HP100" s="9">
        <v>133.95699999999999</v>
      </c>
      <c r="HQ100" s="9">
        <v>179.108</v>
      </c>
      <c r="HR100" s="9">
        <v>112.825</v>
      </c>
      <c r="HS100" s="9">
        <v>66.283000000000001</v>
      </c>
      <c r="HT100" s="9">
        <v>101.179</v>
      </c>
      <c r="HU100" s="9">
        <v>33.505000000000003</v>
      </c>
      <c r="HV100" s="9">
        <v>67.674000000000007</v>
      </c>
      <c r="HW100" s="9">
        <v>36.289000000000001</v>
      </c>
      <c r="HX100" s="9">
        <v>17.591999999999999</v>
      </c>
      <c r="HY100" s="9">
        <v>18.696999999999999</v>
      </c>
      <c r="HZ100" s="9">
        <v>6.1319999999999997</v>
      </c>
      <c r="IA100" s="9">
        <v>2.8639999999999999</v>
      </c>
      <c r="IB100" s="9">
        <v>3.2669999999999999</v>
      </c>
      <c r="IC100" s="9">
        <v>1.988</v>
      </c>
      <c r="ID100" s="9">
        <v>1.097</v>
      </c>
      <c r="IE100" s="9">
        <v>0.89100000000000001</v>
      </c>
      <c r="IF100" s="9">
        <v>1.1539999999999999</v>
      </c>
      <c r="IG100" s="9">
        <v>0.53300000000000003</v>
      </c>
      <c r="IH100" s="9">
        <v>0.622</v>
      </c>
      <c r="II100" s="9">
        <v>0.83399999999999996</v>
      </c>
      <c r="IJ100" s="9">
        <v>0.56499999999999995</v>
      </c>
      <c r="IK100" s="9">
        <v>0.26900000000000002</v>
      </c>
      <c r="IL100" s="9">
        <v>4.1440000000000001</v>
      </c>
      <c r="IM100" s="9">
        <v>1.7669999999999999</v>
      </c>
      <c r="IN100" s="9">
        <v>2.3769999999999998</v>
      </c>
      <c r="IO100" s="9">
        <v>32.582000000000001</v>
      </c>
      <c r="IP100" s="9">
        <v>15.769</v>
      </c>
      <c r="IQ100" s="9">
        <v>16.812999999999999</v>
      </c>
    </row>
    <row r="101" spans="1:251">
      <c r="A101" s="10">
        <v>44562</v>
      </c>
      <c r="B101" s="9">
        <v>1123.8530000000001</v>
      </c>
      <c r="C101" s="9">
        <v>1178.5989999999999</v>
      </c>
      <c r="D101" s="9">
        <v>388.83199999999999</v>
      </c>
      <c r="E101" s="9">
        <v>789.76700000000005</v>
      </c>
      <c r="F101" s="9">
        <v>466.91399999999999</v>
      </c>
      <c r="G101" s="9">
        <v>245.816</v>
      </c>
      <c r="H101" s="9">
        <v>221.09700000000001</v>
      </c>
      <c r="I101" s="9">
        <v>122.562</v>
      </c>
      <c r="J101" s="9">
        <v>68.355000000000004</v>
      </c>
      <c r="K101" s="9">
        <v>54.207000000000001</v>
      </c>
      <c r="L101" s="9">
        <v>50.585000000000001</v>
      </c>
      <c r="M101" s="9">
        <v>38.911000000000001</v>
      </c>
      <c r="N101" s="9">
        <v>11.673999999999999</v>
      </c>
      <c r="O101" s="9">
        <v>40.463000000000001</v>
      </c>
      <c r="P101" s="9">
        <v>30.082000000000001</v>
      </c>
      <c r="Q101" s="9">
        <v>10.381</v>
      </c>
      <c r="R101" s="9">
        <v>10.122</v>
      </c>
      <c r="S101" s="9">
        <v>8.8290000000000006</v>
      </c>
      <c r="T101" s="9">
        <v>1.2929999999999999</v>
      </c>
      <c r="U101" s="9">
        <v>71.977000000000004</v>
      </c>
      <c r="V101" s="9">
        <v>29.443999999999999</v>
      </c>
      <c r="W101" s="9">
        <v>42.533000000000001</v>
      </c>
      <c r="X101" s="9">
        <v>387.18400000000003</v>
      </c>
      <c r="Y101" s="9">
        <v>200.56299999999999</v>
      </c>
      <c r="Z101" s="9">
        <v>186.62100000000001</v>
      </c>
      <c r="AA101" s="9">
        <v>148.089</v>
      </c>
      <c r="AB101" s="9">
        <v>100.56100000000001</v>
      </c>
      <c r="AC101" s="9">
        <v>47.527999999999999</v>
      </c>
      <c r="AD101" s="9">
        <v>239.095</v>
      </c>
      <c r="AE101" s="9">
        <v>100.002</v>
      </c>
      <c r="AF101" s="9">
        <v>139.09299999999999</v>
      </c>
      <c r="AG101" s="9">
        <v>187.79900000000001</v>
      </c>
      <c r="AH101" s="9">
        <v>130.779</v>
      </c>
      <c r="AI101" s="9">
        <v>57.02</v>
      </c>
      <c r="AJ101" s="9">
        <v>279.11500000000001</v>
      </c>
      <c r="AK101" s="9">
        <v>115.03700000000001</v>
      </c>
      <c r="AL101" s="9">
        <v>164.077</v>
      </c>
      <c r="AM101" s="9">
        <v>279.55900000000003</v>
      </c>
      <c r="AN101" s="9">
        <v>130.084</v>
      </c>
      <c r="AO101" s="9">
        <v>149.47499999999999</v>
      </c>
      <c r="AP101" s="9">
        <v>3394.6889999999999</v>
      </c>
      <c r="AQ101" s="9">
        <v>1779.9580000000001</v>
      </c>
      <c r="AR101" s="9">
        <v>1614.732</v>
      </c>
      <c r="AS101" s="9">
        <v>2303.4650000000001</v>
      </c>
      <c r="AT101" s="9">
        <v>1433.2629999999999</v>
      </c>
      <c r="AU101" s="9">
        <v>870.20299999999997</v>
      </c>
      <c r="AV101" s="9">
        <v>1091.2239999999999</v>
      </c>
      <c r="AW101" s="9">
        <v>346.69499999999999</v>
      </c>
      <c r="AX101" s="9">
        <v>744.529</v>
      </c>
      <c r="AY101" s="9">
        <v>408.12700000000001</v>
      </c>
      <c r="AZ101" s="9">
        <v>211.85400000000001</v>
      </c>
      <c r="BA101" s="9">
        <v>196.273</v>
      </c>
      <c r="BB101" s="9">
        <v>92.71</v>
      </c>
      <c r="BC101" s="9">
        <v>52.701999999999998</v>
      </c>
      <c r="BD101" s="9">
        <v>40.008000000000003</v>
      </c>
      <c r="BE101" s="9">
        <v>32.728000000000002</v>
      </c>
      <c r="BF101" s="9">
        <v>25.259</v>
      </c>
      <c r="BG101" s="9">
        <v>7.4690000000000003</v>
      </c>
      <c r="BH101" s="9">
        <v>20.09</v>
      </c>
      <c r="BI101" s="9">
        <v>15.942</v>
      </c>
      <c r="BJ101" s="9">
        <v>4.1479999999999997</v>
      </c>
      <c r="BK101" s="9">
        <v>12.638</v>
      </c>
      <c r="BL101" s="9">
        <v>9.3170000000000002</v>
      </c>
      <c r="BM101" s="9">
        <v>3.3210000000000002</v>
      </c>
      <c r="BN101" s="9">
        <v>59.981999999999999</v>
      </c>
      <c r="BO101" s="9">
        <v>27.443000000000001</v>
      </c>
      <c r="BP101" s="9">
        <v>32.539000000000001</v>
      </c>
      <c r="BQ101" s="9">
        <v>346.90899999999999</v>
      </c>
      <c r="BR101" s="9">
        <v>176.27099999999999</v>
      </c>
      <c r="BS101" s="9">
        <v>170.63800000000001</v>
      </c>
      <c r="BT101" s="9">
        <v>141.01599999999999</v>
      </c>
      <c r="BU101" s="9">
        <v>100.64</v>
      </c>
      <c r="BV101" s="9">
        <v>40.377000000000002</v>
      </c>
      <c r="BW101" s="9">
        <v>205.893</v>
      </c>
      <c r="BX101" s="9">
        <v>75.632000000000005</v>
      </c>
      <c r="BY101" s="9">
        <v>130.261</v>
      </c>
      <c r="BZ101" s="9">
        <v>168.62799999999999</v>
      </c>
      <c r="CA101" s="9">
        <v>121.566</v>
      </c>
      <c r="CB101" s="9">
        <v>47.061999999999998</v>
      </c>
      <c r="CC101" s="9">
        <v>239.499</v>
      </c>
      <c r="CD101" s="9">
        <v>90.287999999999997</v>
      </c>
      <c r="CE101" s="9">
        <v>149.21100000000001</v>
      </c>
      <c r="CF101" s="9">
        <v>225.983</v>
      </c>
      <c r="CG101" s="9">
        <v>91.573999999999998</v>
      </c>
      <c r="CH101" s="9">
        <v>134.40899999999999</v>
      </c>
      <c r="CI101" s="9">
        <v>2666.07</v>
      </c>
      <c r="CJ101" s="9">
        <v>1377.7049999999999</v>
      </c>
      <c r="CK101" s="9">
        <v>1288.365</v>
      </c>
      <c r="CL101" s="9">
        <v>1845.1</v>
      </c>
      <c r="CM101" s="9">
        <v>1126.8530000000001</v>
      </c>
      <c r="CN101" s="9">
        <v>718.24699999999996</v>
      </c>
      <c r="CO101" s="9">
        <v>820.97</v>
      </c>
      <c r="CP101" s="9">
        <v>250.852</v>
      </c>
      <c r="CQ101" s="9">
        <v>570.11800000000005</v>
      </c>
      <c r="CR101" s="9">
        <v>351.17200000000003</v>
      </c>
      <c r="CS101" s="9">
        <v>176.48400000000001</v>
      </c>
      <c r="CT101" s="9">
        <v>174.68799999999999</v>
      </c>
      <c r="CU101" s="9">
        <v>92.528999999999996</v>
      </c>
      <c r="CV101" s="9">
        <v>47.219000000000001</v>
      </c>
      <c r="CW101" s="9">
        <v>45.31</v>
      </c>
      <c r="CX101" s="9">
        <v>40.228999999999999</v>
      </c>
      <c r="CY101" s="9">
        <v>26.338999999999999</v>
      </c>
      <c r="CZ101" s="9">
        <v>13.89</v>
      </c>
      <c r="DA101" s="9">
        <v>21.824999999999999</v>
      </c>
      <c r="DB101" s="9">
        <v>13.625999999999999</v>
      </c>
      <c r="DC101" s="9">
        <v>8.1989999999999998</v>
      </c>
      <c r="DD101" s="9">
        <v>18.404</v>
      </c>
      <c r="DE101" s="9">
        <v>12.712999999999999</v>
      </c>
      <c r="DF101" s="9">
        <v>5.6920000000000002</v>
      </c>
      <c r="DG101" s="9">
        <v>52.298999999999999</v>
      </c>
      <c r="DH101" s="9">
        <v>20.88</v>
      </c>
      <c r="DI101" s="9">
        <v>31.42</v>
      </c>
      <c r="DJ101" s="9">
        <v>290.19</v>
      </c>
      <c r="DK101" s="9">
        <v>145.49700000000001</v>
      </c>
      <c r="DL101" s="9">
        <v>144.69300000000001</v>
      </c>
      <c r="DM101" s="9">
        <v>104.602</v>
      </c>
      <c r="DN101" s="9">
        <v>68.757000000000005</v>
      </c>
      <c r="DO101" s="9">
        <v>35.844999999999999</v>
      </c>
      <c r="DP101" s="9">
        <v>185.58799999999999</v>
      </c>
      <c r="DQ101" s="9">
        <v>76.739999999999995</v>
      </c>
      <c r="DR101" s="9">
        <v>108.848</v>
      </c>
      <c r="DS101" s="9">
        <v>138.572</v>
      </c>
      <c r="DT101" s="9">
        <v>91.543000000000006</v>
      </c>
      <c r="DU101" s="9">
        <v>47.029000000000003</v>
      </c>
      <c r="DV101" s="9">
        <v>212.6</v>
      </c>
      <c r="DW101" s="9">
        <v>84.941000000000003</v>
      </c>
      <c r="DX101" s="9">
        <v>127.65900000000001</v>
      </c>
      <c r="DY101" s="9">
        <v>207.41300000000001</v>
      </c>
      <c r="DZ101" s="9">
        <v>90.366</v>
      </c>
      <c r="EA101" s="9">
        <v>117.04600000000001</v>
      </c>
      <c r="EB101" s="9">
        <v>875.66800000000001</v>
      </c>
      <c r="EC101" s="9">
        <v>454.94499999999999</v>
      </c>
      <c r="ED101" s="9">
        <v>420.72199999999998</v>
      </c>
      <c r="EE101" s="9">
        <v>578.89499999999998</v>
      </c>
      <c r="EF101" s="9">
        <v>370.654</v>
      </c>
      <c r="EG101" s="9">
        <v>208.24100000000001</v>
      </c>
      <c r="EH101" s="9">
        <v>296.77300000000002</v>
      </c>
      <c r="EI101" s="9">
        <v>84.292000000000002</v>
      </c>
      <c r="EJ101" s="9">
        <v>212.482</v>
      </c>
      <c r="EK101" s="9">
        <v>120.529</v>
      </c>
      <c r="EL101" s="9">
        <v>52.581000000000003</v>
      </c>
      <c r="EM101" s="9">
        <v>67.947999999999993</v>
      </c>
      <c r="EN101" s="9">
        <v>32.755000000000003</v>
      </c>
      <c r="EO101" s="9">
        <v>15.454000000000001</v>
      </c>
      <c r="EP101" s="9">
        <v>17.300999999999998</v>
      </c>
      <c r="EQ101" s="9">
        <v>10.423</v>
      </c>
      <c r="ER101" s="9">
        <v>7.5949999999999998</v>
      </c>
      <c r="ES101" s="9">
        <v>2.8290000000000002</v>
      </c>
      <c r="ET101" s="9">
        <v>7.0419999999999998</v>
      </c>
      <c r="EU101" s="9">
        <v>4.734</v>
      </c>
      <c r="EV101" s="9">
        <v>2.3079999999999998</v>
      </c>
      <c r="EW101" s="9">
        <v>3.3809999999999998</v>
      </c>
      <c r="EX101" s="9">
        <v>2.8610000000000002</v>
      </c>
      <c r="EY101" s="9">
        <v>0.52100000000000002</v>
      </c>
      <c r="EZ101" s="9">
        <v>22.332000000000001</v>
      </c>
      <c r="FA101" s="9">
        <v>7.86</v>
      </c>
      <c r="FB101" s="9">
        <v>14.472</v>
      </c>
      <c r="FC101" s="9">
        <v>98.366</v>
      </c>
      <c r="FD101" s="9">
        <v>41.81</v>
      </c>
      <c r="FE101" s="9">
        <v>56.555999999999997</v>
      </c>
      <c r="FF101" s="9">
        <v>28.913</v>
      </c>
      <c r="FG101" s="9">
        <v>19.242999999999999</v>
      </c>
      <c r="FH101" s="9">
        <v>9.67</v>
      </c>
      <c r="FI101" s="9">
        <v>69.453999999999994</v>
      </c>
      <c r="FJ101" s="9">
        <v>22.567</v>
      </c>
      <c r="FK101" s="9">
        <v>46.886000000000003</v>
      </c>
      <c r="FL101" s="9">
        <v>38.027000000000001</v>
      </c>
      <c r="FM101" s="9">
        <v>25.533000000000001</v>
      </c>
      <c r="FN101" s="9">
        <v>12.494</v>
      </c>
      <c r="FO101" s="9">
        <v>82.501999999999995</v>
      </c>
      <c r="FP101" s="9">
        <v>27.047999999999998</v>
      </c>
      <c r="FQ101" s="9">
        <v>55.454000000000001</v>
      </c>
      <c r="FR101" s="9">
        <v>76.495999999999995</v>
      </c>
      <c r="FS101" s="9">
        <v>27.300999999999998</v>
      </c>
      <c r="FT101" s="9">
        <v>49.194000000000003</v>
      </c>
      <c r="FU101" s="9">
        <v>1472.1690000000001</v>
      </c>
      <c r="FV101" s="9">
        <v>785.69100000000003</v>
      </c>
      <c r="FW101" s="9">
        <v>686.47799999999995</v>
      </c>
      <c r="FX101" s="9">
        <v>1005.561</v>
      </c>
      <c r="FY101" s="9">
        <v>650.26900000000001</v>
      </c>
      <c r="FZ101" s="9">
        <v>355.29199999999997</v>
      </c>
      <c r="GA101" s="9">
        <v>466.608</v>
      </c>
      <c r="GB101" s="9">
        <v>135.422</v>
      </c>
      <c r="GC101" s="9">
        <v>331.18599999999998</v>
      </c>
      <c r="GD101" s="9">
        <v>181.261</v>
      </c>
      <c r="GE101" s="9">
        <v>97.853999999999999</v>
      </c>
      <c r="GF101" s="9">
        <v>83.406999999999996</v>
      </c>
      <c r="GG101" s="9">
        <v>42.207000000000001</v>
      </c>
      <c r="GH101" s="9">
        <v>24.902000000000001</v>
      </c>
      <c r="GI101" s="9">
        <v>17.305</v>
      </c>
      <c r="GJ101" s="9">
        <v>22.172000000000001</v>
      </c>
      <c r="GK101" s="9">
        <v>17.067</v>
      </c>
      <c r="GL101" s="9">
        <v>5.1050000000000004</v>
      </c>
      <c r="GM101" s="9">
        <v>12.772</v>
      </c>
      <c r="GN101" s="9">
        <v>9.1869999999999994</v>
      </c>
      <c r="GO101" s="9">
        <v>3.585</v>
      </c>
      <c r="GP101" s="9">
        <v>9.4009999999999998</v>
      </c>
      <c r="GQ101" s="9">
        <v>7.88</v>
      </c>
      <c r="GR101" s="9">
        <v>1.5209999999999999</v>
      </c>
      <c r="GS101" s="9">
        <v>20.033999999999999</v>
      </c>
      <c r="GT101" s="9">
        <v>7.835</v>
      </c>
      <c r="GU101" s="9">
        <v>12.199</v>
      </c>
      <c r="GV101" s="9">
        <v>154.096</v>
      </c>
      <c r="GW101" s="9">
        <v>81.021000000000001</v>
      </c>
      <c r="GX101" s="9">
        <v>73.075000000000003</v>
      </c>
      <c r="GY101" s="9">
        <v>55.893000000000001</v>
      </c>
      <c r="GZ101" s="9">
        <v>42.534999999999997</v>
      </c>
      <c r="HA101" s="9">
        <v>13.359</v>
      </c>
      <c r="HB101" s="9">
        <v>98.203000000000003</v>
      </c>
      <c r="HC101" s="9">
        <v>38.487000000000002</v>
      </c>
      <c r="HD101" s="9">
        <v>59.716000000000001</v>
      </c>
      <c r="HE101" s="9">
        <v>75.268000000000001</v>
      </c>
      <c r="HF101" s="9">
        <v>57.119</v>
      </c>
      <c r="HG101" s="9">
        <v>18.149000000000001</v>
      </c>
      <c r="HH101" s="9">
        <v>105.99299999999999</v>
      </c>
      <c r="HI101" s="9">
        <v>40.734999999999999</v>
      </c>
      <c r="HJ101" s="9">
        <v>65.257999999999996</v>
      </c>
      <c r="HK101" s="9">
        <v>110.97499999999999</v>
      </c>
      <c r="HL101" s="9">
        <v>47.673999999999999</v>
      </c>
      <c r="HM101" s="9">
        <v>63.301000000000002</v>
      </c>
      <c r="HN101" s="9">
        <v>274.19900000000001</v>
      </c>
      <c r="HO101" s="9">
        <v>143.44</v>
      </c>
      <c r="HP101" s="9">
        <v>130.75899999999999</v>
      </c>
      <c r="HQ101" s="9">
        <v>178.80799999999999</v>
      </c>
      <c r="HR101" s="9">
        <v>112.11799999999999</v>
      </c>
      <c r="HS101" s="9">
        <v>66.69</v>
      </c>
      <c r="HT101" s="9">
        <v>95.391000000000005</v>
      </c>
      <c r="HU101" s="9">
        <v>31.321000000000002</v>
      </c>
      <c r="HV101" s="9">
        <v>64.069000000000003</v>
      </c>
      <c r="HW101" s="9">
        <v>34.168999999999997</v>
      </c>
      <c r="HX101" s="9">
        <v>16.716000000000001</v>
      </c>
      <c r="HY101" s="9">
        <v>17.452999999999999</v>
      </c>
      <c r="HZ101" s="9">
        <v>8.3510000000000009</v>
      </c>
      <c r="IA101" s="9">
        <v>4.0650000000000004</v>
      </c>
      <c r="IB101" s="9">
        <v>4.2859999999999996</v>
      </c>
      <c r="IC101" s="9">
        <v>2.778</v>
      </c>
      <c r="ID101" s="9">
        <v>1.3480000000000001</v>
      </c>
      <c r="IE101" s="9">
        <v>1.429</v>
      </c>
      <c r="IF101" s="9">
        <v>2.1840000000000002</v>
      </c>
      <c r="IG101" s="9">
        <v>1.036</v>
      </c>
      <c r="IH101" s="9">
        <v>1.1479999999999999</v>
      </c>
      <c r="II101" s="9">
        <v>0.59399999999999997</v>
      </c>
      <c r="IJ101" s="9">
        <v>0.313</v>
      </c>
      <c r="IK101" s="9">
        <v>0.28100000000000003</v>
      </c>
      <c r="IL101" s="9">
        <v>5.5730000000000004</v>
      </c>
      <c r="IM101" s="9">
        <v>2.7160000000000002</v>
      </c>
      <c r="IN101" s="9">
        <v>2.8559999999999999</v>
      </c>
      <c r="IO101" s="9">
        <v>29.02</v>
      </c>
      <c r="IP101" s="9">
        <v>14.111000000000001</v>
      </c>
      <c r="IQ101" s="9">
        <v>14.909000000000001</v>
      </c>
    </row>
    <row r="102" spans="1:251">
      <c r="A102" s="10">
        <v>44593</v>
      </c>
      <c r="B102" s="9">
        <v>1155.752</v>
      </c>
      <c r="C102" s="9">
        <v>1224.6369999999999</v>
      </c>
      <c r="D102" s="9">
        <v>402.334</v>
      </c>
      <c r="E102" s="9">
        <v>822.303</v>
      </c>
      <c r="F102" s="9">
        <v>475.25099999999998</v>
      </c>
      <c r="G102" s="9">
        <v>250.32599999999999</v>
      </c>
      <c r="H102" s="9">
        <v>224.92500000000001</v>
      </c>
      <c r="I102" s="9">
        <v>134.07300000000001</v>
      </c>
      <c r="J102" s="9">
        <v>70.581000000000003</v>
      </c>
      <c r="K102" s="9">
        <v>63.491</v>
      </c>
      <c r="L102" s="9">
        <v>53.478000000000002</v>
      </c>
      <c r="M102" s="9">
        <v>39.832999999999998</v>
      </c>
      <c r="N102" s="9">
        <v>13.645</v>
      </c>
      <c r="O102" s="9">
        <v>34.223999999999997</v>
      </c>
      <c r="P102" s="9">
        <v>23.777999999999999</v>
      </c>
      <c r="Q102" s="9">
        <v>10.446</v>
      </c>
      <c r="R102" s="9">
        <v>19.254000000000001</v>
      </c>
      <c r="S102" s="9">
        <v>16.053999999999998</v>
      </c>
      <c r="T102" s="9">
        <v>3.2</v>
      </c>
      <c r="U102" s="9">
        <v>80.594999999999999</v>
      </c>
      <c r="V102" s="9">
        <v>30.748999999999999</v>
      </c>
      <c r="W102" s="9">
        <v>49.845999999999997</v>
      </c>
      <c r="X102" s="9">
        <v>392.32600000000002</v>
      </c>
      <c r="Y102" s="9">
        <v>204.65899999999999</v>
      </c>
      <c r="Z102" s="9">
        <v>187.66800000000001</v>
      </c>
      <c r="AA102" s="9">
        <v>153.79</v>
      </c>
      <c r="AB102" s="9">
        <v>107.104</v>
      </c>
      <c r="AC102" s="9">
        <v>46.686999999999998</v>
      </c>
      <c r="AD102" s="9">
        <v>238.536</v>
      </c>
      <c r="AE102" s="9">
        <v>97.555000000000007</v>
      </c>
      <c r="AF102" s="9">
        <v>140.98099999999999</v>
      </c>
      <c r="AG102" s="9">
        <v>195.36500000000001</v>
      </c>
      <c r="AH102" s="9">
        <v>138.95099999999999</v>
      </c>
      <c r="AI102" s="9">
        <v>56.414000000000001</v>
      </c>
      <c r="AJ102" s="9">
        <v>279.88600000000002</v>
      </c>
      <c r="AK102" s="9">
        <v>111.376</v>
      </c>
      <c r="AL102" s="9">
        <v>168.51</v>
      </c>
      <c r="AM102" s="9">
        <v>272.76</v>
      </c>
      <c r="AN102" s="9">
        <v>121.333</v>
      </c>
      <c r="AO102" s="9">
        <v>151.42599999999999</v>
      </c>
      <c r="AP102" s="9">
        <v>3484.6460000000002</v>
      </c>
      <c r="AQ102" s="9">
        <v>1837.9590000000001</v>
      </c>
      <c r="AR102" s="9">
        <v>1646.6869999999999</v>
      </c>
      <c r="AS102" s="9">
        <v>2402.4470000000001</v>
      </c>
      <c r="AT102" s="9">
        <v>1491.2650000000001</v>
      </c>
      <c r="AU102" s="9">
        <v>911.18200000000002</v>
      </c>
      <c r="AV102" s="9">
        <v>1082.1990000000001</v>
      </c>
      <c r="AW102" s="9">
        <v>346.69400000000002</v>
      </c>
      <c r="AX102" s="9">
        <v>735.505</v>
      </c>
      <c r="AY102" s="9">
        <v>403.226</v>
      </c>
      <c r="AZ102" s="9">
        <v>216.78399999999999</v>
      </c>
      <c r="BA102" s="9">
        <v>186.44200000000001</v>
      </c>
      <c r="BB102" s="9">
        <v>116.565</v>
      </c>
      <c r="BC102" s="9">
        <v>68.680000000000007</v>
      </c>
      <c r="BD102" s="9">
        <v>47.884999999999998</v>
      </c>
      <c r="BE102" s="9">
        <v>46.453000000000003</v>
      </c>
      <c r="BF102" s="9">
        <v>35.381</v>
      </c>
      <c r="BG102" s="9">
        <v>11.071999999999999</v>
      </c>
      <c r="BH102" s="9">
        <v>24.71</v>
      </c>
      <c r="BI102" s="9">
        <v>18.347000000000001</v>
      </c>
      <c r="BJ102" s="9">
        <v>6.3630000000000004</v>
      </c>
      <c r="BK102" s="9">
        <v>21.742999999999999</v>
      </c>
      <c r="BL102" s="9">
        <v>17.033999999999999</v>
      </c>
      <c r="BM102" s="9">
        <v>4.7089999999999996</v>
      </c>
      <c r="BN102" s="9">
        <v>70.111999999999995</v>
      </c>
      <c r="BO102" s="9">
        <v>33.298999999999999</v>
      </c>
      <c r="BP102" s="9">
        <v>36.813000000000002</v>
      </c>
      <c r="BQ102" s="9">
        <v>329.87599999999998</v>
      </c>
      <c r="BR102" s="9">
        <v>173.28299999999999</v>
      </c>
      <c r="BS102" s="9">
        <v>156.59299999999999</v>
      </c>
      <c r="BT102" s="9">
        <v>136.124</v>
      </c>
      <c r="BU102" s="9">
        <v>96.736000000000004</v>
      </c>
      <c r="BV102" s="9">
        <v>39.387999999999998</v>
      </c>
      <c r="BW102" s="9">
        <v>193.751</v>
      </c>
      <c r="BX102" s="9">
        <v>76.546999999999997</v>
      </c>
      <c r="BY102" s="9">
        <v>117.20399999999999</v>
      </c>
      <c r="BZ102" s="9">
        <v>169.90799999999999</v>
      </c>
      <c r="CA102" s="9">
        <v>123.83199999999999</v>
      </c>
      <c r="CB102" s="9">
        <v>46.075000000000003</v>
      </c>
      <c r="CC102" s="9">
        <v>233.31899999999999</v>
      </c>
      <c r="CD102" s="9">
        <v>92.951999999999998</v>
      </c>
      <c r="CE102" s="9">
        <v>140.36699999999999</v>
      </c>
      <c r="CF102" s="9">
        <v>218.46199999999999</v>
      </c>
      <c r="CG102" s="9">
        <v>94.894000000000005</v>
      </c>
      <c r="CH102" s="9">
        <v>123.56699999999999</v>
      </c>
      <c r="CI102" s="9">
        <v>2741.578</v>
      </c>
      <c r="CJ102" s="9">
        <v>1406.5989999999999</v>
      </c>
      <c r="CK102" s="9">
        <v>1334.979</v>
      </c>
      <c r="CL102" s="9">
        <v>1899.2159999999999</v>
      </c>
      <c r="CM102" s="9">
        <v>1157.2850000000001</v>
      </c>
      <c r="CN102" s="9">
        <v>741.93200000000002</v>
      </c>
      <c r="CO102" s="9">
        <v>842.36199999999997</v>
      </c>
      <c r="CP102" s="9">
        <v>249.315</v>
      </c>
      <c r="CQ102" s="9">
        <v>593.04700000000003</v>
      </c>
      <c r="CR102" s="9">
        <v>327.81900000000002</v>
      </c>
      <c r="CS102" s="9">
        <v>168.55500000000001</v>
      </c>
      <c r="CT102" s="9">
        <v>159.26400000000001</v>
      </c>
      <c r="CU102" s="9">
        <v>77.132999999999996</v>
      </c>
      <c r="CV102" s="9">
        <v>43.994</v>
      </c>
      <c r="CW102" s="9">
        <v>33.139000000000003</v>
      </c>
      <c r="CX102" s="9">
        <v>28.391999999999999</v>
      </c>
      <c r="CY102" s="9">
        <v>22.076000000000001</v>
      </c>
      <c r="CZ102" s="9">
        <v>6.3159999999999998</v>
      </c>
      <c r="DA102" s="9">
        <v>18.431999999999999</v>
      </c>
      <c r="DB102" s="9">
        <v>12.5</v>
      </c>
      <c r="DC102" s="9">
        <v>5.9320000000000004</v>
      </c>
      <c r="DD102" s="9">
        <v>9.9600000000000009</v>
      </c>
      <c r="DE102" s="9">
        <v>9.5760000000000005</v>
      </c>
      <c r="DF102" s="9">
        <v>0.38400000000000001</v>
      </c>
      <c r="DG102" s="9">
        <v>48.741</v>
      </c>
      <c r="DH102" s="9">
        <v>21.917999999999999</v>
      </c>
      <c r="DI102" s="9">
        <v>26.823</v>
      </c>
      <c r="DJ102" s="9">
        <v>286.26400000000001</v>
      </c>
      <c r="DK102" s="9">
        <v>145.35499999999999</v>
      </c>
      <c r="DL102" s="9">
        <v>140.91</v>
      </c>
      <c r="DM102" s="9">
        <v>101.958</v>
      </c>
      <c r="DN102" s="9">
        <v>67.352000000000004</v>
      </c>
      <c r="DO102" s="9">
        <v>34.606999999999999</v>
      </c>
      <c r="DP102" s="9">
        <v>184.30600000000001</v>
      </c>
      <c r="DQ102" s="9">
        <v>78.003</v>
      </c>
      <c r="DR102" s="9">
        <v>106.303</v>
      </c>
      <c r="DS102" s="9">
        <v>122.02500000000001</v>
      </c>
      <c r="DT102" s="9">
        <v>81.147999999999996</v>
      </c>
      <c r="DU102" s="9">
        <v>40.877000000000002</v>
      </c>
      <c r="DV102" s="9">
        <v>205.79400000000001</v>
      </c>
      <c r="DW102" s="9">
        <v>87.406999999999996</v>
      </c>
      <c r="DX102" s="9">
        <v>118.387</v>
      </c>
      <c r="DY102" s="9">
        <v>202.738</v>
      </c>
      <c r="DZ102" s="9">
        <v>90.503</v>
      </c>
      <c r="EA102" s="9">
        <v>112.235</v>
      </c>
      <c r="EB102" s="9">
        <v>904.18499999999995</v>
      </c>
      <c r="EC102" s="9">
        <v>467.72</v>
      </c>
      <c r="ED102" s="9">
        <v>436.46499999999997</v>
      </c>
      <c r="EE102" s="9">
        <v>599.96500000000003</v>
      </c>
      <c r="EF102" s="9">
        <v>380.35399999999998</v>
      </c>
      <c r="EG102" s="9">
        <v>219.61099999999999</v>
      </c>
      <c r="EH102" s="9">
        <v>304.22000000000003</v>
      </c>
      <c r="EI102" s="9">
        <v>87.366</v>
      </c>
      <c r="EJ102" s="9">
        <v>216.85400000000001</v>
      </c>
      <c r="EK102" s="9">
        <v>110.60299999999999</v>
      </c>
      <c r="EL102" s="9">
        <v>52.975000000000001</v>
      </c>
      <c r="EM102" s="9">
        <v>57.628</v>
      </c>
      <c r="EN102" s="9">
        <v>32.064999999999998</v>
      </c>
      <c r="EO102" s="9">
        <v>14.635999999999999</v>
      </c>
      <c r="EP102" s="9">
        <v>17.428999999999998</v>
      </c>
      <c r="EQ102" s="9">
        <v>13.6</v>
      </c>
      <c r="ER102" s="9">
        <v>8.3819999999999997</v>
      </c>
      <c r="ES102" s="9">
        <v>5.2169999999999996</v>
      </c>
      <c r="ET102" s="9">
        <v>8.782</v>
      </c>
      <c r="EU102" s="9">
        <v>4.9939999999999998</v>
      </c>
      <c r="EV102" s="9">
        <v>3.7879999999999998</v>
      </c>
      <c r="EW102" s="9">
        <v>4.8179999999999996</v>
      </c>
      <c r="EX102" s="9">
        <v>3.3879999999999999</v>
      </c>
      <c r="EY102" s="9">
        <v>1.429</v>
      </c>
      <c r="EZ102" s="9">
        <v>18.465</v>
      </c>
      <c r="FA102" s="9">
        <v>6.2539999999999996</v>
      </c>
      <c r="FB102" s="9">
        <v>12.211</v>
      </c>
      <c r="FC102" s="9">
        <v>91.584000000000003</v>
      </c>
      <c r="FD102" s="9">
        <v>42.884</v>
      </c>
      <c r="FE102" s="9">
        <v>48.7</v>
      </c>
      <c r="FF102" s="9">
        <v>30.463999999999999</v>
      </c>
      <c r="FG102" s="9">
        <v>22.559000000000001</v>
      </c>
      <c r="FH102" s="9">
        <v>7.9059999999999997</v>
      </c>
      <c r="FI102" s="9">
        <v>61.119</v>
      </c>
      <c r="FJ102" s="9">
        <v>20.324999999999999</v>
      </c>
      <c r="FK102" s="9">
        <v>40.793999999999997</v>
      </c>
      <c r="FL102" s="9">
        <v>41.804000000000002</v>
      </c>
      <c r="FM102" s="9">
        <v>29.486000000000001</v>
      </c>
      <c r="FN102" s="9">
        <v>12.318</v>
      </c>
      <c r="FO102" s="9">
        <v>68.8</v>
      </c>
      <c r="FP102" s="9">
        <v>23.489000000000001</v>
      </c>
      <c r="FQ102" s="9">
        <v>45.31</v>
      </c>
      <c r="FR102" s="9">
        <v>69.902000000000001</v>
      </c>
      <c r="FS102" s="9">
        <v>25.318999999999999</v>
      </c>
      <c r="FT102" s="9">
        <v>44.582000000000001</v>
      </c>
      <c r="FU102" s="9">
        <v>1492.769</v>
      </c>
      <c r="FV102" s="9">
        <v>791.79700000000003</v>
      </c>
      <c r="FW102" s="9">
        <v>700.971</v>
      </c>
      <c r="FX102" s="9">
        <v>1024.3689999999999</v>
      </c>
      <c r="FY102" s="9">
        <v>657.55100000000004</v>
      </c>
      <c r="FZ102" s="9">
        <v>366.81799999999998</v>
      </c>
      <c r="GA102" s="9">
        <v>468.4</v>
      </c>
      <c r="GB102" s="9">
        <v>134.24600000000001</v>
      </c>
      <c r="GC102" s="9">
        <v>334.15300000000002</v>
      </c>
      <c r="GD102" s="9">
        <v>182.20699999999999</v>
      </c>
      <c r="GE102" s="9">
        <v>94.635000000000005</v>
      </c>
      <c r="GF102" s="9">
        <v>87.572000000000003</v>
      </c>
      <c r="GG102" s="9">
        <v>43.106999999999999</v>
      </c>
      <c r="GH102" s="9">
        <v>26.382999999999999</v>
      </c>
      <c r="GI102" s="9">
        <v>16.724</v>
      </c>
      <c r="GJ102" s="9">
        <v>20.721</v>
      </c>
      <c r="GK102" s="9">
        <v>15.247</v>
      </c>
      <c r="GL102" s="9">
        <v>5.4740000000000002</v>
      </c>
      <c r="GM102" s="9">
        <v>8.9120000000000008</v>
      </c>
      <c r="GN102" s="9">
        <v>6.6150000000000002</v>
      </c>
      <c r="GO102" s="9">
        <v>2.2970000000000002</v>
      </c>
      <c r="GP102" s="9">
        <v>11.808999999999999</v>
      </c>
      <c r="GQ102" s="9">
        <v>8.6319999999999997</v>
      </c>
      <c r="GR102" s="9">
        <v>3.177</v>
      </c>
      <c r="GS102" s="9">
        <v>22.385999999999999</v>
      </c>
      <c r="GT102" s="9">
        <v>11.135999999999999</v>
      </c>
      <c r="GU102" s="9">
        <v>11.25</v>
      </c>
      <c r="GV102" s="9">
        <v>153.06800000000001</v>
      </c>
      <c r="GW102" s="9">
        <v>75.938000000000002</v>
      </c>
      <c r="GX102" s="9">
        <v>77.13</v>
      </c>
      <c r="GY102" s="9">
        <v>59.996000000000002</v>
      </c>
      <c r="GZ102" s="9">
        <v>43.851999999999997</v>
      </c>
      <c r="HA102" s="9">
        <v>16.143999999999998</v>
      </c>
      <c r="HB102" s="9">
        <v>93.072999999999993</v>
      </c>
      <c r="HC102" s="9">
        <v>32.087000000000003</v>
      </c>
      <c r="HD102" s="9">
        <v>60.985999999999997</v>
      </c>
      <c r="HE102" s="9">
        <v>77.346000000000004</v>
      </c>
      <c r="HF102" s="9">
        <v>56.811</v>
      </c>
      <c r="HG102" s="9">
        <v>20.535</v>
      </c>
      <c r="HH102" s="9">
        <v>104.86199999999999</v>
      </c>
      <c r="HI102" s="9">
        <v>37.823999999999998</v>
      </c>
      <c r="HJ102" s="9">
        <v>67.037000000000006</v>
      </c>
      <c r="HK102" s="9">
        <v>101.98399999999999</v>
      </c>
      <c r="HL102" s="9">
        <v>38.701000000000001</v>
      </c>
      <c r="HM102" s="9">
        <v>63.283000000000001</v>
      </c>
      <c r="HN102" s="9">
        <v>284.49099999999999</v>
      </c>
      <c r="HO102" s="9">
        <v>148.86699999999999</v>
      </c>
      <c r="HP102" s="9">
        <v>135.625</v>
      </c>
      <c r="HQ102" s="9">
        <v>182.755</v>
      </c>
      <c r="HR102" s="9">
        <v>116.099</v>
      </c>
      <c r="HS102" s="9">
        <v>66.656000000000006</v>
      </c>
      <c r="HT102" s="9">
        <v>101.736</v>
      </c>
      <c r="HU102" s="9">
        <v>32.768000000000001</v>
      </c>
      <c r="HV102" s="9">
        <v>68.968000000000004</v>
      </c>
      <c r="HW102" s="9">
        <v>36.162999999999997</v>
      </c>
      <c r="HX102" s="9">
        <v>19.603999999999999</v>
      </c>
      <c r="HY102" s="9">
        <v>16.559000000000001</v>
      </c>
      <c r="HZ102" s="9">
        <v>9.484</v>
      </c>
      <c r="IA102" s="9">
        <v>6.09</v>
      </c>
      <c r="IB102" s="9">
        <v>3.395</v>
      </c>
      <c r="IC102" s="9">
        <v>3.0369999999999999</v>
      </c>
      <c r="ID102" s="9">
        <v>2.766</v>
      </c>
      <c r="IE102" s="9">
        <v>0.27100000000000002</v>
      </c>
      <c r="IF102" s="9">
        <v>1.28</v>
      </c>
      <c r="IG102" s="9">
        <v>1.1539999999999999</v>
      </c>
      <c r="IH102" s="9">
        <v>0.126</v>
      </c>
      <c r="II102" s="9">
        <v>1.7569999999999999</v>
      </c>
      <c r="IJ102" s="9">
        <v>1.6120000000000001</v>
      </c>
      <c r="IK102" s="9">
        <v>0.14499999999999999</v>
      </c>
      <c r="IL102" s="9">
        <v>6.4470000000000001</v>
      </c>
      <c r="IM102" s="9">
        <v>3.3239999999999998</v>
      </c>
      <c r="IN102" s="9">
        <v>3.1230000000000002</v>
      </c>
      <c r="IO102" s="9">
        <v>30.547000000000001</v>
      </c>
      <c r="IP102" s="9">
        <v>15.945</v>
      </c>
      <c r="IQ102" s="9">
        <v>14.602</v>
      </c>
    </row>
    <row r="103" spans="1:251">
      <c r="A103" s="10">
        <v>44621</v>
      </c>
      <c r="B103" s="9">
        <v>1139.2349999999999</v>
      </c>
      <c r="C103" s="9">
        <v>1241.635</v>
      </c>
      <c r="D103" s="9">
        <v>409.16</v>
      </c>
      <c r="E103" s="9">
        <v>832.47400000000005</v>
      </c>
      <c r="F103" s="9">
        <v>489.93099999999998</v>
      </c>
      <c r="G103" s="9">
        <v>266.73099999999999</v>
      </c>
      <c r="H103" s="9">
        <v>223.19900000000001</v>
      </c>
      <c r="I103" s="9">
        <v>105.081</v>
      </c>
      <c r="J103" s="9">
        <v>57.869</v>
      </c>
      <c r="K103" s="9">
        <v>47.212000000000003</v>
      </c>
      <c r="L103" s="9">
        <v>41.634999999999998</v>
      </c>
      <c r="M103" s="9">
        <v>27.564</v>
      </c>
      <c r="N103" s="9">
        <v>14.071</v>
      </c>
      <c r="O103" s="9">
        <v>26.053999999999998</v>
      </c>
      <c r="P103" s="9">
        <v>15.483000000000001</v>
      </c>
      <c r="Q103" s="9">
        <v>10.571999999999999</v>
      </c>
      <c r="R103" s="9">
        <v>15.581</v>
      </c>
      <c r="S103" s="9">
        <v>12.081</v>
      </c>
      <c r="T103" s="9">
        <v>3.4990000000000001</v>
      </c>
      <c r="U103" s="9">
        <v>63.447000000000003</v>
      </c>
      <c r="V103" s="9">
        <v>30.305</v>
      </c>
      <c r="W103" s="9">
        <v>33.140999999999998</v>
      </c>
      <c r="X103" s="9">
        <v>424.79899999999998</v>
      </c>
      <c r="Y103" s="9">
        <v>231.40199999999999</v>
      </c>
      <c r="Z103" s="9">
        <v>193.398</v>
      </c>
      <c r="AA103" s="9">
        <v>196.285</v>
      </c>
      <c r="AB103" s="9">
        <v>134.548</v>
      </c>
      <c r="AC103" s="9">
        <v>61.737000000000002</v>
      </c>
      <c r="AD103" s="9">
        <v>228.51400000000001</v>
      </c>
      <c r="AE103" s="9">
        <v>96.853999999999999</v>
      </c>
      <c r="AF103" s="9">
        <v>131.661</v>
      </c>
      <c r="AG103" s="9">
        <v>226.33699999999999</v>
      </c>
      <c r="AH103" s="9">
        <v>154.07900000000001</v>
      </c>
      <c r="AI103" s="9">
        <v>72.257999999999996</v>
      </c>
      <c r="AJ103" s="9">
        <v>263.59300000000002</v>
      </c>
      <c r="AK103" s="9">
        <v>112.652</v>
      </c>
      <c r="AL103" s="9">
        <v>150.941</v>
      </c>
      <c r="AM103" s="9">
        <v>254.56800000000001</v>
      </c>
      <c r="AN103" s="9">
        <v>112.336</v>
      </c>
      <c r="AO103" s="9">
        <v>142.232</v>
      </c>
      <c r="AP103" s="9">
        <v>3470.1410000000001</v>
      </c>
      <c r="AQ103" s="9">
        <v>1832.83</v>
      </c>
      <c r="AR103" s="9">
        <v>1637.3109999999999</v>
      </c>
      <c r="AS103" s="9">
        <v>2358.2600000000002</v>
      </c>
      <c r="AT103" s="9">
        <v>1467.711</v>
      </c>
      <c r="AU103" s="9">
        <v>890.54899999999998</v>
      </c>
      <c r="AV103" s="9">
        <v>1111.8810000000001</v>
      </c>
      <c r="AW103" s="9">
        <v>365.11900000000003</v>
      </c>
      <c r="AX103" s="9">
        <v>746.76199999999994</v>
      </c>
      <c r="AY103" s="9">
        <v>354.88400000000001</v>
      </c>
      <c r="AZ103" s="9">
        <v>193.46299999999999</v>
      </c>
      <c r="BA103" s="9">
        <v>161.42099999999999</v>
      </c>
      <c r="BB103" s="9">
        <v>84.206000000000003</v>
      </c>
      <c r="BC103" s="9">
        <v>51.375999999999998</v>
      </c>
      <c r="BD103" s="9">
        <v>32.829000000000001</v>
      </c>
      <c r="BE103" s="9">
        <v>33.536999999999999</v>
      </c>
      <c r="BF103" s="9">
        <v>23.631</v>
      </c>
      <c r="BG103" s="9">
        <v>9.907</v>
      </c>
      <c r="BH103" s="9">
        <v>19.331</v>
      </c>
      <c r="BI103" s="9">
        <v>12.914</v>
      </c>
      <c r="BJ103" s="9">
        <v>6.4169999999999998</v>
      </c>
      <c r="BK103" s="9">
        <v>14.206</v>
      </c>
      <c r="BL103" s="9">
        <v>10.717000000000001</v>
      </c>
      <c r="BM103" s="9">
        <v>3.49</v>
      </c>
      <c r="BN103" s="9">
        <v>50.668999999999997</v>
      </c>
      <c r="BO103" s="9">
        <v>27.745999999999999</v>
      </c>
      <c r="BP103" s="9">
        <v>22.922999999999998</v>
      </c>
      <c r="BQ103" s="9">
        <v>306.17700000000002</v>
      </c>
      <c r="BR103" s="9">
        <v>163.83799999999999</v>
      </c>
      <c r="BS103" s="9">
        <v>142.34</v>
      </c>
      <c r="BT103" s="9">
        <v>122.92400000000001</v>
      </c>
      <c r="BU103" s="9">
        <v>90.183999999999997</v>
      </c>
      <c r="BV103" s="9">
        <v>32.74</v>
      </c>
      <c r="BW103" s="9">
        <v>183.25299999999999</v>
      </c>
      <c r="BX103" s="9">
        <v>73.653000000000006</v>
      </c>
      <c r="BY103" s="9">
        <v>109.6</v>
      </c>
      <c r="BZ103" s="9">
        <v>147.89699999999999</v>
      </c>
      <c r="CA103" s="9">
        <v>107.83199999999999</v>
      </c>
      <c r="CB103" s="9">
        <v>40.064999999999998</v>
      </c>
      <c r="CC103" s="9">
        <v>206.98699999999999</v>
      </c>
      <c r="CD103" s="9">
        <v>85.631</v>
      </c>
      <c r="CE103" s="9">
        <v>121.35599999999999</v>
      </c>
      <c r="CF103" s="9">
        <v>202.584</v>
      </c>
      <c r="CG103" s="9">
        <v>86.566999999999993</v>
      </c>
      <c r="CH103" s="9">
        <v>116.017</v>
      </c>
      <c r="CI103" s="9">
        <v>2735.7449999999999</v>
      </c>
      <c r="CJ103" s="9">
        <v>1408.9749999999999</v>
      </c>
      <c r="CK103" s="9">
        <v>1326.769</v>
      </c>
      <c r="CL103" s="9">
        <v>1893.6610000000001</v>
      </c>
      <c r="CM103" s="9">
        <v>1153.721</v>
      </c>
      <c r="CN103" s="9">
        <v>739.94</v>
      </c>
      <c r="CO103" s="9">
        <v>842.08299999999997</v>
      </c>
      <c r="CP103" s="9">
        <v>255.25399999999999</v>
      </c>
      <c r="CQ103" s="9">
        <v>586.82899999999995</v>
      </c>
      <c r="CR103" s="9">
        <v>333.49299999999999</v>
      </c>
      <c r="CS103" s="9">
        <v>164.863</v>
      </c>
      <c r="CT103" s="9">
        <v>168.62899999999999</v>
      </c>
      <c r="CU103" s="9">
        <v>65.793999999999997</v>
      </c>
      <c r="CV103" s="9">
        <v>30.135000000000002</v>
      </c>
      <c r="CW103" s="9">
        <v>35.658999999999999</v>
      </c>
      <c r="CX103" s="9">
        <v>20.359000000000002</v>
      </c>
      <c r="CY103" s="9">
        <v>13.256</v>
      </c>
      <c r="CZ103" s="9">
        <v>7.1040000000000001</v>
      </c>
      <c r="DA103" s="9">
        <v>12.603</v>
      </c>
      <c r="DB103" s="9">
        <v>7.492</v>
      </c>
      <c r="DC103" s="9">
        <v>5.1109999999999998</v>
      </c>
      <c r="DD103" s="9">
        <v>7.7560000000000002</v>
      </c>
      <c r="DE103" s="9">
        <v>5.7629999999999999</v>
      </c>
      <c r="DF103" s="9">
        <v>1.9930000000000001</v>
      </c>
      <c r="DG103" s="9">
        <v>45.435000000000002</v>
      </c>
      <c r="DH103" s="9">
        <v>16.88</v>
      </c>
      <c r="DI103" s="9">
        <v>28.555</v>
      </c>
      <c r="DJ103" s="9">
        <v>300.20400000000001</v>
      </c>
      <c r="DK103" s="9">
        <v>149.04900000000001</v>
      </c>
      <c r="DL103" s="9">
        <v>151.155</v>
      </c>
      <c r="DM103" s="9">
        <v>108.94</v>
      </c>
      <c r="DN103" s="9">
        <v>77.078000000000003</v>
      </c>
      <c r="DO103" s="9">
        <v>31.861999999999998</v>
      </c>
      <c r="DP103" s="9">
        <v>191.26400000000001</v>
      </c>
      <c r="DQ103" s="9">
        <v>71.971000000000004</v>
      </c>
      <c r="DR103" s="9">
        <v>119.29300000000001</v>
      </c>
      <c r="DS103" s="9">
        <v>121.765</v>
      </c>
      <c r="DT103" s="9">
        <v>84.691999999999993</v>
      </c>
      <c r="DU103" s="9">
        <v>37.073</v>
      </c>
      <c r="DV103" s="9">
        <v>211.72800000000001</v>
      </c>
      <c r="DW103" s="9">
        <v>80.171999999999997</v>
      </c>
      <c r="DX103" s="9">
        <v>131.55600000000001</v>
      </c>
      <c r="DY103" s="9">
        <v>203.86699999999999</v>
      </c>
      <c r="DZ103" s="9">
        <v>79.463999999999999</v>
      </c>
      <c r="EA103" s="9">
        <v>124.40300000000001</v>
      </c>
      <c r="EB103" s="9">
        <v>906.55899999999997</v>
      </c>
      <c r="EC103" s="9">
        <v>466.82400000000001</v>
      </c>
      <c r="ED103" s="9">
        <v>439.73500000000001</v>
      </c>
      <c r="EE103" s="9">
        <v>596.94399999999996</v>
      </c>
      <c r="EF103" s="9">
        <v>373.87700000000001</v>
      </c>
      <c r="EG103" s="9">
        <v>223.06800000000001</v>
      </c>
      <c r="EH103" s="9">
        <v>309.61500000000001</v>
      </c>
      <c r="EI103" s="9">
        <v>92.947000000000003</v>
      </c>
      <c r="EJ103" s="9">
        <v>216.667</v>
      </c>
      <c r="EK103" s="9">
        <v>112.014</v>
      </c>
      <c r="EL103" s="9">
        <v>50.564</v>
      </c>
      <c r="EM103" s="9">
        <v>61.451000000000001</v>
      </c>
      <c r="EN103" s="9">
        <v>29.32</v>
      </c>
      <c r="EO103" s="9">
        <v>14.225</v>
      </c>
      <c r="EP103" s="9">
        <v>15.095000000000001</v>
      </c>
      <c r="EQ103" s="9">
        <v>9.359</v>
      </c>
      <c r="ER103" s="9">
        <v>7.3079999999999998</v>
      </c>
      <c r="ES103" s="9">
        <v>2.052</v>
      </c>
      <c r="ET103" s="9">
        <v>3.8540000000000001</v>
      </c>
      <c r="EU103" s="9">
        <v>2.97</v>
      </c>
      <c r="EV103" s="9">
        <v>0.88400000000000001</v>
      </c>
      <c r="EW103" s="9">
        <v>5.5049999999999999</v>
      </c>
      <c r="EX103" s="9">
        <v>4.3369999999999997</v>
      </c>
      <c r="EY103" s="9">
        <v>1.1679999999999999</v>
      </c>
      <c r="EZ103" s="9">
        <v>19.960999999999999</v>
      </c>
      <c r="FA103" s="9">
        <v>6.9180000000000001</v>
      </c>
      <c r="FB103" s="9">
        <v>13.042999999999999</v>
      </c>
      <c r="FC103" s="9">
        <v>94.688999999999993</v>
      </c>
      <c r="FD103" s="9">
        <v>41.226999999999997</v>
      </c>
      <c r="FE103" s="9">
        <v>53.462000000000003</v>
      </c>
      <c r="FF103" s="9">
        <v>28.326000000000001</v>
      </c>
      <c r="FG103" s="9">
        <v>16.948</v>
      </c>
      <c r="FH103" s="9">
        <v>11.378</v>
      </c>
      <c r="FI103" s="9">
        <v>66.364000000000004</v>
      </c>
      <c r="FJ103" s="9">
        <v>24.279</v>
      </c>
      <c r="FK103" s="9">
        <v>42.084000000000003</v>
      </c>
      <c r="FL103" s="9">
        <v>35.719000000000001</v>
      </c>
      <c r="FM103" s="9">
        <v>22.965</v>
      </c>
      <c r="FN103" s="9">
        <v>12.754</v>
      </c>
      <c r="FO103" s="9">
        <v>76.296000000000006</v>
      </c>
      <c r="FP103" s="9">
        <v>27.599</v>
      </c>
      <c r="FQ103" s="9">
        <v>48.697000000000003</v>
      </c>
      <c r="FR103" s="9">
        <v>70.218000000000004</v>
      </c>
      <c r="FS103" s="9">
        <v>27.248999999999999</v>
      </c>
      <c r="FT103" s="9">
        <v>42.968000000000004</v>
      </c>
      <c r="FU103" s="9">
        <v>1494.521</v>
      </c>
      <c r="FV103" s="9">
        <v>789.96699999999998</v>
      </c>
      <c r="FW103" s="9">
        <v>704.55499999999995</v>
      </c>
      <c r="FX103" s="9">
        <v>1005.635</v>
      </c>
      <c r="FY103" s="9">
        <v>643.63800000000003</v>
      </c>
      <c r="FZ103" s="9">
        <v>361.99599999999998</v>
      </c>
      <c r="GA103" s="9">
        <v>488.88600000000002</v>
      </c>
      <c r="GB103" s="9">
        <v>146.328</v>
      </c>
      <c r="GC103" s="9">
        <v>342.55799999999999</v>
      </c>
      <c r="GD103" s="9">
        <v>170.17699999999999</v>
      </c>
      <c r="GE103" s="9">
        <v>83.760999999999996</v>
      </c>
      <c r="GF103" s="9">
        <v>86.415000000000006</v>
      </c>
      <c r="GG103" s="9">
        <v>37.978000000000002</v>
      </c>
      <c r="GH103" s="9">
        <v>18.783999999999999</v>
      </c>
      <c r="GI103" s="9">
        <v>19.193999999999999</v>
      </c>
      <c r="GJ103" s="9">
        <v>13.433999999999999</v>
      </c>
      <c r="GK103" s="9">
        <v>8.7949999999999999</v>
      </c>
      <c r="GL103" s="9">
        <v>4.6390000000000002</v>
      </c>
      <c r="GM103" s="9">
        <v>7.827</v>
      </c>
      <c r="GN103" s="9">
        <v>4.3869999999999996</v>
      </c>
      <c r="GO103" s="9">
        <v>3.44</v>
      </c>
      <c r="GP103" s="9">
        <v>5.6070000000000002</v>
      </c>
      <c r="GQ103" s="9">
        <v>4.4080000000000004</v>
      </c>
      <c r="GR103" s="9">
        <v>1.1990000000000001</v>
      </c>
      <c r="GS103" s="9">
        <v>24.545000000000002</v>
      </c>
      <c r="GT103" s="9">
        <v>9.9890000000000008</v>
      </c>
      <c r="GU103" s="9">
        <v>14.555</v>
      </c>
      <c r="GV103" s="9">
        <v>146.16</v>
      </c>
      <c r="GW103" s="9">
        <v>72.260000000000005</v>
      </c>
      <c r="GX103" s="9">
        <v>73.900000000000006</v>
      </c>
      <c r="GY103" s="9">
        <v>52.654000000000003</v>
      </c>
      <c r="GZ103" s="9">
        <v>36.441000000000003</v>
      </c>
      <c r="HA103" s="9">
        <v>16.213000000000001</v>
      </c>
      <c r="HB103" s="9">
        <v>93.506</v>
      </c>
      <c r="HC103" s="9">
        <v>35.819000000000003</v>
      </c>
      <c r="HD103" s="9">
        <v>57.686999999999998</v>
      </c>
      <c r="HE103" s="9">
        <v>62.491</v>
      </c>
      <c r="HF103" s="9">
        <v>43.686999999999998</v>
      </c>
      <c r="HG103" s="9">
        <v>18.803999999999998</v>
      </c>
      <c r="HH103" s="9">
        <v>107.685</v>
      </c>
      <c r="HI103" s="9">
        <v>40.073999999999998</v>
      </c>
      <c r="HJ103" s="9">
        <v>67.611000000000004</v>
      </c>
      <c r="HK103" s="9">
        <v>101.333</v>
      </c>
      <c r="HL103" s="9">
        <v>40.206000000000003</v>
      </c>
      <c r="HM103" s="9">
        <v>61.127000000000002</v>
      </c>
      <c r="HN103" s="9">
        <v>280.92</v>
      </c>
      <c r="HO103" s="9">
        <v>146.61099999999999</v>
      </c>
      <c r="HP103" s="9">
        <v>134.309</v>
      </c>
      <c r="HQ103" s="9">
        <v>181.72900000000001</v>
      </c>
      <c r="HR103" s="9">
        <v>114.64700000000001</v>
      </c>
      <c r="HS103" s="9">
        <v>67.081999999999994</v>
      </c>
      <c r="HT103" s="9">
        <v>99.191999999999993</v>
      </c>
      <c r="HU103" s="9">
        <v>31.963999999999999</v>
      </c>
      <c r="HV103" s="9">
        <v>67.227000000000004</v>
      </c>
      <c r="HW103" s="9">
        <v>29.542000000000002</v>
      </c>
      <c r="HX103" s="9">
        <v>14.971</v>
      </c>
      <c r="HY103" s="9">
        <v>14.571</v>
      </c>
      <c r="HZ103" s="9">
        <v>5.2089999999999996</v>
      </c>
      <c r="IA103" s="9">
        <v>2.6419999999999999</v>
      </c>
      <c r="IB103" s="9">
        <v>2.5670000000000002</v>
      </c>
      <c r="IC103" s="9">
        <v>2.0550000000000002</v>
      </c>
      <c r="ID103" s="9">
        <v>1.5569999999999999</v>
      </c>
      <c r="IE103" s="9">
        <v>0.498</v>
      </c>
      <c r="IF103" s="9">
        <v>1.3520000000000001</v>
      </c>
      <c r="IG103" s="9">
        <v>1.1140000000000001</v>
      </c>
      <c r="IH103" s="9">
        <v>0.23799999999999999</v>
      </c>
      <c r="II103" s="9">
        <v>0.70299999999999996</v>
      </c>
      <c r="IJ103" s="9">
        <v>0.443</v>
      </c>
      <c r="IK103" s="9">
        <v>0.26</v>
      </c>
      <c r="IL103" s="9">
        <v>3.1539999999999999</v>
      </c>
      <c r="IM103" s="9">
        <v>1.085</v>
      </c>
      <c r="IN103" s="9">
        <v>2.069</v>
      </c>
      <c r="IO103" s="9">
        <v>26.196000000000002</v>
      </c>
      <c r="IP103" s="9">
        <v>12.984999999999999</v>
      </c>
      <c r="IQ103" s="9">
        <v>13.211</v>
      </c>
    </row>
    <row r="104" spans="1:251">
      <c r="A104" s="10">
        <v>44652</v>
      </c>
      <c r="B104" s="9">
        <v>1156.67</v>
      </c>
      <c r="C104" s="9">
        <v>1245.4380000000001</v>
      </c>
      <c r="D104" s="9">
        <v>414.86700000000002</v>
      </c>
      <c r="E104" s="9">
        <v>830.57</v>
      </c>
      <c r="F104" s="9">
        <v>454.15699999999998</v>
      </c>
      <c r="G104" s="9">
        <v>250.98400000000001</v>
      </c>
      <c r="H104" s="9">
        <v>203.173</v>
      </c>
      <c r="I104" s="9">
        <v>101.72199999999999</v>
      </c>
      <c r="J104" s="9">
        <v>54.667999999999999</v>
      </c>
      <c r="K104" s="9">
        <v>47.054000000000002</v>
      </c>
      <c r="L104" s="9">
        <v>33.814</v>
      </c>
      <c r="M104" s="9">
        <v>22.042000000000002</v>
      </c>
      <c r="N104" s="9">
        <v>11.773</v>
      </c>
      <c r="O104" s="9">
        <v>20.164999999999999</v>
      </c>
      <c r="P104" s="9">
        <v>13.843</v>
      </c>
      <c r="Q104" s="9">
        <v>6.3209999999999997</v>
      </c>
      <c r="R104" s="9">
        <v>13.648999999999999</v>
      </c>
      <c r="S104" s="9">
        <v>8.1980000000000004</v>
      </c>
      <c r="T104" s="9">
        <v>5.4509999999999996</v>
      </c>
      <c r="U104" s="9">
        <v>67.908000000000001</v>
      </c>
      <c r="V104" s="9">
        <v>32.627000000000002</v>
      </c>
      <c r="W104" s="9">
        <v>35.280999999999999</v>
      </c>
      <c r="X104" s="9">
        <v>388.548</v>
      </c>
      <c r="Y104" s="9">
        <v>215.99199999999999</v>
      </c>
      <c r="Z104" s="9">
        <v>172.55600000000001</v>
      </c>
      <c r="AA104" s="9">
        <v>163.25299999999999</v>
      </c>
      <c r="AB104" s="9">
        <v>115.577</v>
      </c>
      <c r="AC104" s="9">
        <v>47.676000000000002</v>
      </c>
      <c r="AD104" s="9">
        <v>225.29499999999999</v>
      </c>
      <c r="AE104" s="9">
        <v>100.41500000000001</v>
      </c>
      <c r="AF104" s="9">
        <v>124.88</v>
      </c>
      <c r="AG104" s="9">
        <v>189.04300000000001</v>
      </c>
      <c r="AH104" s="9">
        <v>131.85400000000001</v>
      </c>
      <c r="AI104" s="9">
        <v>57.19</v>
      </c>
      <c r="AJ104" s="9">
        <v>265.11399999999998</v>
      </c>
      <c r="AK104" s="9">
        <v>119.131</v>
      </c>
      <c r="AL104" s="9">
        <v>145.983</v>
      </c>
      <c r="AM104" s="9">
        <v>245.46</v>
      </c>
      <c r="AN104" s="9">
        <v>114.258</v>
      </c>
      <c r="AO104" s="9">
        <v>131.202</v>
      </c>
      <c r="AP104" s="9">
        <v>3477.9290000000001</v>
      </c>
      <c r="AQ104" s="9">
        <v>1837.345</v>
      </c>
      <c r="AR104" s="9">
        <v>1640.5840000000001</v>
      </c>
      <c r="AS104" s="9">
        <v>2382.346</v>
      </c>
      <c r="AT104" s="9">
        <v>1484.828</v>
      </c>
      <c r="AU104" s="9">
        <v>897.51800000000003</v>
      </c>
      <c r="AV104" s="9">
        <v>1095.5830000000001</v>
      </c>
      <c r="AW104" s="9">
        <v>352.517</v>
      </c>
      <c r="AX104" s="9">
        <v>743.06600000000003</v>
      </c>
      <c r="AY104" s="9">
        <v>380.90199999999999</v>
      </c>
      <c r="AZ104" s="9">
        <v>210.90199999999999</v>
      </c>
      <c r="BA104" s="9">
        <v>169.999</v>
      </c>
      <c r="BB104" s="9">
        <v>85.61</v>
      </c>
      <c r="BC104" s="9">
        <v>51.975999999999999</v>
      </c>
      <c r="BD104" s="9">
        <v>33.634</v>
      </c>
      <c r="BE104" s="9">
        <v>33.020000000000003</v>
      </c>
      <c r="BF104" s="9">
        <v>24.245999999999999</v>
      </c>
      <c r="BG104" s="9">
        <v>8.7739999999999991</v>
      </c>
      <c r="BH104" s="9">
        <v>20.312000000000001</v>
      </c>
      <c r="BI104" s="9">
        <v>14.673999999999999</v>
      </c>
      <c r="BJ104" s="9">
        <v>5.6379999999999999</v>
      </c>
      <c r="BK104" s="9">
        <v>12.707000000000001</v>
      </c>
      <c r="BL104" s="9">
        <v>9.5719999999999992</v>
      </c>
      <c r="BM104" s="9">
        <v>3.1349999999999998</v>
      </c>
      <c r="BN104" s="9">
        <v>52.59</v>
      </c>
      <c r="BO104" s="9">
        <v>27.73</v>
      </c>
      <c r="BP104" s="9">
        <v>24.86</v>
      </c>
      <c r="BQ104" s="9">
        <v>327.01100000000002</v>
      </c>
      <c r="BR104" s="9">
        <v>177.91800000000001</v>
      </c>
      <c r="BS104" s="9">
        <v>149.09299999999999</v>
      </c>
      <c r="BT104" s="9">
        <v>130.23599999999999</v>
      </c>
      <c r="BU104" s="9">
        <v>96.644999999999996</v>
      </c>
      <c r="BV104" s="9">
        <v>33.591000000000001</v>
      </c>
      <c r="BW104" s="9">
        <v>196.77500000000001</v>
      </c>
      <c r="BX104" s="9">
        <v>81.272000000000006</v>
      </c>
      <c r="BY104" s="9">
        <v>115.503</v>
      </c>
      <c r="BZ104" s="9">
        <v>158.583</v>
      </c>
      <c r="CA104" s="9">
        <v>116.791</v>
      </c>
      <c r="CB104" s="9">
        <v>41.792999999999999</v>
      </c>
      <c r="CC104" s="9">
        <v>222.31800000000001</v>
      </c>
      <c r="CD104" s="9">
        <v>94.111999999999995</v>
      </c>
      <c r="CE104" s="9">
        <v>128.20699999999999</v>
      </c>
      <c r="CF104" s="9">
        <v>217.08699999999999</v>
      </c>
      <c r="CG104" s="9">
        <v>95.945999999999998</v>
      </c>
      <c r="CH104" s="9">
        <v>121.14100000000001</v>
      </c>
      <c r="CI104" s="9">
        <v>2732.4870000000001</v>
      </c>
      <c r="CJ104" s="9">
        <v>1411.8579999999999</v>
      </c>
      <c r="CK104" s="9">
        <v>1320.6289999999999</v>
      </c>
      <c r="CL104" s="9">
        <v>1910.79</v>
      </c>
      <c r="CM104" s="9">
        <v>1164.4169999999999</v>
      </c>
      <c r="CN104" s="9">
        <v>746.37300000000005</v>
      </c>
      <c r="CO104" s="9">
        <v>821.69799999999998</v>
      </c>
      <c r="CP104" s="9">
        <v>247.441</v>
      </c>
      <c r="CQ104" s="9">
        <v>574.25599999999997</v>
      </c>
      <c r="CR104" s="9">
        <v>310.12299999999999</v>
      </c>
      <c r="CS104" s="9">
        <v>158.52500000000001</v>
      </c>
      <c r="CT104" s="9">
        <v>151.59700000000001</v>
      </c>
      <c r="CU104" s="9">
        <v>56.238</v>
      </c>
      <c r="CV104" s="9">
        <v>28.587</v>
      </c>
      <c r="CW104" s="9">
        <v>27.652000000000001</v>
      </c>
      <c r="CX104" s="9">
        <v>22.675999999999998</v>
      </c>
      <c r="CY104" s="9">
        <v>15.941000000000001</v>
      </c>
      <c r="CZ104" s="9">
        <v>6.7350000000000003</v>
      </c>
      <c r="DA104" s="9">
        <v>10.454000000000001</v>
      </c>
      <c r="DB104" s="9">
        <v>6.34</v>
      </c>
      <c r="DC104" s="9">
        <v>4.1150000000000002</v>
      </c>
      <c r="DD104" s="9">
        <v>12.221</v>
      </c>
      <c r="DE104" s="9">
        <v>9.6010000000000009</v>
      </c>
      <c r="DF104" s="9">
        <v>2.62</v>
      </c>
      <c r="DG104" s="9">
        <v>33.563000000000002</v>
      </c>
      <c r="DH104" s="9">
        <v>12.646000000000001</v>
      </c>
      <c r="DI104" s="9">
        <v>20.917000000000002</v>
      </c>
      <c r="DJ104" s="9">
        <v>276.702</v>
      </c>
      <c r="DK104" s="9">
        <v>140.24100000000001</v>
      </c>
      <c r="DL104" s="9">
        <v>136.46</v>
      </c>
      <c r="DM104" s="9">
        <v>105.01600000000001</v>
      </c>
      <c r="DN104" s="9">
        <v>74.528000000000006</v>
      </c>
      <c r="DO104" s="9">
        <v>30.488</v>
      </c>
      <c r="DP104" s="9">
        <v>171.685</v>
      </c>
      <c r="DQ104" s="9">
        <v>65.712999999999994</v>
      </c>
      <c r="DR104" s="9">
        <v>105.97199999999999</v>
      </c>
      <c r="DS104" s="9">
        <v>124.524</v>
      </c>
      <c r="DT104" s="9">
        <v>88.813999999999993</v>
      </c>
      <c r="DU104" s="9">
        <v>35.71</v>
      </c>
      <c r="DV104" s="9">
        <v>185.59899999999999</v>
      </c>
      <c r="DW104" s="9">
        <v>69.710999999999999</v>
      </c>
      <c r="DX104" s="9">
        <v>115.887</v>
      </c>
      <c r="DY104" s="9">
        <v>182.14</v>
      </c>
      <c r="DZ104" s="9">
        <v>72.052999999999997</v>
      </c>
      <c r="EA104" s="9">
        <v>110.087</v>
      </c>
      <c r="EB104" s="9">
        <v>905.25800000000004</v>
      </c>
      <c r="EC104" s="9">
        <v>469.93599999999998</v>
      </c>
      <c r="ED104" s="9">
        <v>435.32299999999998</v>
      </c>
      <c r="EE104" s="9">
        <v>594.09699999999998</v>
      </c>
      <c r="EF104" s="9">
        <v>377.12099999999998</v>
      </c>
      <c r="EG104" s="9">
        <v>216.976</v>
      </c>
      <c r="EH104" s="9">
        <v>311.161</v>
      </c>
      <c r="EI104" s="9">
        <v>92.814999999999998</v>
      </c>
      <c r="EJ104" s="9">
        <v>218.34700000000001</v>
      </c>
      <c r="EK104" s="9">
        <v>110.611</v>
      </c>
      <c r="EL104" s="9">
        <v>54.716999999999999</v>
      </c>
      <c r="EM104" s="9">
        <v>55.893999999999998</v>
      </c>
      <c r="EN104" s="9">
        <v>20.477</v>
      </c>
      <c r="EO104" s="9">
        <v>9.7010000000000005</v>
      </c>
      <c r="EP104" s="9">
        <v>10.776</v>
      </c>
      <c r="EQ104" s="9">
        <v>5.3120000000000003</v>
      </c>
      <c r="ER104" s="9">
        <v>4.3550000000000004</v>
      </c>
      <c r="ES104" s="9">
        <v>0.95699999999999996</v>
      </c>
      <c r="ET104" s="9">
        <v>1.9730000000000001</v>
      </c>
      <c r="EU104" s="9">
        <v>1.716</v>
      </c>
      <c r="EV104" s="9">
        <v>0.25700000000000001</v>
      </c>
      <c r="EW104" s="9">
        <v>3.339</v>
      </c>
      <c r="EX104" s="9">
        <v>2.6389999999999998</v>
      </c>
      <c r="EY104" s="9">
        <v>0.69899999999999995</v>
      </c>
      <c r="EZ104" s="9">
        <v>15.164999999999999</v>
      </c>
      <c r="FA104" s="9">
        <v>5.3460000000000001</v>
      </c>
      <c r="FB104" s="9">
        <v>9.8190000000000008</v>
      </c>
      <c r="FC104" s="9">
        <v>99.400999999999996</v>
      </c>
      <c r="FD104" s="9">
        <v>49.127000000000002</v>
      </c>
      <c r="FE104" s="9">
        <v>50.274000000000001</v>
      </c>
      <c r="FF104" s="9">
        <v>31.428000000000001</v>
      </c>
      <c r="FG104" s="9">
        <v>21.984000000000002</v>
      </c>
      <c r="FH104" s="9">
        <v>9.4440000000000008</v>
      </c>
      <c r="FI104" s="9">
        <v>67.972999999999999</v>
      </c>
      <c r="FJ104" s="9">
        <v>27.143000000000001</v>
      </c>
      <c r="FK104" s="9">
        <v>40.83</v>
      </c>
      <c r="FL104" s="9">
        <v>35.063000000000002</v>
      </c>
      <c r="FM104" s="9">
        <v>24.670999999999999</v>
      </c>
      <c r="FN104" s="9">
        <v>10.391999999999999</v>
      </c>
      <c r="FO104" s="9">
        <v>75.548000000000002</v>
      </c>
      <c r="FP104" s="9">
        <v>30.045999999999999</v>
      </c>
      <c r="FQ104" s="9">
        <v>45.503</v>
      </c>
      <c r="FR104" s="9">
        <v>69.945999999999998</v>
      </c>
      <c r="FS104" s="9">
        <v>28.859000000000002</v>
      </c>
      <c r="FT104" s="9">
        <v>41.087000000000003</v>
      </c>
      <c r="FU104" s="9">
        <v>1499.758</v>
      </c>
      <c r="FV104" s="9">
        <v>796.28200000000004</v>
      </c>
      <c r="FW104" s="9">
        <v>703.47699999999998</v>
      </c>
      <c r="FX104" s="9">
        <v>1024.3309999999999</v>
      </c>
      <c r="FY104" s="9">
        <v>651.35699999999997</v>
      </c>
      <c r="FZ104" s="9">
        <v>372.97500000000002</v>
      </c>
      <c r="GA104" s="9">
        <v>475.42700000000002</v>
      </c>
      <c r="GB104" s="9">
        <v>144.92500000000001</v>
      </c>
      <c r="GC104" s="9">
        <v>330.50200000000001</v>
      </c>
      <c r="GD104" s="9">
        <v>174.42400000000001</v>
      </c>
      <c r="GE104" s="9">
        <v>89.475999999999999</v>
      </c>
      <c r="GF104" s="9">
        <v>84.947999999999993</v>
      </c>
      <c r="GG104" s="9">
        <v>32.22</v>
      </c>
      <c r="GH104" s="9">
        <v>18.155999999999999</v>
      </c>
      <c r="GI104" s="9">
        <v>14.063000000000001</v>
      </c>
      <c r="GJ104" s="9">
        <v>14.484</v>
      </c>
      <c r="GK104" s="9">
        <v>10.106999999999999</v>
      </c>
      <c r="GL104" s="9">
        <v>4.3769999999999998</v>
      </c>
      <c r="GM104" s="9">
        <v>8.0370000000000008</v>
      </c>
      <c r="GN104" s="9">
        <v>4.6749999999999998</v>
      </c>
      <c r="GO104" s="9">
        <v>3.363</v>
      </c>
      <c r="GP104" s="9">
        <v>6.4470000000000001</v>
      </c>
      <c r="GQ104" s="9">
        <v>5.4320000000000004</v>
      </c>
      <c r="GR104" s="9">
        <v>1.014</v>
      </c>
      <c r="GS104" s="9">
        <v>17.736000000000001</v>
      </c>
      <c r="GT104" s="9">
        <v>8.0489999999999995</v>
      </c>
      <c r="GU104" s="9">
        <v>9.6859999999999999</v>
      </c>
      <c r="GV104" s="9">
        <v>155.81700000000001</v>
      </c>
      <c r="GW104" s="9">
        <v>78.918000000000006</v>
      </c>
      <c r="GX104" s="9">
        <v>76.899000000000001</v>
      </c>
      <c r="GY104" s="9">
        <v>65.287999999999997</v>
      </c>
      <c r="GZ104" s="9">
        <v>46.683</v>
      </c>
      <c r="HA104" s="9">
        <v>18.605</v>
      </c>
      <c r="HB104" s="9">
        <v>90.528999999999996</v>
      </c>
      <c r="HC104" s="9">
        <v>32.234999999999999</v>
      </c>
      <c r="HD104" s="9">
        <v>58.293999999999997</v>
      </c>
      <c r="HE104" s="9">
        <v>77.277000000000001</v>
      </c>
      <c r="HF104" s="9">
        <v>54.688000000000002</v>
      </c>
      <c r="HG104" s="9">
        <v>22.588999999999999</v>
      </c>
      <c r="HH104" s="9">
        <v>97.147000000000006</v>
      </c>
      <c r="HI104" s="9">
        <v>34.787999999999997</v>
      </c>
      <c r="HJ104" s="9">
        <v>62.359000000000002</v>
      </c>
      <c r="HK104" s="9">
        <v>98.566999999999993</v>
      </c>
      <c r="HL104" s="9">
        <v>36.909999999999997</v>
      </c>
      <c r="HM104" s="9">
        <v>61.656999999999996</v>
      </c>
      <c r="HN104" s="9">
        <v>279.31299999999999</v>
      </c>
      <c r="HO104" s="9">
        <v>146.59700000000001</v>
      </c>
      <c r="HP104" s="9">
        <v>132.71600000000001</v>
      </c>
      <c r="HQ104" s="9">
        <v>182.49700000000001</v>
      </c>
      <c r="HR104" s="9">
        <v>114.01300000000001</v>
      </c>
      <c r="HS104" s="9">
        <v>68.483999999999995</v>
      </c>
      <c r="HT104" s="9">
        <v>96.816000000000003</v>
      </c>
      <c r="HU104" s="9">
        <v>32.584000000000003</v>
      </c>
      <c r="HV104" s="9">
        <v>64.230999999999995</v>
      </c>
      <c r="HW104" s="9">
        <v>30.414000000000001</v>
      </c>
      <c r="HX104" s="9">
        <v>15.672000000000001</v>
      </c>
      <c r="HY104" s="9">
        <v>14.742000000000001</v>
      </c>
      <c r="HZ104" s="9">
        <v>4.835</v>
      </c>
      <c r="IA104" s="9">
        <v>2.645</v>
      </c>
      <c r="IB104" s="9">
        <v>2.1909999999999998</v>
      </c>
      <c r="IC104" s="9">
        <v>1.0449999999999999</v>
      </c>
      <c r="ID104" s="9">
        <v>0.64200000000000002</v>
      </c>
      <c r="IE104" s="9">
        <v>0.40400000000000003</v>
      </c>
      <c r="IF104" s="9">
        <v>0.999</v>
      </c>
      <c r="IG104" s="9">
        <v>0.622</v>
      </c>
      <c r="IH104" s="9">
        <v>0.378</v>
      </c>
      <c r="II104" s="9">
        <v>4.5999999999999999E-2</v>
      </c>
      <c r="IJ104" s="9">
        <v>0.02</v>
      </c>
      <c r="IK104" s="9">
        <v>2.5999999999999999E-2</v>
      </c>
      <c r="IL104" s="9">
        <v>3.79</v>
      </c>
      <c r="IM104" s="9">
        <v>2.0030000000000001</v>
      </c>
      <c r="IN104" s="9">
        <v>1.7869999999999999</v>
      </c>
      <c r="IO104" s="9">
        <v>27.931000000000001</v>
      </c>
      <c r="IP104" s="9">
        <v>14.497999999999999</v>
      </c>
      <c r="IQ104" s="9">
        <v>13.433</v>
      </c>
    </row>
    <row r="105" spans="1:251">
      <c r="A105" s="10">
        <v>44682</v>
      </c>
      <c r="B105" s="9">
        <v>1176.6759999999999</v>
      </c>
      <c r="C105" s="9">
        <v>1243.597</v>
      </c>
      <c r="D105" s="9">
        <v>409.15600000000001</v>
      </c>
      <c r="E105" s="9">
        <v>834.44100000000003</v>
      </c>
      <c r="F105" s="9">
        <v>455.02800000000002</v>
      </c>
      <c r="G105" s="9">
        <v>251.464</v>
      </c>
      <c r="H105" s="9">
        <v>203.56299999999999</v>
      </c>
      <c r="I105" s="9">
        <v>104.03700000000001</v>
      </c>
      <c r="J105" s="9">
        <v>60.284999999999997</v>
      </c>
      <c r="K105" s="9">
        <v>43.750999999999998</v>
      </c>
      <c r="L105" s="9">
        <v>44.661000000000001</v>
      </c>
      <c r="M105" s="9">
        <v>32.042000000000002</v>
      </c>
      <c r="N105" s="9">
        <v>12.619</v>
      </c>
      <c r="O105" s="9">
        <v>28.026</v>
      </c>
      <c r="P105" s="9">
        <v>20.114000000000001</v>
      </c>
      <c r="Q105" s="9">
        <v>7.9119999999999999</v>
      </c>
      <c r="R105" s="9">
        <v>16.635000000000002</v>
      </c>
      <c r="S105" s="9">
        <v>11.928000000000001</v>
      </c>
      <c r="T105" s="9">
        <v>4.7069999999999999</v>
      </c>
      <c r="U105" s="9">
        <v>59.375</v>
      </c>
      <c r="V105" s="9">
        <v>28.242999999999999</v>
      </c>
      <c r="W105" s="9">
        <v>31.132000000000001</v>
      </c>
      <c r="X105" s="9">
        <v>384.94499999999999</v>
      </c>
      <c r="Y105" s="9">
        <v>212.459</v>
      </c>
      <c r="Z105" s="9">
        <v>172.48599999999999</v>
      </c>
      <c r="AA105" s="9">
        <v>172.22</v>
      </c>
      <c r="AB105" s="9">
        <v>121.095</v>
      </c>
      <c r="AC105" s="9">
        <v>51.124000000000002</v>
      </c>
      <c r="AD105" s="9">
        <v>212.726</v>
      </c>
      <c r="AE105" s="9">
        <v>91.364000000000004</v>
      </c>
      <c r="AF105" s="9">
        <v>121.36199999999999</v>
      </c>
      <c r="AG105" s="9">
        <v>207.149</v>
      </c>
      <c r="AH105" s="9">
        <v>145.357</v>
      </c>
      <c r="AI105" s="9">
        <v>61.792000000000002</v>
      </c>
      <c r="AJ105" s="9">
        <v>247.87899999999999</v>
      </c>
      <c r="AK105" s="9">
        <v>106.107</v>
      </c>
      <c r="AL105" s="9">
        <v>141.77099999999999</v>
      </c>
      <c r="AM105" s="9">
        <v>240.75200000000001</v>
      </c>
      <c r="AN105" s="9">
        <v>111.477</v>
      </c>
      <c r="AO105" s="9">
        <v>129.274</v>
      </c>
      <c r="AP105" s="9">
        <v>3493.5059999999999</v>
      </c>
      <c r="AQ105" s="9">
        <v>1844.3620000000001</v>
      </c>
      <c r="AR105" s="9">
        <v>1649.144</v>
      </c>
      <c r="AS105" s="9">
        <v>2384.77</v>
      </c>
      <c r="AT105" s="9">
        <v>1477.52</v>
      </c>
      <c r="AU105" s="9">
        <v>907.25</v>
      </c>
      <c r="AV105" s="9">
        <v>1108.7360000000001</v>
      </c>
      <c r="AW105" s="9">
        <v>366.84199999999998</v>
      </c>
      <c r="AX105" s="9">
        <v>741.89400000000001</v>
      </c>
      <c r="AY105" s="9">
        <v>383.44499999999999</v>
      </c>
      <c r="AZ105" s="9">
        <v>217.09299999999999</v>
      </c>
      <c r="BA105" s="9">
        <v>166.351</v>
      </c>
      <c r="BB105" s="9">
        <v>91.138000000000005</v>
      </c>
      <c r="BC105" s="9">
        <v>56.451000000000001</v>
      </c>
      <c r="BD105" s="9">
        <v>34.686999999999998</v>
      </c>
      <c r="BE105" s="9">
        <v>29.913</v>
      </c>
      <c r="BF105" s="9">
        <v>23.922999999999998</v>
      </c>
      <c r="BG105" s="9">
        <v>5.99</v>
      </c>
      <c r="BH105" s="9">
        <v>14.057</v>
      </c>
      <c r="BI105" s="9">
        <v>9.8350000000000009</v>
      </c>
      <c r="BJ105" s="9">
        <v>4.2220000000000004</v>
      </c>
      <c r="BK105" s="9">
        <v>15.856</v>
      </c>
      <c r="BL105" s="9">
        <v>14.087999999999999</v>
      </c>
      <c r="BM105" s="9">
        <v>1.768</v>
      </c>
      <c r="BN105" s="9">
        <v>61.225000000000001</v>
      </c>
      <c r="BO105" s="9">
        <v>32.527999999999999</v>
      </c>
      <c r="BP105" s="9">
        <v>28.696000000000002</v>
      </c>
      <c r="BQ105" s="9">
        <v>327.40899999999999</v>
      </c>
      <c r="BR105" s="9">
        <v>182.40799999999999</v>
      </c>
      <c r="BS105" s="9">
        <v>145.001</v>
      </c>
      <c r="BT105" s="9">
        <v>136.41</v>
      </c>
      <c r="BU105" s="9">
        <v>103.578</v>
      </c>
      <c r="BV105" s="9">
        <v>32.832000000000001</v>
      </c>
      <c r="BW105" s="9">
        <v>190.999</v>
      </c>
      <c r="BX105" s="9">
        <v>78.83</v>
      </c>
      <c r="BY105" s="9">
        <v>112.16800000000001</v>
      </c>
      <c r="BZ105" s="9">
        <v>158.11699999999999</v>
      </c>
      <c r="CA105" s="9">
        <v>120.364</v>
      </c>
      <c r="CB105" s="9">
        <v>37.753</v>
      </c>
      <c r="CC105" s="9">
        <v>225.328</v>
      </c>
      <c r="CD105" s="9">
        <v>96.728999999999999</v>
      </c>
      <c r="CE105" s="9">
        <v>128.59899999999999</v>
      </c>
      <c r="CF105" s="9">
        <v>205.05600000000001</v>
      </c>
      <c r="CG105" s="9">
        <v>88.665000000000006</v>
      </c>
      <c r="CH105" s="9">
        <v>116.39100000000001</v>
      </c>
      <c r="CI105" s="9">
        <v>2772.2890000000002</v>
      </c>
      <c r="CJ105" s="9">
        <v>1421.751</v>
      </c>
      <c r="CK105" s="9">
        <v>1350.538</v>
      </c>
      <c r="CL105" s="9">
        <v>1919.2439999999999</v>
      </c>
      <c r="CM105" s="9">
        <v>1156.414</v>
      </c>
      <c r="CN105" s="9">
        <v>762.82899999999995</v>
      </c>
      <c r="CO105" s="9">
        <v>853.04600000000005</v>
      </c>
      <c r="CP105" s="9">
        <v>265.33699999999999</v>
      </c>
      <c r="CQ105" s="9">
        <v>587.70899999999995</v>
      </c>
      <c r="CR105" s="9">
        <v>305.92099999999999</v>
      </c>
      <c r="CS105" s="9">
        <v>162.749</v>
      </c>
      <c r="CT105" s="9">
        <v>143.172</v>
      </c>
      <c r="CU105" s="9">
        <v>46.856999999999999</v>
      </c>
      <c r="CV105" s="9">
        <v>23.959</v>
      </c>
      <c r="CW105" s="9">
        <v>22.898</v>
      </c>
      <c r="CX105" s="9">
        <v>16.576000000000001</v>
      </c>
      <c r="CY105" s="9">
        <v>12.301</v>
      </c>
      <c r="CZ105" s="9">
        <v>4.2750000000000004</v>
      </c>
      <c r="DA105" s="9">
        <v>10.478999999999999</v>
      </c>
      <c r="DB105" s="9">
        <v>7.15</v>
      </c>
      <c r="DC105" s="9">
        <v>3.33</v>
      </c>
      <c r="DD105" s="9">
        <v>6.0970000000000004</v>
      </c>
      <c r="DE105" s="9">
        <v>5.1509999999999998</v>
      </c>
      <c r="DF105" s="9">
        <v>0.94499999999999995</v>
      </c>
      <c r="DG105" s="9">
        <v>30.280999999999999</v>
      </c>
      <c r="DH105" s="9">
        <v>11.657999999999999</v>
      </c>
      <c r="DI105" s="9">
        <v>18.623000000000001</v>
      </c>
      <c r="DJ105" s="9">
        <v>275.82400000000001</v>
      </c>
      <c r="DK105" s="9">
        <v>145.57499999999999</v>
      </c>
      <c r="DL105" s="9">
        <v>130.249</v>
      </c>
      <c r="DM105" s="9">
        <v>110.23099999999999</v>
      </c>
      <c r="DN105" s="9">
        <v>77.879000000000005</v>
      </c>
      <c r="DO105" s="9">
        <v>32.351999999999997</v>
      </c>
      <c r="DP105" s="9">
        <v>165.59200000000001</v>
      </c>
      <c r="DQ105" s="9">
        <v>67.695999999999998</v>
      </c>
      <c r="DR105" s="9">
        <v>97.897000000000006</v>
      </c>
      <c r="DS105" s="9">
        <v>123.59099999999999</v>
      </c>
      <c r="DT105" s="9">
        <v>88.087999999999994</v>
      </c>
      <c r="DU105" s="9">
        <v>35.503</v>
      </c>
      <c r="DV105" s="9">
        <v>182.33</v>
      </c>
      <c r="DW105" s="9">
        <v>74.661000000000001</v>
      </c>
      <c r="DX105" s="9">
        <v>107.669</v>
      </c>
      <c r="DY105" s="9">
        <v>176.072</v>
      </c>
      <c r="DZ105" s="9">
        <v>74.844999999999999</v>
      </c>
      <c r="EA105" s="9">
        <v>101.226</v>
      </c>
      <c r="EB105" s="9">
        <v>908.10199999999998</v>
      </c>
      <c r="EC105" s="9">
        <v>471.55700000000002</v>
      </c>
      <c r="ED105" s="9">
        <v>436.54500000000002</v>
      </c>
      <c r="EE105" s="9">
        <v>604.19500000000005</v>
      </c>
      <c r="EF105" s="9">
        <v>381.65</v>
      </c>
      <c r="EG105" s="9">
        <v>222.54499999999999</v>
      </c>
      <c r="EH105" s="9">
        <v>303.90699999999998</v>
      </c>
      <c r="EI105" s="9">
        <v>89.906999999999996</v>
      </c>
      <c r="EJ105" s="9">
        <v>214</v>
      </c>
      <c r="EK105" s="9">
        <v>109.425</v>
      </c>
      <c r="EL105" s="9">
        <v>57.25</v>
      </c>
      <c r="EM105" s="9">
        <v>52.174999999999997</v>
      </c>
      <c r="EN105" s="9">
        <v>22.565000000000001</v>
      </c>
      <c r="EO105" s="9">
        <v>12.497999999999999</v>
      </c>
      <c r="EP105" s="9">
        <v>10.067</v>
      </c>
      <c r="EQ105" s="9">
        <v>8.7159999999999993</v>
      </c>
      <c r="ER105" s="9">
        <v>5.9790000000000001</v>
      </c>
      <c r="ES105" s="9">
        <v>2.7370000000000001</v>
      </c>
      <c r="ET105" s="9">
        <v>4.2469999999999999</v>
      </c>
      <c r="EU105" s="9">
        <v>2.9079999999999999</v>
      </c>
      <c r="EV105" s="9">
        <v>1.339</v>
      </c>
      <c r="EW105" s="9">
        <v>4.4690000000000003</v>
      </c>
      <c r="EX105" s="9">
        <v>3.0710000000000002</v>
      </c>
      <c r="EY105" s="9">
        <v>1.3979999999999999</v>
      </c>
      <c r="EZ105" s="9">
        <v>13.849</v>
      </c>
      <c r="FA105" s="9">
        <v>6.5190000000000001</v>
      </c>
      <c r="FB105" s="9">
        <v>7.33</v>
      </c>
      <c r="FC105" s="9">
        <v>95.462999999999994</v>
      </c>
      <c r="FD105" s="9">
        <v>49.557000000000002</v>
      </c>
      <c r="FE105" s="9">
        <v>45.905999999999999</v>
      </c>
      <c r="FF105" s="9">
        <v>36.746000000000002</v>
      </c>
      <c r="FG105" s="9">
        <v>26.26</v>
      </c>
      <c r="FH105" s="9">
        <v>10.484999999999999</v>
      </c>
      <c r="FI105" s="9">
        <v>58.716999999999999</v>
      </c>
      <c r="FJ105" s="9">
        <v>23.295999999999999</v>
      </c>
      <c r="FK105" s="9">
        <v>35.42</v>
      </c>
      <c r="FL105" s="9">
        <v>43.374000000000002</v>
      </c>
      <c r="FM105" s="9">
        <v>30.664000000000001</v>
      </c>
      <c r="FN105" s="9">
        <v>12.71</v>
      </c>
      <c r="FO105" s="9">
        <v>66.051000000000002</v>
      </c>
      <c r="FP105" s="9">
        <v>26.585999999999999</v>
      </c>
      <c r="FQ105" s="9">
        <v>39.465000000000003</v>
      </c>
      <c r="FR105" s="9">
        <v>62.963999999999999</v>
      </c>
      <c r="FS105" s="9">
        <v>26.204999999999998</v>
      </c>
      <c r="FT105" s="9">
        <v>36.759</v>
      </c>
      <c r="FU105" s="9">
        <v>1507.616</v>
      </c>
      <c r="FV105" s="9">
        <v>806.23400000000004</v>
      </c>
      <c r="FW105" s="9">
        <v>701.38300000000004</v>
      </c>
      <c r="FX105" s="9">
        <v>1036.4100000000001</v>
      </c>
      <c r="FY105" s="9">
        <v>664.13499999999999</v>
      </c>
      <c r="FZ105" s="9">
        <v>372.27499999999998</v>
      </c>
      <c r="GA105" s="9">
        <v>471.20600000000002</v>
      </c>
      <c r="GB105" s="9">
        <v>142.09800000000001</v>
      </c>
      <c r="GC105" s="9">
        <v>329.108</v>
      </c>
      <c r="GD105" s="9">
        <v>158.239</v>
      </c>
      <c r="GE105" s="9">
        <v>81.141999999999996</v>
      </c>
      <c r="GF105" s="9">
        <v>77.096999999999994</v>
      </c>
      <c r="GG105" s="9">
        <v>33.353000000000002</v>
      </c>
      <c r="GH105" s="9">
        <v>19.023</v>
      </c>
      <c r="GI105" s="9">
        <v>14.33</v>
      </c>
      <c r="GJ105" s="9">
        <v>13.09</v>
      </c>
      <c r="GK105" s="9">
        <v>10.083</v>
      </c>
      <c r="GL105" s="9">
        <v>3.0070000000000001</v>
      </c>
      <c r="GM105" s="9">
        <v>6.4210000000000003</v>
      </c>
      <c r="GN105" s="9">
        <v>3.8620000000000001</v>
      </c>
      <c r="GO105" s="9">
        <v>2.5590000000000002</v>
      </c>
      <c r="GP105" s="9">
        <v>6.6689999999999996</v>
      </c>
      <c r="GQ105" s="9">
        <v>6.2210000000000001</v>
      </c>
      <c r="GR105" s="9">
        <v>0.44800000000000001</v>
      </c>
      <c r="GS105" s="9">
        <v>20.263000000000002</v>
      </c>
      <c r="GT105" s="9">
        <v>8.94</v>
      </c>
      <c r="GU105" s="9">
        <v>11.323</v>
      </c>
      <c r="GV105" s="9">
        <v>136.74600000000001</v>
      </c>
      <c r="GW105" s="9">
        <v>67.965000000000003</v>
      </c>
      <c r="GX105" s="9">
        <v>68.781000000000006</v>
      </c>
      <c r="GY105" s="9">
        <v>57.259</v>
      </c>
      <c r="GZ105" s="9">
        <v>39.69</v>
      </c>
      <c r="HA105" s="9">
        <v>17.568000000000001</v>
      </c>
      <c r="HB105" s="9">
        <v>79.486999999999995</v>
      </c>
      <c r="HC105" s="9">
        <v>28.274000000000001</v>
      </c>
      <c r="HD105" s="9">
        <v>51.213000000000001</v>
      </c>
      <c r="HE105" s="9">
        <v>68.48</v>
      </c>
      <c r="HF105" s="9">
        <v>48.265999999999998</v>
      </c>
      <c r="HG105" s="9">
        <v>20.213999999999999</v>
      </c>
      <c r="HH105" s="9">
        <v>89.759</v>
      </c>
      <c r="HI105" s="9">
        <v>32.875999999999998</v>
      </c>
      <c r="HJ105" s="9">
        <v>56.883000000000003</v>
      </c>
      <c r="HK105" s="9">
        <v>85.908000000000001</v>
      </c>
      <c r="HL105" s="9">
        <v>32.137</v>
      </c>
      <c r="HM105" s="9">
        <v>53.771999999999998</v>
      </c>
      <c r="HN105" s="9">
        <v>281.87799999999999</v>
      </c>
      <c r="HO105" s="9">
        <v>145.494</v>
      </c>
      <c r="HP105" s="9">
        <v>136.38399999999999</v>
      </c>
      <c r="HQ105" s="9">
        <v>179.185</v>
      </c>
      <c r="HR105" s="9">
        <v>111.938</v>
      </c>
      <c r="HS105" s="9">
        <v>67.248000000000005</v>
      </c>
      <c r="HT105" s="9">
        <v>102.69199999999999</v>
      </c>
      <c r="HU105" s="9">
        <v>33.555999999999997</v>
      </c>
      <c r="HV105" s="9">
        <v>69.135999999999996</v>
      </c>
      <c r="HW105" s="9">
        <v>30.981999999999999</v>
      </c>
      <c r="HX105" s="9">
        <v>15.964</v>
      </c>
      <c r="HY105" s="9">
        <v>15.018000000000001</v>
      </c>
      <c r="HZ105" s="9">
        <v>7.0590000000000002</v>
      </c>
      <c r="IA105" s="9">
        <v>4.016</v>
      </c>
      <c r="IB105" s="9">
        <v>3.044</v>
      </c>
      <c r="IC105" s="9">
        <v>2.427</v>
      </c>
      <c r="ID105" s="9">
        <v>1.6859999999999999</v>
      </c>
      <c r="IE105" s="9">
        <v>0.74099999999999999</v>
      </c>
      <c r="IF105" s="9">
        <v>1.2829999999999999</v>
      </c>
      <c r="IG105" s="9">
        <v>0.76500000000000001</v>
      </c>
      <c r="IH105" s="9">
        <v>0.51800000000000002</v>
      </c>
      <c r="II105" s="9">
        <v>1.1439999999999999</v>
      </c>
      <c r="IJ105" s="9">
        <v>0.92100000000000004</v>
      </c>
      <c r="IK105" s="9">
        <v>0.223</v>
      </c>
      <c r="IL105" s="9">
        <v>4.6319999999999997</v>
      </c>
      <c r="IM105" s="9">
        <v>2.33</v>
      </c>
      <c r="IN105" s="9">
        <v>2.302</v>
      </c>
      <c r="IO105" s="9">
        <v>26.199000000000002</v>
      </c>
      <c r="IP105" s="9">
        <v>13.026999999999999</v>
      </c>
      <c r="IQ105" s="9">
        <v>13.172000000000001</v>
      </c>
    </row>
    <row r="106" spans="1:251">
      <c r="A106" s="10">
        <v>44713</v>
      </c>
      <c r="B106" s="9">
        <v>1180.9059999999999</v>
      </c>
      <c r="C106" s="9">
        <v>1237.3810000000001</v>
      </c>
      <c r="D106" s="9">
        <v>397.96600000000001</v>
      </c>
      <c r="E106" s="9">
        <v>839.41600000000005</v>
      </c>
      <c r="F106" s="9">
        <v>470.52300000000002</v>
      </c>
      <c r="G106" s="9">
        <v>255.93299999999999</v>
      </c>
      <c r="H106" s="9">
        <v>214.59</v>
      </c>
      <c r="I106" s="9">
        <v>120.52800000000001</v>
      </c>
      <c r="J106" s="9">
        <v>68.513000000000005</v>
      </c>
      <c r="K106" s="9">
        <v>52.015000000000001</v>
      </c>
      <c r="L106" s="9">
        <v>55.459000000000003</v>
      </c>
      <c r="M106" s="9">
        <v>40.581000000000003</v>
      </c>
      <c r="N106" s="9">
        <v>14.878</v>
      </c>
      <c r="O106" s="9">
        <v>31.120999999999999</v>
      </c>
      <c r="P106" s="9">
        <v>24.588999999999999</v>
      </c>
      <c r="Q106" s="9">
        <v>6.532</v>
      </c>
      <c r="R106" s="9">
        <v>24.338000000000001</v>
      </c>
      <c r="S106" s="9">
        <v>15.992000000000001</v>
      </c>
      <c r="T106" s="9">
        <v>8.3450000000000006</v>
      </c>
      <c r="U106" s="9">
        <v>65.069000000000003</v>
      </c>
      <c r="V106" s="9">
        <v>27.931999999999999</v>
      </c>
      <c r="W106" s="9">
        <v>37.137</v>
      </c>
      <c r="X106" s="9">
        <v>398.80500000000001</v>
      </c>
      <c r="Y106" s="9">
        <v>215.43199999999999</v>
      </c>
      <c r="Z106" s="9">
        <v>183.37299999999999</v>
      </c>
      <c r="AA106" s="9">
        <v>171.554</v>
      </c>
      <c r="AB106" s="9">
        <v>128.392</v>
      </c>
      <c r="AC106" s="9">
        <v>43.161999999999999</v>
      </c>
      <c r="AD106" s="9">
        <v>227.251</v>
      </c>
      <c r="AE106" s="9">
        <v>87.04</v>
      </c>
      <c r="AF106" s="9">
        <v>140.21100000000001</v>
      </c>
      <c r="AG106" s="9">
        <v>208.94499999999999</v>
      </c>
      <c r="AH106" s="9">
        <v>153.928</v>
      </c>
      <c r="AI106" s="9">
        <v>55.017000000000003</v>
      </c>
      <c r="AJ106" s="9">
        <v>261.57799999999997</v>
      </c>
      <c r="AK106" s="9">
        <v>102.005</v>
      </c>
      <c r="AL106" s="9">
        <v>159.57300000000001</v>
      </c>
      <c r="AM106" s="9">
        <v>258.37200000000001</v>
      </c>
      <c r="AN106" s="9">
        <v>111.629</v>
      </c>
      <c r="AO106" s="9">
        <v>146.74299999999999</v>
      </c>
      <c r="AP106" s="9">
        <v>3521.7939999999999</v>
      </c>
      <c r="AQ106" s="9">
        <v>1858.0319999999999</v>
      </c>
      <c r="AR106" s="9">
        <v>1663.7619999999999</v>
      </c>
      <c r="AS106" s="9">
        <v>2422.3919999999998</v>
      </c>
      <c r="AT106" s="9">
        <v>1497.903</v>
      </c>
      <c r="AU106" s="9">
        <v>924.48900000000003</v>
      </c>
      <c r="AV106" s="9">
        <v>1099.402</v>
      </c>
      <c r="AW106" s="9">
        <v>360.12900000000002</v>
      </c>
      <c r="AX106" s="9">
        <v>739.27300000000002</v>
      </c>
      <c r="AY106" s="9">
        <v>383.59800000000001</v>
      </c>
      <c r="AZ106" s="9">
        <v>212.02199999999999</v>
      </c>
      <c r="BA106" s="9">
        <v>171.57599999999999</v>
      </c>
      <c r="BB106" s="9">
        <v>84.584999999999994</v>
      </c>
      <c r="BC106" s="9">
        <v>51.293999999999997</v>
      </c>
      <c r="BD106" s="9">
        <v>33.292000000000002</v>
      </c>
      <c r="BE106" s="9">
        <v>33.305</v>
      </c>
      <c r="BF106" s="9">
        <v>27.58</v>
      </c>
      <c r="BG106" s="9">
        <v>5.7249999999999996</v>
      </c>
      <c r="BH106" s="9">
        <v>19.853999999999999</v>
      </c>
      <c r="BI106" s="9">
        <v>15.337</v>
      </c>
      <c r="BJ106" s="9">
        <v>4.5170000000000003</v>
      </c>
      <c r="BK106" s="9">
        <v>13.451000000000001</v>
      </c>
      <c r="BL106" s="9">
        <v>12.242000000000001</v>
      </c>
      <c r="BM106" s="9">
        <v>1.2090000000000001</v>
      </c>
      <c r="BN106" s="9">
        <v>51.28</v>
      </c>
      <c r="BO106" s="9">
        <v>23.713999999999999</v>
      </c>
      <c r="BP106" s="9">
        <v>27.565999999999999</v>
      </c>
      <c r="BQ106" s="9">
        <v>331.13600000000002</v>
      </c>
      <c r="BR106" s="9">
        <v>181.541</v>
      </c>
      <c r="BS106" s="9">
        <v>149.595</v>
      </c>
      <c r="BT106" s="9">
        <v>132.845</v>
      </c>
      <c r="BU106" s="9">
        <v>97.799000000000007</v>
      </c>
      <c r="BV106" s="9">
        <v>35.045999999999999</v>
      </c>
      <c r="BW106" s="9">
        <v>198.291</v>
      </c>
      <c r="BX106" s="9">
        <v>83.742000000000004</v>
      </c>
      <c r="BY106" s="9">
        <v>114.54900000000001</v>
      </c>
      <c r="BZ106" s="9">
        <v>156.36199999999999</v>
      </c>
      <c r="CA106" s="9">
        <v>116.108</v>
      </c>
      <c r="CB106" s="9">
        <v>40.255000000000003</v>
      </c>
      <c r="CC106" s="9">
        <v>227.23500000000001</v>
      </c>
      <c r="CD106" s="9">
        <v>95.914000000000001</v>
      </c>
      <c r="CE106" s="9">
        <v>131.321</v>
      </c>
      <c r="CF106" s="9">
        <v>218.14500000000001</v>
      </c>
      <c r="CG106" s="9">
        <v>99.08</v>
      </c>
      <c r="CH106" s="9">
        <v>119.065</v>
      </c>
      <c r="CI106" s="9">
        <v>2782.9789999999998</v>
      </c>
      <c r="CJ106" s="9">
        <v>1416.6969999999999</v>
      </c>
      <c r="CK106" s="9">
        <v>1366.2819999999999</v>
      </c>
      <c r="CL106" s="9">
        <v>1909.009</v>
      </c>
      <c r="CM106" s="9">
        <v>1142.546</v>
      </c>
      <c r="CN106" s="9">
        <v>766.46299999999997</v>
      </c>
      <c r="CO106" s="9">
        <v>873.97</v>
      </c>
      <c r="CP106" s="9">
        <v>274.15100000000001</v>
      </c>
      <c r="CQ106" s="9">
        <v>599.81899999999996</v>
      </c>
      <c r="CR106" s="9">
        <v>319.56900000000002</v>
      </c>
      <c r="CS106" s="9">
        <v>169.36099999999999</v>
      </c>
      <c r="CT106" s="9">
        <v>150.208</v>
      </c>
      <c r="CU106" s="9">
        <v>59.588999999999999</v>
      </c>
      <c r="CV106" s="9">
        <v>32.445</v>
      </c>
      <c r="CW106" s="9">
        <v>27.143999999999998</v>
      </c>
      <c r="CX106" s="9">
        <v>23.707000000000001</v>
      </c>
      <c r="CY106" s="9">
        <v>18.916</v>
      </c>
      <c r="CZ106" s="9">
        <v>4.79</v>
      </c>
      <c r="DA106" s="9">
        <v>11.316000000000001</v>
      </c>
      <c r="DB106" s="9">
        <v>8.9380000000000006</v>
      </c>
      <c r="DC106" s="9">
        <v>2.3780000000000001</v>
      </c>
      <c r="DD106" s="9">
        <v>12.391</v>
      </c>
      <c r="DE106" s="9">
        <v>9.9779999999999998</v>
      </c>
      <c r="DF106" s="9">
        <v>2.4129999999999998</v>
      </c>
      <c r="DG106" s="9">
        <v>35.881999999999998</v>
      </c>
      <c r="DH106" s="9">
        <v>13.529</v>
      </c>
      <c r="DI106" s="9">
        <v>22.353000000000002</v>
      </c>
      <c r="DJ106" s="9">
        <v>277.62099999999998</v>
      </c>
      <c r="DK106" s="9">
        <v>146.71799999999999</v>
      </c>
      <c r="DL106" s="9">
        <v>130.90199999999999</v>
      </c>
      <c r="DM106" s="9">
        <v>110.764</v>
      </c>
      <c r="DN106" s="9">
        <v>75.061999999999998</v>
      </c>
      <c r="DO106" s="9">
        <v>35.701000000000001</v>
      </c>
      <c r="DP106" s="9">
        <v>166.857</v>
      </c>
      <c r="DQ106" s="9">
        <v>71.656000000000006</v>
      </c>
      <c r="DR106" s="9">
        <v>95.200999999999993</v>
      </c>
      <c r="DS106" s="9">
        <v>131.15700000000001</v>
      </c>
      <c r="DT106" s="9">
        <v>91.19</v>
      </c>
      <c r="DU106" s="9">
        <v>39.966999999999999</v>
      </c>
      <c r="DV106" s="9">
        <v>188.41200000000001</v>
      </c>
      <c r="DW106" s="9">
        <v>78.171000000000006</v>
      </c>
      <c r="DX106" s="9">
        <v>110.241</v>
      </c>
      <c r="DY106" s="9">
        <v>178.173</v>
      </c>
      <c r="DZ106" s="9">
        <v>80.594999999999999</v>
      </c>
      <c r="EA106" s="9">
        <v>97.578999999999994</v>
      </c>
      <c r="EB106" s="9">
        <v>910.08699999999999</v>
      </c>
      <c r="EC106" s="9">
        <v>466.47699999999998</v>
      </c>
      <c r="ED106" s="9">
        <v>443.60899999999998</v>
      </c>
      <c r="EE106" s="9">
        <v>602.69000000000005</v>
      </c>
      <c r="EF106" s="9">
        <v>376.55900000000003</v>
      </c>
      <c r="EG106" s="9">
        <v>226.13200000000001</v>
      </c>
      <c r="EH106" s="9">
        <v>307.39600000000002</v>
      </c>
      <c r="EI106" s="9">
        <v>89.918000000000006</v>
      </c>
      <c r="EJ106" s="9">
        <v>217.47800000000001</v>
      </c>
      <c r="EK106" s="9">
        <v>109.01</v>
      </c>
      <c r="EL106" s="9">
        <v>49.746000000000002</v>
      </c>
      <c r="EM106" s="9">
        <v>59.264000000000003</v>
      </c>
      <c r="EN106" s="9">
        <v>22.934999999999999</v>
      </c>
      <c r="EO106" s="9">
        <v>9.5530000000000008</v>
      </c>
      <c r="EP106" s="9">
        <v>13.382999999999999</v>
      </c>
      <c r="EQ106" s="9">
        <v>7.6429999999999998</v>
      </c>
      <c r="ER106" s="9">
        <v>4.5140000000000002</v>
      </c>
      <c r="ES106" s="9">
        <v>3.1280000000000001</v>
      </c>
      <c r="ET106" s="9">
        <v>1.9359999999999999</v>
      </c>
      <c r="EU106" s="9">
        <v>1.6160000000000001</v>
      </c>
      <c r="EV106" s="9">
        <v>0.32</v>
      </c>
      <c r="EW106" s="9">
        <v>5.7060000000000004</v>
      </c>
      <c r="EX106" s="9">
        <v>2.8980000000000001</v>
      </c>
      <c r="EY106" s="9">
        <v>2.8079999999999998</v>
      </c>
      <c r="EZ106" s="9">
        <v>15.292999999999999</v>
      </c>
      <c r="FA106" s="9">
        <v>5.0380000000000003</v>
      </c>
      <c r="FB106" s="9">
        <v>10.254</v>
      </c>
      <c r="FC106" s="9">
        <v>95.736000000000004</v>
      </c>
      <c r="FD106" s="9">
        <v>43.472000000000001</v>
      </c>
      <c r="FE106" s="9">
        <v>52.264000000000003</v>
      </c>
      <c r="FF106" s="9">
        <v>32.984999999999999</v>
      </c>
      <c r="FG106" s="9">
        <v>20.472999999999999</v>
      </c>
      <c r="FH106" s="9">
        <v>12.512</v>
      </c>
      <c r="FI106" s="9">
        <v>62.750999999999998</v>
      </c>
      <c r="FJ106" s="9">
        <v>22.998999999999999</v>
      </c>
      <c r="FK106" s="9">
        <v>39.752000000000002</v>
      </c>
      <c r="FL106" s="9">
        <v>39.503999999999998</v>
      </c>
      <c r="FM106" s="9">
        <v>24.143999999999998</v>
      </c>
      <c r="FN106" s="9">
        <v>15.36</v>
      </c>
      <c r="FO106" s="9">
        <v>69.506</v>
      </c>
      <c r="FP106" s="9">
        <v>25.602</v>
      </c>
      <c r="FQ106" s="9">
        <v>43.904000000000003</v>
      </c>
      <c r="FR106" s="9">
        <v>64.686999999999998</v>
      </c>
      <c r="FS106" s="9">
        <v>24.614999999999998</v>
      </c>
      <c r="FT106" s="9">
        <v>40.072000000000003</v>
      </c>
      <c r="FU106" s="9">
        <v>1502.56</v>
      </c>
      <c r="FV106" s="9">
        <v>805.471</v>
      </c>
      <c r="FW106" s="9">
        <v>697.08900000000006</v>
      </c>
      <c r="FX106" s="9">
        <v>1031.2719999999999</v>
      </c>
      <c r="FY106" s="9">
        <v>664.95</v>
      </c>
      <c r="FZ106" s="9">
        <v>366.322</v>
      </c>
      <c r="GA106" s="9">
        <v>471.28800000000001</v>
      </c>
      <c r="GB106" s="9">
        <v>140.52099999999999</v>
      </c>
      <c r="GC106" s="9">
        <v>330.767</v>
      </c>
      <c r="GD106" s="9">
        <v>156.173</v>
      </c>
      <c r="GE106" s="9">
        <v>76.960999999999999</v>
      </c>
      <c r="GF106" s="9">
        <v>79.212999999999994</v>
      </c>
      <c r="GG106" s="9">
        <v>39.932000000000002</v>
      </c>
      <c r="GH106" s="9">
        <v>20.675000000000001</v>
      </c>
      <c r="GI106" s="9">
        <v>19.257000000000001</v>
      </c>
      <c r="GJ106" s="9">
        <v>17.747</v>
      </c>
      <c r="GK106" s="9">
        <v>12.814</v>
      </c>
      <c r="GL106" s="9">
        <v>4.9329999999999998</v>
      </c>
      <c r="GM106" s="9">
        <v>11.455</v>
      </c>
      <c r="GN106" s="9">
        <v>7.3780000000000001</v>
      </c>
      <c r="GO106" s="9">
        <v>4.077</v>
      </c>
      <c r="GP106" s="9">
        <v>6.2919999999999998</v>
      </c>
      <c r="GQ106" s="9">
        <v>5.4349999999999996</v>
      </c>
      <c r="GR106" s="9">
        <v>0.85699999999999998</v>
      </c>
      <c r="GS106" s="9">
        <v>22.186</v>
      </c>
      <c r="GT106" s="9">
        <v>7.8609999999999998</v>
      </c>
      <c r="GU106" s="9">
        <v>14.324</v>
      </c>
      <c r="GV106" s="9">
        <v>127.96299999999999</v>
      </c>
      <c r="GW106" s="9">
        <v>62.125</v>
      </c>
      <c r="GX106" s="9">
        <v>65.837999999999994</v>
      </c>
      <c r="GY106" s="9">
        <v>45.697000000000003</v>
      </c>
      <c r="GZ106" s="9">
        <v>33.904000000000003</v>
      </c>
      <c r="HA106" s="9">
        <v>11.792999999999999</v>
      </c>
      <c r="HB106" s="9">
        <v>82.266000000000005</v>
      </c>
      <c r="HC106" s="9">
        <v>28.221</v>
      </c>
      <c r="HD106" s="9">
        <v>54.045000000000002</v>
      </c>
      <c r="HE106" s="9">
        <v>60.606999999999999</v>
      </c>
      <c r="HF106" s="9">
        <v>44.588999999999999</v>
      </c>
      <c r="HG106" s="9">
        <v>16.016999999999999</v>
      </c>
      <c r="HH106" s="9">
        <v>95.566999999999993</v>
      </c>
      <c r="HI106" s="9">
        <v>32.371000000000002</v>
      </c>
      <c r="HJ106" s="9">
        <v>63.195</v>
      </c>
      <c r="HK106" s="9">
        <v>93.721000000000004</v>
      </c>
      <c r="HL106" s="9">
        <v>35.598999999999997</v>
      </c>
      <c r="HM106" s="9">
        <v>58.122</v>
      </c>
      <c r="HN106" s="9">
        <v>279.09800000000001</v>
      </c>
      <c r="HO106" s="9">
        <v>144.60300000000001</v>
      </c>
      <c r="HP106" s="9">
        <v>134.495</v>
      </c>
      <c r="HQ106" s="9">
        <v>179.08500000000001</v>
      </c>
      <c r="HR106" s="9">
        <v>113.96299999999999</v>
      </c>
      <c r="HS106" s="9">
        <v>65.123000000000005</v>
      </c>
      <c r="HT106" s="9">
        <v>100.01300000000001</v>
      </c>
      <c r="HU106" s="9">
        <v>30.64</v>
      </c>
      <c r="HV106" s="9">
        <v>69.372</v>
      </c>
      <c r="HW106" s="9">
        <v>34.863</v>
      </c>
      <c r="HX106" s="9">
        <v>15.505000000000001</v>
      </c>
      <c r="HY106" s="9">
        <v>19.358000000000001</v>
      </c>
      <c r="HZ106" s="9">
        <v>7.9690000000000003</v>
      </c>
      <c r="IA106" s="9">
        <v>3.1960000000000002</v>
      </c>
      <c r="IB106" s="9">
        <v>4.774</v>
      </c>
      <c r="IC106" s="9">
        <v>2.4470000000000001</v>
      </c>
      <c r="ID106" s="9">
        <v>1.5109999999999999</v>
      </c>
      <c r="IE106" s="9">
        <v>0.93700000000000006</v>
      </c>
      <c r="IF106" s="9">
        <v>1.355</v>
      </c>
      <c r="IG106" s="9">
        <v>0.68300000000000005</v>
      </c>
      <c r="IH106" s="9">
        <v>0.67200000000000004</v>
      </c>
      <c r="II106" s="9">
        <v>1.0920000000000001</v>
      </c>
      <c r="IJ106" s="9">
        <v>0.82799999999999996</v>
      </c>
      <c r="IK106" s="9">
        <v>0.26400000000000001</v>
      </c>
      <c r="IL106" s="9">
        <v>5.5220000000000002</v>
      </c>
      <c r="IM106" s="9">
        <v>1.6850000000000001</v>
      </c>
      <c r="IN106" s="9">
        <v>3.8370000000000002</v>
      </c>
      <c r="IO106" s="9">
        <v>30.074000000000002</v>
      </c>
      <c r="IP106" s="9">
        <v>13.353999999999999</v>
      </c>
      <c r="IQ106" s="9">
        <v>16.72</v>
      </c>
    </row>
    <row r="107" spans="1:251">
      <c r="A107" s="10">
        <v>44743</v>
      </c>
      <c r="B107" s="9">
        <v>1171.213</v>
      </c>
      <c r="C107" s="9">
        <v>1268.0060000000001</v>
      </c>
      <c r="D107" s="9">
        <v>428.76100000000002</v>
      </c>
      <c r="E107" s="9">
        <v>839.245</v>
      </c>
      <c r="F107" s="9">
        <v>489.76900000000001</v>
      </c>
      <c r="G107" s="9">
        <v>275.62099999999998</v>
      </c>
      <c r="H107" s="9">
        <v>214.14699999999999</v>
      </c>
      <c r="I107" s="9">
        <v>103.40300000000001</v>
      </c>
      <c r="J107" s="9">
        <v>55.904000000000003</v>
      </c>
      <c r="K107" s="9">
        <v>47.499000000000002</v>
      </c>
      <c r="L107" s="9">
        <v>39.545999999999999</v>
      </c>
      <c r="M107" s="9">
        <v>28.001000000000001</v>
      </c>
      <c r="N107" s="9">
        <v>11.545999999999999</v>
      </c>
      <c r="O107" s="9">
        <v>25.899000000000001</v>
      </c>
      <c r="P107" s="9">
        <v>17.22</v>
      </c>
      <c r="Q107" s="9">
        <v>8.6790000000000003</v>
      </c>
      <c r="R107" s="9">
        <v>13.648</v>
      </c>
      <c r="S107" s="9">
        <v>10.781000000000001</v>
      </c>
      <c r="T107" s="9">
        <v>2.867</v>
      </c>
      <c r="U107" s="9">
        <v>63.856999999999999</v>
      </c>
      <c r="V107" s="9">
        <v>27.904</v>
      </c>
      <c r="W107" s="9">
        <v>35.953000000000003</v>
      </c>
      <c r="X107" s="9">
        <v>419.01400000000001</v>
      </c>
      <c r="Y107" s="9">
        <v>235.20699999999999</v>
      </c>
      <c r="Z107" s="9">
        <v>183.80600000000001</v>
      </c>
      <c r="AA107" s="9">
        <v>179.22200000000001</v>
      </c>
      <c r="AB107" s="9">
        <v>135.00200000000001</v>
      </c>
      <c r="AC107" s="9">
        <v>44.220999999999997</v>
      </c>
      <c r="AD107" s="9">
        <v>239.791</v>
      </c>
      <c r="AE107" s="9">
        <v>100.205</v>
      </c>
      <c r="AF107" s="9">
        <v>139.58600000000001</v>
      </c>
      <c r="AG107" s="9">
        <v>211.559</v>
      </c>
      <c r="AH107" s="9">
        <v>155.83500000000001</v>
      </c>
      <c r="AI107" s="9">
        <v>55.723999999999997</v>
      </c>
      <c r="AJ107" s="9">
        <v>278.20999999999998</v>
      </c>
      <c r="AK107" s="9">
        <v>119.78700000000001</v>
      </c>
      <c r="AL107" s="9">
        <v>158.423</v>
      </c>
      <c r="AM107" s="9">
        <v>265.69</v>
      </c>
      <c r="AN107" s="9">
        <v>117.425</v>
      </c>
      <c r="AO107" s="9">
        <v>148.26499999999999</v>
      </c>
      <c r="AP107" s="9">
        <v>3499.0349999999999</v>
      </c>
      <c r="AQ107" s="9">
        <v>1843.134</v>
      </c>
      <c r="AR107" s="9">
        <v>1655.9010000000001</v>
      </c>
      <c r="AS107" s="9">
        <v>2426.337</v>
      </c>
      <c r="AT107" s="9">
        <v>1492.617</v>
      </c>
      <c r="AU107" s="9">
        <v>933.72</v>
      </c>
      <c r="AV107" s="9">
        <v>1072.6980000000001</v>
      </c>
      <c r="AW107" s="9">
        <v>350.51600000000002</v>
      </c>
      <c r="AX107" s="9">
        <v>722.18100000000004</v>
      </c>
      <c r="AY107" s="9">
        <v>379.57</v>
      </c>
      <c r="AZ107" s="9">
        <v>202.85400000000001</v>
      </c>
      <c r="BA107" s="9">
        <v>176.71600000000001</v>
      </c>
      <c r="BB107" s="9">
        <v>94.372</v>
      </c>
      <c r="BC107" s="9">
        <v>50.780999999999999</v>
      </c>
      <c r="BD107" s="9">
        <v>43.591000000000001</v>
      </c>
      <c r="BE107" s="9">
        <v>33.890999999999998</v>
      </c>
      <c r="BF107" s="9">
        <v>24.565999999999999</v>
      </c>
      <c r="BG107" s="9">
        <v>9.3249999999999993</v>
      </c>
      <c r="BH107" s="9">
        <v>20.294</v>
      </c>
      <c r="BI107" s="9">
        <v>13.321</v>
      </c>
      <c r="BJ107" s="9">
        <v>6.9740000000000002</v>
      </c>
      <c r="BK107" s="9">
        <v>13.597</v>
      </c>
      <c r="BL107" s="9">
        <v>11.246</v>
      </c>
      <c r="BM107" s="9">
        <v>2.351</v>
      </c>
      <c r="BN107" s="9">
        <v>60.481000000000002</v>
      </c>
      <c r="BO107" s="9">
        <v>26.215</v>
      </c>
      <c r="BP107" s="9">
        <v>34.265999999999998</v>
      </c>
      <c r="BQ107" s="9">
        <v>323.637</v>
      </c>
      <c r="BR107" s="9">
        <v>171.91399999999999</v>
      </c>
      <c r="BS107" s="9">
        <v>151.72200000000001</v>
      </c>
      <c r="BT107" s="9">
        <v>137.227</v>
      </c>
      <c r="BU107" s="9">
        <v>98.757999999999996</v>
      </c>
      <c r="BV107" s="9">
        <v>38.469000000000001</v>
      </c>
      <c r="BW107" s="9">
        <v>186.40899999999999</v>
      </c>
      <c r="BX107" s="9">
        <v>73.156000000000006</v>
      </c>
      <c r="BY107" s="9">
        <v>113.253</v>
      </c>
      <c r="BZ107" s="9">
        <v>163.19399999999999</v>
      </c>
      <c r="CA107" s="9">
        <v>117.08199999999999</v>
      </c>
      <c r="CB107" s="9">
        <v>46.112000000000002</v>
      </c>
      <c r="CC107" s="9">
        <v>216.376</v>
      </c>
      <c r="CD107" s="9">
        <v>85.772000000000006</v>
      </c>
      <c r="CE107" s="9">
        <v>130.60300000000001</v>
      </c>
      <c r="CF107" s="9">
        <v>206.70400000000001</v>
      </c>
      <c r="CG107" s="9">
        <v>86.477000000000004</v>
      </c>
      <c r="CH107" s="9">
        <v>120.227</v>
      </c>
      <c r="CI107" s="9">
        <v>2779.9569999999999</v>
      </c>
      <c r="CJ107" s="9">
        <v>1413.144</v>
      </c>
      <c r="CK107" s="9">
        <v>1366.8130000000001</v>
      </c>
      <c r="CL107" s="9">
        <v>1914.5640000000001</v>
      </c>
      <c r="CM107" s="9">
        <v>1157.5419999999999</v>
      </c>
      <c r="CN107" s="9">
        <v>757.02300000000002</v>
      </c>
      <c r="CO107" s="9">
        <v>865.39200000000005</v>
      </c>
      <c r="CP107" s="9">
        <v>255.602</v>
      </c>
      <c r="CQ107" s="9">
        <v>609.79</v>
      </c>
      <c r="CR107" s="9">
        <v>334.63499999999999</v>
      </c>
      <c r="CS107" s="9">
        <v>174.83099999999999</v>
      </c>
      <c r="CT107" s="9">
        <v>159.803</v>
      </c>
      <c r="CU107" s="9">
        <v>53.561999999999998</v>
      </c>
      <c r="CV107" s="9">
        <v>28.864000000000001</v>
      </c>
      <c r="CW107" s="9">
        <v>24.699000000000002</v>
      </c>
      <c r="CX107" s="9">
        <v>24.498999999999999</v>
      </c>
      <c r="CY107" s="9">
        <v>16.782</v>
      </c>
      <c r="CZ107" s="9">
        <v>7.718</v>
      </c>
      <c r="DA107" s="9">
        <v>16.917999999999999</v>
      </c>
      <c r="DB107" s="9">
        <v>11.964</v>
      </c>
      <c r="DC107" s="9">
        <v>4.9539999999999997</v>
      </c>
      <c r="DD107" s="9">
        <v>7.5819999999999999</v>
      </c>
      <c r="DE107" s="9">
        <v>4.8179999999999996</v>
      </c>
      <c r="DF107" s="9">
        <v>2.7639999999999998</v>
      </c>
      <c r="DG107" s="9">
        <v>29.062999999999999</v>
      </c>
      <c r="DH107" s="9">
        <v>12.082000000000001</v>
      </c>
      <c r="DI107" s="9">
        <v>16.981000000000002</v>
      </c>
      <c r="DJ107" s="9">
        <v>298.096</v>
      </c>
      <c r="DK107" s="9">
        <v>154.44900000000001</v>
      </c>
      <c r="DL107" s="9">
        <v>143.64699999999999</v>
      </c>
      <c r="DM107" s="9">
        <v>125.12</v>
      </c>
      <c r="DN107" s="9">
        <v>91.259</v>
      </c>
      <c r="DO107" s="9">
        <v>33.860999999999997</v>
      </c>
      <c r="DP107" s="9">
        <v>172.976</v>
      </c>
      <c r="DQ107" s="9">
        <v>63.19</v>
      </c>
      <c r="DR107" s="9">
        <v>109.785</v>
      </c>
      <c r="DS107" s="9">
        <v>144.94800000000001</v>
      </c>
      <c r="DT107" s="9">
        <v>104.616</v>
      </c>
      <c r="DU107" s="9">
        <v>40.332000000000001</v>
      </c>
      <c r="DV107" s="9">
        <v>189.68700000000001</v>
      </c>
      <c r="DW107" s="9">
        <v>70.215000000000003</v>
      </c>
      <c r="DX107" s="9">
        <v>119.47199999999999</v>
      </c>
      <c r="DY107" s="9">
        <v>189.89400000000001</v>
      </c>
      <c r="DZ107" s="9">
        <v>75.153999999999996</v>
      </c>
      <c r="EA107" s="9">
        <v>114.739</v>
      </c>
      <c r="EB107" s="9">
        <v>905.45699999999999</v>
      </c>
      <c r="EC107" s="9">
        <v>466.6</v>
      </c>
      <c r="ED107" s="9">
        <v>438.85700000000003</v>
      </c>
      <c r="EE107" s="9">
        <v>599.80399999999997</v>
      </c>
      <c r="EF107" s="9">
        <v>377.12700000000001</v>
      </c>
      <c r="EG107" s="9">
        <v>222.67599999999999</v>
      </c>
      <c r="EH107" s="9">
        <v>305.65300000000002</v>
      </c>
      <c r="EI107" s="9">
        <v>89.472999999999999</v>
      </c>
      <c r="EJ107" s="9">
        <v>216.18100000000001</v>
      </c>
      <c r="EK107" s="9">
        <v>107.767</v>
      </c>
      <c r="EL107" s="9">
        <v>51.173999999999999</v>
      </c>
      <c r="EM107" s="9">
        <v>56.594000000000001</v>
      </c>
      <c r="EN107" s="9">
        <v>26.026</v>
      </c>
      <c r="EO107" s="9">
        <v>12.321</v>
      </c>
      <c r="EP107" s="9">
        <v>13.705</v>
      </c>
      <c r="EQ107" s="9">
        <v>8.6310000000000002</v>
      </c>
      <c r="ER107" s="9">
        <v>5.9219999999999997</v>
      </c>
      <c r="ES107" s="9">
        <v>2.7090000000000001</v>
      </c>
      <c r="ET107" s="9">
        <v>4.2279999999999998</v>
      </c>
      <c r="EU107" s="9">
        <v>2.1659999999999999</v>
      </c>
      <c r="EV107" s="9">
        <v>2.0619999999999998</v>
      </c>
      <c r="EW107" s="9">
        <v>4.4029999999999996</v>
      </c>
      <c r="EX107" s="9">
        <v>3.7559999999999998</v>
      </c>
      <c r="EY107" s="9">
        <v>0.64700000000000002</v>
      </c>
      <c r="EZ107" s="9">
        <v>17.395</v>
      </c>
      <c r="FA107" s="9">
        <v>6.399</v>
      </c>
      <c r="FB107" s="9">
        <v>10.996</v>
      </c>
      <c r="FC107" s="9">
        <v>93.566999999999993</v>
      </c>
      <c r="FD107" s="9">
        <v>44.258000000000003</v>
      </c>
      <c r="FE107" s="9">
        <v>49.308999999999997</v>
      </c>
      <c r="FF107" s="9">
        <v>31.858000000000001</v>
      </c>
      <c r="FG107" s="9">
        <v>20.407</v>
      </c>
      <c r="FH107" s="9">
        <v>11.451000000000001</v>
      </c>
      <c r="FI107" s="9">
        <v>61.709000000000003</v>
      </c>
      <c r="FJ107" s="9">
        <v>23.850999999999999</v>
      </c>
      <c r="FK107" s="9">
        <v>37.857999999999997</v>
      </c>
      <c r="FL107" s="9">
        <v>37.921999999999997</v>
      </c>
      <c r="FM107" s="9">
        <v>24.63</v>
      </c>
      <c r="FN107" s="9">
        <v>13.292</v>
      </c>
      <c r="FO107" s="9">
        <v>69.844999999999999</v>
      </c>
      <c r="FP107" s="9">
        <v>26.542999999999999</v>
      </c>
      <c r="FQ107" s="9">
        <v>43.302</v>
      </c>
      <c r="FR107" s="9">
        <v>65.936000000000007</v>
      </c>
      <c r="FS107" s="9">
        <v>26.016999999999999</v>
      </c>
      <c r="FT107" s="9">
        <v>39.918999999999997</v>
      </c>
      <c r="FU107" s="9">
        <v>1507.317</v>
      </c>
      <c r="FV107" s="9">
        <v>811.78800000000001</v>
      </c>
      <c r="FW107" s="9">
        <v>695.529</v>
      </c>
      <c r="FX107" s="9">
        <v>1043.7470000000001</v>
      </c>
      <c r="FY107" s="9">
        <v>670.89400000000001</v>
      </c>
      <c r="FZ107" s="9">
        <v>372.85399999999998</v>
      </c>
      <c r="GA107" s="9">
        <v>463.57</v>
      </c>
      <c r="GB107" s="9">
        <v>140.89400000000001</v>
      </c>
      <c r="GC107" s="9">
        <v>322.67500000000001</v>
      </c>
      <c r="GD107" s="9">
        <v>151.71600000000001</v>
      </c>
      <c r="GE107" s="9">
        <v>80.456999999999994</v>
      </c>
      <c r="GF107" s="9">
        <v>71.259</v>
      </c>
      <c r="GG107" s="9">
        <v>35.573</v>
      </c>
      <c r="GH107" s="9">
        <v>19.709</v>
      </c>
      <c r="GI107" s="9">
        <v>15.863</v>
      </c>
      <c r="GJ107" s="9">
        <v>14.593</v>
      </c>
      <c r="GK107" s="9">
        <v>10.371</v>
      </c>
      <c r="GL107" s="9">
        <v>4.2220000000000004</v>
      </c>
      <c r="GM107" s="9">
        <v>7.8819999999999997</v>
      </c>
      <c r="GN107" s="9">
        <v>5.0590000000000002</v>
      </c>
      <c r="GO107" s="9">
        <v>2.823</v>
      </c>
      <c r="GP107" s="9">
        <v>6.7110000000000003</v>
      </c>
      <c r="GQ107" s="9">
        <v>5.3129999999999997</v>
      </c>
      <c r="GR107" s="9">
        <v>1.399</v>
      </c>
      <c r="GS107" s="9">
        <v>20.98</v>
      </c>
      <c r="GT107" s="9">
        <v>9.3379999999999992</v>
      </c>
      <c r="GU107" s="9">
        <v>11.641999999999999</v>
      </c>
      <c r="GV107" s="9">
        <v>128.36199999999999</v>
      </c>
      <c r="GW107" s="9">
        <v>68.22</v>
      </c>
      <c r="GX107" s="9">
        <v>60.142000000000003</v>
      </c>
      <c r="GY107" s="9">
        <v>48.889000000000003</v>
      </c>
      <c r="GZ107" s="9">
        <v>34.005000000000003</v>
      </c>
      <c r="HA107" s="9">
        <v>14.884</v>
      </c>
      <c r="HB107" s="9">
        <v>79.472999999999999</v>
      </c>
      <c r="HC107" s="9">
        <v>34.215000000000003</v>
      </c>
      <c r="HD107" s="9">
        <v>45.259</v>
      </c>
      <c r="HE107" s="9">
        <v>61.204999999999998</v>
      </c>
      <c r="HF107" s="9">
        <v>42.811</v>
      </c>
      <c r="HG107" s="9">
        <v>18.395</v>
      </c>
      <c r="HH107" s="9">
        <v>90.51</v>
      </c>
      <c r="HI107" s="9">
        <v>37.646999999999998</v>
      </c>
      <c r="HJ107" s="9">
        <v>52.863999999999997</v>
      </c>
      <c r="HK107" s="9">
        <v>87.355000000000004</v>
      </c>
      <c r="HL107" s="9">
        <v>39.274000000000001</v>
      </c>
      <c r="HM107" s="9">
        <v>48.082000000000001</v>
      </c>
      <c r="HN107" s="9">
        <v>278.601</v>
      </c>
      <c r="HO107" s="9">
        <v>143.773</v>
      </c>
      <c r="HP107" s="9">
        <v>134.82900000000001</v>
      </c>
      <c r="HQ107" s="9">
        <v>179.489</v>
      </c>
      <c r="HR107" s="9">
        <v>114.07599999999999</v>
      </c>
      <c r="HS107" s="9">
        <v>65.412000000000006</v>
      </c>
      <c r="HT107" s="9">
        <v>99.113</v>
      </c>
      <c r="HU107" s="9">
        <v>29.696000000000002</v>
      </c>
      <c r="HV107" s="9">
        <v>69.415999999999997</v>
      </c>
      <c r="HW107" s="9">
        <v>33.104999999999997</v>
      </c>
      <c r="HX107" s="9">
        <v>16.984000000000002</v>
      </c>
      <c r="HY107" s="9">
        <v>16.120999999999999</v>
      </c>
      <c r="HZ107" s="9">
        <v>5.8079999999999998</v>
      </c>
      <c r="IA107" s="9">
        <v>2.7480000000000002</v>
      </c>
      <c r="IB107" s="9">
        <v>3.06</v>
      </c>
      <c r="IC107" s="9">
        <v>1.5669999999999999</v>
      </c>
      <c r="ID107" s="9">
        <v>1.284</v>
      </c>
      <c r="IE107" s="9">
        <v>0.28299999999999997</v>
      </c>
      <c r="IF107" s="9">
        <v>0.68799999999999994</v>
      </c>
      <c r="IG107" s="9">
        <v>0.57599999999999996</v>
      </c>
      <c r="IH107" s="9">
        <v>0.111</v>
      </c>
      <c r="II107" s="9">
        <v>0.879</v>
      </c>
      <c r="IJ107" s="9">
        <v>0.70799999999999996</v>
      </c>
      <c r="IK107" s="9">
        <v>0.17199999999999999</v>
      </c>
      <c r="IL107" s="9">
        <v>4.2409999999999997</v>
      </c>
      <c r="IM107" s="9">
        <v>1.464</v>
      </c>
      <c r="IN107" s="9">
        <v>2.7770000000000001</v>
      </c>
      <c r="IO107" s="9">
        <v>29.207999999999998</v>
      </c>
      <c r="IP107" s="9">
        <v>15.137</v>
      </c>
      <c r="IQ107" s="9">
        <v>14.071999999999999</v>
      </c>
    </row>
    <row r="108" spans="1:251">
      <c r="A108" s="10">
        <v>44774</v>
      </c>
      <c r="B108" s="9">
        <v>1175.473</v>
      </c>
      <c r="C108" s="9">
        <v>1235.971</v>
      </c>
      <c r="D108" s="9">
        <v>401.791</v>
      </c>
      <c r="E108" s="9">
        <v>834.18100000000004</v>
      </c>
      <c r="F108" s="9">
        <v>439.03199999999998</v>
      </c>
      <c r="G108" s="9">
        <v>248.48099999999999</v>
      </c>
      <c r="H108" s="9">
        <v>190.55199999999999</v>
      </c>
      <c r="I108" s="9">
        <v>89.932000000000002</v>
      </c>
      <c r="J108" s="9">
        <v>52.83</v>
      </c>
      <c r="K108" s="9">
        <v>37.101999999999997</v>
      </c>
      <c r="L108" s="9">
        <v>41.097000000000001</v>
      </c>
      <c r="M108" s="9">
        <v>31.280999999999999</v>
      </c>
      <c r="N108" s="9">
        <v>9.8160000000000007</v>
      </c>
      <c r="O108" s="9">
        <v>22.989000000000001</v>
      </c>
      <c r="P108" s="9">
        <v>17.166</v>
      </c>
      <c r="Q108" s="9">
        <v>5.8230000000000004</v>
      </c>
      <c r="R108" s="9">
        <v>18.108000000000001</v>
      </c>
      <c r="S108" s="9">
        <v>14.115</v>
      </c>
      <c r="T108" s="9">
        <v>3.9929999999999999</v>
      </c>
      <c r="U108" s="9">
        <v>48.835000000000001</v>
      </c>
      <c r="V108" s="9">
        <v>21.548999999999999</v>
      </c>
      <c r="W108" s="9">
        <v>27.286000000000001</v>
      </c>
      <c r="X108" s="9">
        <v>386.64</v>
      </c>
      <c r="Y108" s="9">
        <v>216.79499999999999</v>
      </c>
      <c r="Z108" s="9">
        <v>169.846</v>
      </c>
      <c r="AA108" s="9">
        <v>163.32300000000001</v>
      </c>
      <c r="AB108" s="9">
        <v>123.652</v>
      </c>
      <c r="AC108" s="9">
        <v>39.670999999999999</v>
      </c>
      <c r="AD108" s="9">
        <v>223.31700000000001</v>
      </c>
      <c r="AE108" s="9">
        <v>93.141999999999996</v>
      </c>
      <c r="AF108" s="9">
        <v>130.17500000000001</v>
      </c>
      <c r="AG108" s="9">
        <v>194.035</v>
      </c>
      <c r="AH108" s="9">
        <v>145.73500000000001</v>
      </c>
      <c r="AI108" s="9">
        <v>48.3</v>
      </c>
      <c r="AJ108" s="9">
        <v>244.99700000000001</v>
      </c>
      <c r="AK108" s="9">
        <v>102.746</v>
      </c>
      <c r="AL108" s="9">
        <v>142.251</v>
      </c>
      <c r="AM108" s="9">
        <v>246.30600000000001</v>
      </c>
      <c r="AN108" s="9">
        <v>110.30800000000001</v>
      </c>
      <c r="AO108" s="9">
        <v>135.99799999999999</v>
      </c>
      <c r="AP108" s="9">
        <v>3492.6010000000001</v>
      </c>
      <c r="AQ108" s="9">
        <v>1832.5509999999999</v>
      </c>
      <c r="AR108" s="9">
        <v>1660.05</v>
      </c>
      <c r="AS108" s="9">
        <v>2394.0839999999998</v>
      </c>
      <c r="AT108" s="9">
        <v>1476.8869999999999</v>
      </c>
      <c r="AU108" s="9">
        <v>917.197</v>
      </c>
      <c r="AV108" s="9">
        <v>1098.5170000000001</v>
      </c>
      <c r="AW108" s="9">
        <v>355.66399999999999</v>
      </c>
      <c r="AX108" s="9">
        <v>742.85299999999995</v>
      </c>
      <c r="AY108" s="9">
        <v>391.01600000000002</v>
      </c>
      <c r="AZ108" s="9">
        <v>207.816</v>
      </c>
      <c r="BA108" s="9">
        <v>183.2</v>
      </c>
      <c r="BB108" s="9">
        <v>90.853999999999999</v>
      </c>
      <c r="BC108" s="9">
        <v>48.63</v>
      </c>
      <c r="BD108" s="9">
        <v>42.223999999999997</v>
      </c>
      <c r="BE108" s="9">
        <v>33.170999999999999</v>
      </c>
      <c r="BF108" s="9">
        <v>25.35</v>
      </c>
      <c r="BG108" s="9">
        <v>7.8209999999999997</v>
      </c>
      <c r="BH108" s="9">
        <v>18.582000000000001</v>
      </c>
      <c r="BI108" s="9">
        <v>13.51</v>
      </c>
      <c r="BJ108" s="9">
        <v>5.0730000000000004</v>
      </c>
      <c r="BK108" s="9">
        <v>14.589</v>
      </c>
      <c r="BL108" s="9">
        <v>11.840999999999999</v>
      </c>
      <c r="BM108" s="9">
        <v>2.7480000000000002</v>
      </c>
      <c r="BN108" s="9">
        <v>57.683</v>
      </c>
      <c r="BO108" s="9">
        <v>23.279</v>
      </c>
      <c r="BP108" s="9">
        <v>34.402999999999999</v>
      </c>
      <c r="BQ108" s="9">
        <v>337.98399999999998</v>
      </c>
      <c r="BR108" s="9">
        <v>178.71199999999999</v>
      </c>
      <c r="BS108" s="9">
        <v>159.273</v>
      </c>
      <c r="BT108" s="9">
        <v>151.88900000000001</v>
      </c>
      <c r="BU108" s="9">
        <v>108.84099999999999</v>
      </c>
      <c r="BV108" s="9">
        <v>43.048000000000002</v>
      </c>
      <c r="BW108" s="9">
        <v>186.095</v>
      </c>
      <c r="BX108" s="9">
        <v>69.87</v>
      </c>
      <c r="BY108" s="9">
        <v>116.22499999999999</v>
      </c>
      <c r="BZ108" s="9">
        <v>174.80500000000001</v>
      </c>
      <c r="CA108" s="9">
        <v>126.078</v>
      </c>
      <c r="CB108" s="9">
        <v>48.726999999999997</v>
      </c>
      <c r="CC108" s="9">
        <v>216.21100000000001</v>
      </c>
      <c r="CD108" s="9">
        <v>81.738</v>
      </c>
      <c r="CE108" s="9">
        <v>134.47300000000001</v>
      </c>
      <c r="CF108" s="9">
        <v>204.678</v>
      </c>
      <c r="CG108" s="9">
        <v>83.38</v>
      </c>
      <c r="CH108" s="9">
        <v>121.298</v>
      </c>
      <c r="CI108" s="9">
        <v>2780.681</v>
      </c>
      <c r="CJ108" s="9">
        <v>1424.5350000000001</v>
      </c>
      <c r="CK108" s="9">
        <v>1356.146</v>
      </c>
      <c r="CL108" s="9">
        <v>1920.5239999999999</v>
      </c>
      <c r="CM108" s="9">
        <v>1153.019</v>
      </c>
      <c r="CN108" s="9">
        <v>767.505</v>
      </c>
      <c r="CO108" s="9">
        <v>860.15800000000002</v>
      </c>
      <c r="CP108" s="9">
        <v>271.517</v>
      </c>
      <c r="CQ108" s="9">
        <v>588.64099999999996</v>
      </c>
      <c r="CR108" s="9">
        <v>318.19400000000002</v>
      </c>
      <c r="CS108" s="9">
        <v>166.506</v>
      </c>
      <c r="CT108" s="9">
        <v>151.68899999999999</v>
      </c>
      <c r="CU108" s="9">
        <v>51.34</v>
      </c>
      <c r="CV108" s="9">
        <v>28.335999999999999</v>
      </c>
      <c r="CW108" s="9">
        <v>23.004999999999999</v>
      </c>
      <c r="CX108" s="9">
        <v>18.904</v>
      </c>
      <c r="CY108" s="9">
        <v>13.682</v>
      </c>
      <c r="CZ108" s="9">
        <v>5.2220000000000004</v>
      </c>
      <c r="DA108" s="9">
        <v>12.301</v>
      </c>
      <c r="DB108" s="9">
        <v>8.2940000000000005</v>
      </c>
      <c r="DC108" s="9">
        <v>4.0069999999999997</v>
      </c>
      <c r="DD108" s="9">
        <v>6.6029999999999998</v>
      </c>
      <c r="DE108" s="9">
        <v>5.3879999999999999</v>
      </c>
      <c r="DF108" s="9">
        <v>1.2150000000000001</v>
      </c>
      <c r="DG108" s="9">
        <v>32.436</v>
      </c>
      <c r="DH108" s="9">
        <v>14.654</v>
      </c>
      <c r="DI108" s="9">
        <v>17.782</v>
      </c>
      <c r="DJ108" s="9">
        <v>289.38099999999997</v>
      </c>
      <c r="DK108" s="9">
        <v>151.15799999999999</v>
      </c>
      <c r="DL108" s="9">
        <v>138.22300000000001</v>
      </c>
      <c r="DM108" s="9">
        <v>120.13500000000001</v>
      </c>
      <c r="DN108" s="9">
        <v>87.822999999999993</v>
      </c>
      <c r="DO108" s="9">
        <v>32.311</v>
      </c>
      <c r="DP108" s="9">
        <v>169.24600000000001</v>
      </c>
      <c r="DQ108" s="9">
        <v>63.334000000000003</v>
      </c>
      <c r="DR108" s="9">
        <v>105.91200000000001</v>
      </c>
      <c r="DS108" s="9">
        <v>133.21100000000001</v>
      </c>
      <c r="DT108" s="9">
        <v>96.956999999999994</v>
      </c>
      <c r="DU108" s="9">
        <v>36.253999999999998</v>
      </c>
      <c r="DV108" s="9">
        <v>184.98400000000001</v>
      </c>
      <c r="DW108" s="9">
        <v>69.548000000000002</v>
      </c>
      <c r="DX108" s="9">
        <v>115.435</v>
      </c>
      <c r="DY108" s="9">
        <v>181.548</v>
      </c>
      <c r="DZ108" s="9">
        <v>71.628</v>
      </c>
      <c r="EA108" s="9">
        <v>109.919</v>
      </c>
      <c r="EB108" s="9">
        <v>911.93899999999996</v>
      </c>
      <c r="EC108" s="9">
        <v>469.90499999999997</v>
      </c>
      <c r="ED108" s="9">
        <v>442.03399999999999</v>
      </c>
      <c r="EE108" s="9">
        <v>594.70100000000002</v>
      </c>
      <c r="EF108" s="9">
        <v>375.64</v>
      </c>
      <c r="EG108" s="9">
        <v>219.06100000000001</v>
      </c>
      <c r="EH108" s="9">
        <v>317.238</v>
      </c>
      <c r="EI108" s="9">
        <v>94.265000000000001</v>
      </c>
      <c r="EJ108" s="9">
        <v>222.97300000000001</v>
      </c>
      <c r="EK108" s="9">
        <v>105.761</v>
      </c>
      <c r="EL108" s="9">
        <v>54.784999999999997</v>
      </c>
      <c r="EM108" s="9">
        <v>50.975999999999999</v>
      </c>
      <c r="EN108" s="9">
        <v>27.024999999999999</v>
      </c>
      <c r="EO108" s="9">
        <v>14.965999999999999</v>
      </c>
      <c r="EP108" s="9">
        <v>12.058999999999999</v>
      </c>
      <c r="EQ108" s="9">
        <v>9.24</v>
      </c>
      <c r="ER108" s="9">
        <v>6.694</v>
      </c>
      <c r="ES108" s="9">
        <v>2.5470000000000002</v>
      </c>
      <c r="ET108" s="9">
        <v>5.5039999999999996</v>
      </c>
      <c r="EU108" s="9">
        <v>4.2960000000000003</v>
      </c>
      <c r="EV108" s="9">
        <v>1.208</v>
      </c>
      <c r="EW108" s="9">
        <v>3.7370000000000001</v>
      </c>
      <c r="EX108" s="9">
        <v>2.3980000000000001</v>
      </c>
      <c r="EY108" s="9">
        <v>1.339</v>
      </c>
      <c r="EZ108" s="9">
        <v>17.785</v>
      </c>
      <c r="FA108" s="9">
        <v>8.2729999999999997</v>
      </c>
      <c r="FB108" s="9">
        <v>9.5120000000000005</v>
      </c>
      <c r="FC108" s="9">
        <v>87.009</v>
      </c>
      <c r="FD108" s="9">
        <v>43.326000000000001</v>
      </c>
      <c r="FE108" s="9">
        <v>43.683</v>
      </c>
      <c r="FF108" s="9">
        <v>29.669</v>
      </c>
      <c r="FG108" s="9">
        <v>20.619</v>
      </c>
      <c r="FH108" s="9">
        <v>9.0500000000000007</v>
      </c>
      <c r="FI108" s="9">
        <v>57.34</v>
      </c>
      <c r="FJ108" s="9">
        <v>22.707000000000001</v>
      </c>
      <c r="FK108" s="9">
        <v>34.633000000000003</v>
      </c>
      <c r="FL108" s="9">
        <v>36.722999999999999</v>
      </c>
      <c r="FM108" s="9">
        <v>26.442</v>
      </c>
      <c r="FN108" s="9">
        <v>10.281000000000001</v>
      </c>
      <c r="FO108" s="9">
        <v>69.039000000000001</v>
      </c>
      <c r="FP108" s="9">
        <v>28.343</v>
      </c>
      <c r="FQ108" s="9">
        <v>40.695999999999998</v>
      </c>
      <c r="FR108" s="9">
        <v>62.843000000000004</v>
      </c>
      <c r="FS108" s="9">
        <v>27.003</v>
      </c>
      <c r="FT108" s="9">
        <v>35.841000000000001</v>
      </c>
      <c r="FU108" s="9">
        <v>1511.873</v>
      </c>
      <c r="FV108" s="9">
        <v>810.79600000000005</v>
      </c>
      <c r="FW108" s="9">
        <v>701.07600000000002</v>
      </c>
      <c r="FX108" s="9">
        <v>1036.559</v>
      </c>
      <c r="FY108" s="9">
        <v>660.351</v>
      </c>
      <c r="FZ108" s="9">
        <v>376.20800000000003</v>
      </c>
      <c r="GA108" s="9">
        <v>475.31400000000002</v>
      </c>
      <c r="GB108" s="9">
        <v>150.446</v>
      </c>
      <c r="GC108" s="9">
        <v>324.86799999999999</v>
      </c>
      <c r="GD108" s="9">
        <v>161.76300000000001</v>
      </c>
      <c r="GE108" s="9">
        <v>83.316000000000003</v>
      </c>
      <c r="GF108" s="9">
        <v>78.447000000000003</v>
      </c>
      <c r="GG108" s="9">
        <v>32.915999999999997</v>
      </c>
      <c r="GH108" s="9">
        <v>19.084</v>
      </c>
      <c r="GI108" s="9">
        <v>13.832000000000001</v>
      </c>
      <c r="GJ108" s="9">
        <v>12.515000000000001</v>
      </c>
      <c r="GK108" s="9">
        <v>8.3049999999999997</v>
      </c>
      <c r="GL108" s="9">
        <v>4.2110000000000003</v>
      </c>
      <c r="GM108" s="9">
        <v>4.3819999999999997</v>
      </c>
      <c r="GN108" s="9">
        <v>3.0230000000000001</v>
      </c>
      <c r="GO108" s="9">
        <v>1.359</v>
      </c>
      <c r="GP108" s="9">
        <v>8.1329999999999991</v>
      </c>
      <c r="GQ108" s="9">
        <v>5.282</v>
      </c>
      <c r="GR108" s="9">
        <v>2.851</v>
      </c>
      <c r="GS108" s="9">
        <v>20.401</v>
      </c>
      <c r="GT108" s="9">
        <v>10.779</v>
      </c>
      <c r="GU108" s="9">
        <v>9.6219999999999999</v>
      </c>
      <c r="GV108" s="9">
        <v>139.33699999999999</v>
      </c>
      <c r="GW108" s="9">
        <v>69.602999999999994</v>
      </c>
      <c r="GX108" s="9">
        <v>69.733000000000004</v>
      </c>
      <c r="GY108" s="9">
        <v>50.834000000000003</v>
      </c>
      <c r="GZ108" s="9">
        <v>33.134999999999998</v>
      </c>
      <c r="HA108" s="9">
        <v>17.699000000000002</v>
      </c>
      <c r="HB108" s="9">
        <v>88.503</v>
      </c>
      <c r="HC108" s="9">
        <v>36.468000000000004</v>
      </c>
      <c r="HD108" s="9">
        <v>52.033999999999999</v>
      </c>
      <c r="HE108" s="9">
        <v>62.463000000000001</v>
      </c>
      <c r="HF108" s="9">
        <v>41.015999999999998</v>
      </c>
      <c r="HG108" s="9">
        <v>21.446999999999999</v>
      </c>
      <c r="HH108" s="9">
        <v>99.3</v>
      </c>
      <c r="HI108" s="9">
        <v>42.3</v>
      </c>
      <c r="HJ108" s="9">
        <v>57</v>
      </c>
      <c r="HK108" s="9">
        <v>92.885000000000005</v>
      </c>
      <c r="HL108" s="9">
        <v>39.491</v>
      </c>
      <c r="HM108" s="9">
        <v>53.393000000000001</v>
      </c>
      <c r="HN108" s="9">
        <v>277.23899999999998</v>
      </c>
      <c r="HO108" s="9">
        <v>141.87100000000001</v>
      </c>
      <c r="HP108" s="9">
        <v>135.36799999999999</v>
      </c>
      <c r="HQ108" s="9">
        <v>177.279</v>
      </c>
      <c r="HR108" s="9">
        <v>111.071</v>
      </c>
      <c r="HS108" s="9">
        <v>66.207999999999998</v>
      </c>
      <c r="HT108" s="9">
        <v>99.960999999999999</v>
      </c>
      <c r="HU108" s="9">
        <v>30.8</v>
      </c>
      <c r="HV108" s="9">
        <v>69.161000000000001</v>
      </c>
      <c r="HW108" s="9">
        <v>35.29</v>
      </c>
      <c r="HX108" s="9">
        <v>17.201000000000001</v>
      </c>
      <c r="HY108" s="9">
        <v>18.088999999999999</v>
      </c>
      <c r="HZ108" s="9">
        <v>5.61</v>
      </c>
      <c r="IA108" s="9">
        <v>2.335</v>
      </c>
      <c r="IB108" s="9">
        <v>3.2749999999999999</v>
      </c>
      <c r="IC108" s="9">
        <v>1.2729999999999999</v>
      </c>
      <c r="ID108" s="9">
        <v>0.32900000000000001</v>
      </c>
      <c r="IE108" s="9">
        <v>0.94399999999999995</v>
      </c>
      <c r="IF108" s="9">
        <v>1.0640000000000001</v>
      </c>
      <c r="IG108" s="9">
        <v>0.14699999999999999</v>
      </c>
      <c r="IH108" s="9">
        <v>0.91800000000000004</v>
      </c>
      <c r="II108" s="9">
        <v>0.20799999999999999</v>
      </c>
      <c r="IJ108" s="9">
        <v>0.182</v>
      </c>
      <c r="IK108" s="9">
        <v>2.5999999999999999E-2</v>
      </c>
      <c r="IL108" s="9">
        <v>4.3369999999999997</v>
      </c>
      <c r="IM108" s="9">
        <v>2.0059999999999998</v>
      </c>
      <c r="IN108" s="9">
        <v>2.331</v>
      </c>
      <c r="IO108" s="9">
        <v>32.369999999999997</v>
      </c>
      <c r="IP108" s="9">
        <v>15.923</v>
      </c>
      <c r="IQ108" s="9">
        <v>16.446999999999999</v>
      </c>
    </row>
    <row r="109" spans="1:251">
      <c r="A109" s="10">
        <v>44805</v>
      </c>
      <c r="B109" s="9">
        <v>1194.1569999999999</v>
      </c>
      <c r="C109" s="9">
        <v>1262.019</v>
      </c>
      <c r="D109" s="9">
        <v>427.28800000000001</v>
      </c>
      <c r="E109" s="9">
        <v>834.73</v>
      </c>
      <c r="F109" s="9">
        <v>444.01799999999997</v>
      </c>
      <c r="G109" s="9">
        <v>243.40700000000001</v>
      </c>
      <c r="H109" s="9">
        <v>200.61099999999999</v>
      </c>
      <c r="I109" s="9">
        <v>96.013999999999996</v>
      </c>
      <c r="J109" s="9">
        <v>54.146999999999998</v>
      </c>
      <c r="K109" s="9">
        <v>41.866999999999997</v>
      </c>
      <c r="L109" s="9">
        <v>42.045000000000002</v>
      </c>
      <c r="M109" s="9">
        <v>31.757000000000001</v>
      </c>
      <c r="N109" s="9">
        <v>10.288</v>
      </c>
      <c r="O109" s="9">
        <v>24.225000000000001</v>
      </c>
      <c r="P109" s="9">
        <v>17.446000000000002</v>
      </c>
      <c r="Q109" s="9">
        <v>6.7789999999999999</v>
      </c>
      <c r="R109" s="9">
        <v>17.82</v>
      </c>
      <c r="S109" s="9">
        <v>14.311</v>
      </c>
      <c r="T109" s="9">
        <v>3.5089999999999999</v>
      </c>
      <c r="U109" s="9">
        <v>53.969000000000001</v>
      </c>
      <c r="V109" s="9">
        <v>22.39</v>
      </c>
      <c r="W109" s="9">
        <v>31.579000000000001</v>
      </c>
      <c r="X109" s="9">
        <v>385.88499999999999</v>
      </c>
      <c r="Y109" s="9">
        <v>207.732</v>
      </c>
      <c r="Z109" s="9">
        <v>178.15299999999999</v>
      </c>
      <c r="AA109" s="9">
        <v>160.387</v>
      </c>
      <c r="AB109" s="9">
        <v>114.464</v>
      </c>
      <c r="AC109" s="9">
        <v>45.923000000000002</v>
      </c>
      <c r="AD109" s="9">
        <v>225.49799999999999</v>
      </c>
      <c r="AE109" s="9">
        <v>93.268000000000001</v>
      </c>
      <c r="AF109" s="9">
        <v>132.22900000000001</v>
      </c>
      <c r="AG109" s="9">
        <v>194.43899999999999</v>
      </c>
      <c r="AH109" s="9">
        <v>140.63800000000001</v>
      </c>
      <c r="AI109" s="9">
        <v>53.801000000000002</v>
      </c>
      <c r="AJ109" s="9">
        <v>249.57900000000001</v>
      </c>
      <c r="AK109" s="9">
        <v>102.76900000000001</v>
      </c>
      <c r="AL109" s="9">
        <v>146.81100000000001</v>
      </c>
      <c r="AM109" s="9">
        <v>249.72300000000001</v>
      </c>
      <c r="AN109" s="9">
        <v>110.714</v>
      </c>
      <c r="AO109" s="9">
        <v>139.00800000000001</v>
      </c>
      <c r="AP109" s="9">
        <v>3498.9409999999998</v>
      </c>
      <c r="AQ109" s="9">
        <v>1840.1030000000001</v>
      </c>
      <c r="AR109" s="9">
        <v>1658.837</v>
      </c>
      <c r="AS109" s="9">
        <v>2422.87</v>
      </c>
      <c r="AT109" s="9">
        <v>1486.4739999999999</v>
      </c>
      <c r="AU109" s="9">
        <v>936.39499999999998</v>
      </c>
      <c r="AV109" s="9">
        <v>1076.0709999999999</v>
      </c>
      <c r="AW109" s="9">
        <v>353.62900000000002</v>
      </c>
      <c r="AX109" s="9">
        <v>722.44200000000001</v>
      </c>
      <c r="AY109" s="9">
        <v>357.61399999999998</v>
      </c>
      <c r="AZ109" s="9">
        <v>189.78</v>
      </c>
      <c r="BA109" s="9">
        <v>167.833</v>
      </c>
      <c r="BB109" s="9">
        <v>76.013000000000005</v>
      </c>
      <c r="BC109" s="9">
        <v>46.173999999999999</v>
      </c>
      <c r="BD109" s="9">
        <v>29.838999999999999</v>
      </c>
      <c r="BE109" s="9">
        <v>26.882000000000001</v>
      </c>
      <c r="BF109" s="9">
        <v>20.992000000000001</v>
      </c>
      <c r="BG109" s="9">
        <v>5.89</v>
      </c>
      <c r="BH109" s="9">
        <v>16.327999999999999</v>
      </c>
      <c r="BI109" s="9">
        <v>14.292</v>
      </c>
      <c r="BJ109" s="9">
        <v>2.036</v>
      </c>
      <c r="BK109" s="9">
        <v>10.553000000000001</v>
      </c>
      <c r="BL109" s="9">
        <v>6.7</v>
      </c>
      <c r="BM109" s="9">
        <v>3.8540000000000001</v>
      </c>
      <c r="BN109" s="9">
        <v>49.131</v>
      </c>
      <c r="BO109" s="9">
        <v>25.181000000000001</v>
      </c>
      <c r="BP109" s="9">
        <v>23.95</v>
      </c>
      <c r="BQ109" s="9">
        <v>311.91500000000002</v>
      </c>
      <c r="BR109" s="9">
        <v>161.101</v>
      </c>
      <c r="BS109" s="9">
        <v>150.81399999999999</v>
      </c>
      <c r="BT109" s="9">
        <v>128.703</v>
      </c>
      <c r="BU109" s="9">
        <v>87.022999999999996</v>
      </c>
      <c r="BV109" s="9">
        <v>41.68</v>
      </c>
      <c r="BW109" s="9">
        <v>183.21199999999999</v>
      </c>
      <c r="BX109" s="9">
        <v>74.078000000000003</v>
      </c>
      <c r="BY109" s="9">
        <v>109.134</v>
      </c>
      <c r="BZ109" s="9">
        <v>149.27600000000001</v>
      </c>
      <c r="CA109" s="9">
        <v>103.173</v>
      </c>
      <c r="CB109" s="9">
        <v>46.103000000000002</v>
      </c>
      <c r="CC109" s="9">
        <v>208.33799999999999</v>
      </c>
      <c r="CD109" s="9">
        <v>86.606999999999999</v>
      </c>
      <c r="CE109" s="9">
        <v>121.73</v>
      </c>
      <c r="CF109" s="9">
        <v>199.541</v>
      </c>
      <c r="CG109" s="9">
        <v>88.370999999999995</v>
      </c>
      <c r="CH109" s="9">
        <v>111.17</v>
      </c>
      <c r="CI109" s="9">
        <v>2778.7289999999998</v>
      </c>
      <c r="CJ109" s="9">
        <v>1428.0840000000001</v>
      </c>
      <c r="CK109" s="9">
        <v>1350.645</v>
      </c>
      <c r="CL109" s="9">
        <v>1914.6610000000001</v>
      </c>
      <c r="CM109" s="9">
        <v>1154.3579999999999</v>
      </c>
      <c r="CN109" s="9">
        <v>760.303</v>
      </c>
      <c r="CO109" s="9">
        <v>864.06799999999998</v>
      </c>
      <c r="CP109" s="9">
        <v>273.726</v>
      </c>
      <c r="CQ109" s="9">
        <v>590.34100000000001</v>
      </c>
      <c r="CR109" s="9">
        <v>308.12099999999998</v>
      </c>
      <c r="CS109" s="9">
        <v>162.84800000000001</v>
      </c>
      <c r="CT109" s="9">
        <v>145.273</v>
      </c>
      <c r="CU109" s="9">
        <v>51.844999999999999</v>
      </c>
      <c r="CV109" s="9">
        <v>25.495000000000001</v>
      </c>
      <c r="CW109" s="9">
        <v>26.35</v>
      </c>
      <c r="CX109" s="9">
        <v>25.73</v>
      </c>
      <c r="CY109" s="9">
        <v>16.484999999999999</v>
      </c>
      <c r="CZ109" s="9">
        <v>9.2439999999999998</v>
      </c>
      <c r="DA109" s="9">
        <v>13.260999999999999</v>
      </c>
      <c r="DB109" s="9">
        <v>7.3970000000000002</v>
      </c>
      <c r="DC109" s="9">
        <v>5.8639999999999999</v>
      </c>
      <c r="DD109" s="9">
        <v>12.468</v>
      </c>
      <c r="DE109" s="9">
        <v>9.0879999999999992</v>
      </c>
      <c r="DF109" s="9">
        <v>3.38</v>
      </c>
      <c r="DG109" s="9">
        <v>26.116</v>
      </c>
      <c r="DH109" s="9">
        <v>9.01</v>
      </c>
      <c r="DI109" s="9">
        <v>17.106000000000002</v>
      </c>
      <c r="DJ109" s="9">
        <v>274.56400000000002</v>
      </c>
      <c r="DK109" s="9">
        <v>144.964</v>
      </c>
      <c r="DL109" s="9">
        <v>129.59899999999999</v>
      </c>
      <c r="DM109" s="9">
        <v>110.81100000000001</v>
      </c>
      <c r="DN109" s="9">
        <v>80.8</v>
      </c>
      <c r="DO109" s="9">
        <v>30.010999999999999</v>
      </c>
      <c r="DP109" s="9">
        <v>163.75299999999999</v>
      </c>
      <c r="DQ109" s="9">
        <v>64.165000000000006</v>
      </c>
      <c r="DR109" s="9">
        <v>99.588999999999999</v>
      </c>
      <c r="DS109" s="9">
        <v>133.58799999999999</v>
      </c>
      <c r="DT109" s="9">
        <v>95.105999999999995</v>
      </c>
      <c r="DU109" s="9">
        <v>38.481999999999999</v>
      </c>
      <c r="DV109" s="9">
        <v>174.53399999999999</v>
      </c>
      <c r="DW109" s="9">
        <v>67.742000000000004</v>
      </c>
      <c r="DX109" s="9">
        <v>106.792</v>
      </c>
      <c r="DY109" s="9">
        <v>177.01400000000001</v>
      </c>
      <c r="DZ109" s="9">
        <v>71.561999999999998</v>
      </c>
      <c r="EA109" s="9">
        <v>105.452</v>
      </c>
      <c r="EB109" s="9">
        <v>908.85599999999999</v>
      </c>
      <c r="EC109" s="9">
        <v>477.26499999999999</v>
      </c>
      <c r="ED109" s="9">
        <v>431.59100000000001</v>
      </c>
      <c r="EE109" s="9">
        <v>595.53</v>
      </c>
      <c r="EF109" s="9">
        <v>379.94799999999998</v>
      </c>
      <c r="EG109" s="9">
        <v>215.58199999999999</v>
      </c>
      <c r="EH109" s="9">
        <v>313.32600000000002</v>
      </c>
      <c r="EI109" s="9">
        <v>97.316999999999993</v>
      </c>
      <c r="EJ109" s="9">
        <v>216.00899999999999</v>
      </c>
      <c r="EK109" s="9">
        <v>107.726</v>
      </c>
      <c r="EL109" s="9">
        <v>56.982999999999997</v>
      </c>
      <c r="EM109" s="9">
        <v>50.743000000000002</v>
      </c>
      <c r="EN109" s="9">
        <v>23.129000000000001</v>
      </c>
      <c r="EO109" s="9">
        <v>10.207000000000001</v>
      </c>
      <c r="EP109" s="9">
        <v>12.922000000000001</v>
      </c>
      <c r="EQ109" s="9">
        <v>7.6989999999999998</v>
      </c>
      <c r="ER109" s="9">
        <v>5.2560000000000002</v>
      </c>
      <c r="ES109" s="9">
        <v>2.4430000000000001</v>
      </c>
      <c r="ET109" s="9">
        <v>3.4529999999999998</v>
      </c>
      <c r="EU109" s="9">
        <v>1.8560000000000001</v>
      </c>
      <c r="EV109" s="9">
        <v>1.597</v>
      </c>
      <c r="EW109" s="9">
        <v>4.2460000000000004</v>
      </c>
      <c r="EX109" s="9">
        <v>3.4</v>
      </c>
      <c r="EY109" s="9">
        <v>0.84599999999999997</v>
      </c>
      <c r="EZ109" s="9">
        <v>15.429</v>
      </c>
      <c r="FA109" s="9">
        <v>4.95</v>
      </c>
      <c r="FB109" s="9">
        <v>10.478999999999999</v>
      </c>
      <c r="FC109" s="9">
        <v>92.376999999999995</v>
      </c>
      <c r="FD109" s="9">
        <v>49.725999999999999</v>
      </c>
      <c r="FE109" s="9">
        <v>42.651000000000003</v>
      </c>
      <c r="FF109" s="9">
        <v>32.796999999999997</v>
      </c>
      <c r="FG109" s="9">
        <v>22.77</v>
      </c>
      <c r="FH109" s="9">
        <v>10.026999999999999</v>
      </c>
      <c r="FI109" s="9">
        <v>59.58</v>
      </c>
      <c r="FJ109" s="9">
        <v>26.956</v>
      </c>
      <c r="FK109" s="9">
        <v>32.624000000000002</v>
      </c>
      <c r="FL109" s="9">
        <v>39.688000000000002</v>
      </c>
      <c r="FM109" s="9">
        <v>27.481999999999999</v>
      </c>
      <c r="FN109" s="9">
        <v>12.205</v>
      </c>
      <c r="FO109" s="9">
        <v>68.037999999999997</v>
      </c>
      <c r="FP109" s="9">
        <v>29.501000000000001</v>
      </c>
      <c r="FQ109" s="9">
        <v>38.537999999999997</v>
      </c>
      <c r="FR109" s="9">
        <v>63.033000000000001</v>
      </c>
      <c r="FS109" s="9">
        <v>28.812000000000001</v>
      </c>
      <c r="FT109" s="9">
        <v>34.220999999999997</v>
      </c>
      <c r="FU109" s="9">
        <v>1505.0709999999999</v>
      </c>
      <c r="FV109" s="9">
        <v>805.947</v>
      </c>
      <c r="FW109" s="9">
        <v>699.12400000000002</v>
      </c>
      <c r="FX109" s="9">
        <v>1042.394</v>
      </c>
      <c r="FY109" s="9">
        <v>664.29200000000003</v>
      </c>
      <c r="FZ109" s="9">
        <v>378.101</v>
      </c>
      <c r="GA109" s="9">
        <v>462.678</v>
      </c>
      <c r="GB109" s="9">
        <v>141.654</v>
      </c>
      <c r="GC109" s="9">
        <v>321.02300000000002</v>
      </c>
      <c r="GD109" s="9">
        <v>150.90799999999999</v>
      </c>
      <c r="GE109" s="9">
        <v>81.531000000000006</v>
      </c>
      <c r="GF109" s="9">
        <v>69.376999999999995</v>
      </c>
      <c r="GG109" s="9">
        <v>27.023</v>
      </c>
      <c r="GH109" s="9">
        <v>15.308</v>
      </c>
      <c r="GI109" s="9">
        <v>11.714</v>
      </c>
      <c r="GJ109" s="9">
        <v>9.4369999999999994</v>
      </c>
      <c r="GK109" s="9">
        <v>5.0090000000000003</v>
      </c>
      <c r="GL109" s="9">
        <v>4.4269999999999996</v>
      </c>
      <c r="GM109" s="9">
        <v>4.1029999999999998</v>
      </c>
      <c r="GN109" s="9">
        <v>2.4590000000000001</v>
      </c>
      <c r="GO109" s="9">
        <v>1.6439999999999999</v>
      </c>
      <c r="GP109" s="9">
        <v>5.3330000000000002</v>
      </c>
      <c r="GQ109" s="9">
        <v>2.5499999999999998</v>
      </c>
      <c r="GR109" s="9">
        <v>2.7839999999999998</v>
      </c>
      <c r="GS109" s="9">
        <v>17.585999999999999</v>
      </c>
      <c r="GT109" s="9">
        <v>10.298999999999999</v>
      </c>
      <c r="GU109" s="9">
        <v>7.2869999999999999</v>
      </c>
      <c r="GV109" s="9">
        <v>136.642</v>
      </c>
      <c r="GW109" s="9">
        <v>73.081000000000003</v>
      </c>
      <c r="GX109" s="9">
        <v>63.561</v>
      </c>
      <c r="GY109" s="9">
        <v>52.212000000000003</v>
      </c>
      <c r="GZ109" s="9">
        <v>37.185000000000002</v>
      </c>
      <c r="HA109" s="9">
        <v>15.026999999999999</v>
      </c>
      <c r="HB109" s="9">
        <v>84.43</v>
      </c>
      <c r="HC109" s="9">
        <v>35.896000000000001</v>
      </c>
      <c r="HD109" s="9">
        <v>48.533000000000001</v>
      </c>
      <c r="HE109" s="9">
        <v>60.070999999999998</v>
      </c>
      <c r="HF109" s="9">
        <v>41.682000000000002</v>
      </c>
      <c r="HG109" s="9">
        <v>18.388999999999999</v>
      </c>
      <c r="HH109" s="9">
        <v>90.835999999999999</v>
      </c>
      <c r="HI109" s="9">
        <v>39.848999999999997</v>
      </c>
      <c r="HJ109" s="9">
        <v>50.988</v>
      </c>
      <c r="HK109" s="9">
        <v>88.533000000000001</v>
      </c>
      <c r="HL109" s="9">
        <v>38.356000000000002</v>
      </c>
      <c r="HM109" s="9">
        <v>50.177</v>
      </c>
      <c r="HN109" s="9">
        <v>281.87</v>
      </c>
      <c r="HO109" s="9">
        <v>145.31899999999999</v>
      </c>
      <c r="HP109" s="9">
        <v>136.55000000000001</v>
      </c>
      <c r="HQ109" s="9">
        <v>181.17</v>
      </c>
      <c r="HR109" s="9">
        <v>114.122</v>
      </c>
      <c r="HS109" s="9">
        <v>67.048000000000002</v>
      </c>
      <c r="HT109" s="9">
        <v>100.7</v>
      </c>
      <c r="HU109" s="9">
        <v>31.196999999999999</v>
      </c>
      <c r="HV109" s="9">
        <v>69.501999999999995</v>
      </c>
      <c r="HW109" s="9">
        <v>31.329000000000001</v>
      </c>
      <c r="HX109" s="9">
        <v>15.723000000000001</v>
      </c>
      <c r="HY109" s="9">
        <v>15.605</v>
      </c>
      <c r="HZ109" s="9">
        <v>6.6959999999999997</v>
      </c>
      <c r="IA109" s="9">
        <v>3.5209999999999999</v>
      </c>
      <c r="IB109" s="9">
        <v>3.1749999999999998</v>
      </c>
      <c r="IC109" s="9">
        <v>2.4729999999999999</v>
      </c>
      <c r="ID109" s="9">
        <v>1.4370000000000001</v>
      </c>
      <c r="IE109" s="9">
        <v>1.036</v>
      </c>
      <c r="IF109" s="9">
        <v>1.2</v>
      </c>
      <c r="IG109" s="9">
        <v>0.57399999999999995</v>
      </c>
      <c r="IH109" s="9">
        <v>0.625</v>
      </c>
      <c r="II109" s="9">
        <v>1.2729999999999999</v>
      </c>
      <c r="IJ109" s="9">
        <v>0.86299999999999999</v>
      </c>
      <c r="IK109" s="9">
        <v>0.41</v>
      </c>
      <c r="IL109" s="9">
        <v>4.2229999999999999</v>
      </c>
      <c r="IM109" s="9">
        <v>2.0840000000000001</v>
      </c>
      <c r="IN109" s="9">
        <v>2.1389999999999998</v>
      </c>
      <c r="IO109" s="9">
        <v>27.448</v>
      </c>
      <c r="IP109" s="9">
        <v>13.611000000000001</v>
      </c>
      <c r="IQ109" s="9">
        <v>13.837999999999999</v>
      </c>
    </row>
    <row r="110" spans="1:251">
      <c r="A110" s="10">
        <v>44835</v>
      </c>
      <c r="B110" s="9">
        <v>1199.3420000000001</v>
      </c>
      <c r="C110" s="9">
        <v>1252.011</v>
      </c>
      <c r="D110" s="9">
        <v>409.61599999999999</v>
      </c>
      <c r="E110" s="9">
        <v>842.39599999999996</v>
      </c>
      <c r="F110" s="9">
        <v>435.45699999999999</v>
      </c>
      <c r="G110" s="9">
        <v>235.90199999999999</v>
      </c>
      <c r="H110" s="9">
        <v>199.55500000000001</v>
      </c>
      <c r="I110" s="9">
        <v>72.484999999999999</v>
      </c>
      <c r="J110" s="9">
        <v>38.832999999999998</v>
      </c>
      <c r="K110" s="9">
        <v>33.652000000000001</v>
      </c>
      <c r="L110" s="9">
        <v>23.37</v>
      </c>
      <c r="M110" s="9">
        <v>16.405000000000001</v>
      </c>
      <c r="N110" s="9">
        <v>6.9649999999999999</v>
      </c>
      <c r="O110" s="9">
        <v>16.87</v>
      </c>
      <c r="P110" s="9">
        <v>11.036</v>
      </c>
      <c r="Q110" s="9">
        <v>5.8339999999999996</v>
      </c>
      <c r="R110" s="9">
        <v>6.5010000000000003</v>
      </c>
      <c r="S110" s="9">
        <v>5.3689999999999998</v>
      </c>
      <c r="T110" s="9">
        <v>1.131</v>
      </c>
      <c r="U110" s="9">
        <v>49.115000000000002</v>
      </c>
      <c r="V110" s="9">
        <v>22.428000000000001</v>
      </c>
      <c r="W110" s="9">
        <v>26.687000000000001</v>
      </c>
      <c r="X110" s="9">
        <v>393.714</v>
      </c>
      <c r="Y110" s="9">
        <v>214.666</v>
      </c>
      <c r="Z110" s="9">
        <v>179.048</v>
      </c>
      <c r="AA110" s="9">
        <v>169.863</v>
      </c>
      <c r="AB110" s="9">
        <v>122.387</v>
      </c>
      <c r="AC110" s="9">
        <v>47.475000000000001</v>
      </c>
      <c r="AD110" s="9">
        <v>223.852</v>
      </c>
      <c r="AE110" s="9">
        <v>92.278999999999996</v>
      </c>
      <c r="AF110" s="9">
        <v>131.57300000000001</v>
      </c>
      <c r="AG110" s="9">
        <v>186.26599999999999</v>
      </c>
      <c r="AH110" s="9">
        <v>133.42599999999999</v>
      </c>
      <c r="AI110" s="9">
        <v>52.838999999999999</v>
      </c>
      <c r="AJ110" s="9">
        <v>249.19200000000001</v>
      </c>
      <c r="AK110" s="9">
        <v>102.476</v>
      </c>
      <c r="AL110" s="9">
        <v>146.71600000000001</v>
      </c>
      <c r="AM110" s="9">
        <v>240.721</v>
      </c>
      <c r="AN110" s="9">
        <v>103.315</v>
      </c>
      <c r="AO110" s="9">
        <v>137.40700000000001</v>
      </c>
      <c r="AP110" s="9">
        <v>3511.8939999999998</v>
      </c>
      <c r="AQ110" s="9">
        <v>1849.136</v>
      </c>
      <c r="AR110" s="9">
        <v>1662.759</v>
      </c>
      <c r="AS110" s="9">
        <v>2432.337</v>
      </c>
      <c r="AT110" s="9">
        <v>1495.595</v>
      </c>
      <c r="AU110" s="9">
        <v>936.74199999999996</v>
      </c>
      <c r="AV110" s="9">
        <v>1079.557</v>
      </c>
      <c r="AW110" s="9">
        <v>353.54</v>
      </c>
      <c r="AX110" s="9">
        <v>726.01700000000005</v>
      </c>
      <c r="AY110" s="9">
        <v>384.73399999999998</v>
      </c>
      <c r="AZ110" s="9">
        <v>207.124</v>
      </c>
      <c r="BA110" s="9">
        <v>177.61</v>
      </c>
      <c r="BB110" s="9">
        <v>83.034999999999997</v>
      </c>
      <c r="BC110" s="9">
        <v>42.651000000000003</v>
      </c>
      <c r="BD110" s="9">
        <v>40.384</v>
      </c>
      <c r="BE110" s="9">
        <v>35.731000000000002</v>
      </c>
      <c r="BF110" s="9">
        <v>23.689</v>
      </c>
      <c r="BG110" s="9">
        <v>12.042999999999999</v>
      </c>
      <c r="BH110" s="9">
        <v>19.79</v>
      </c>
      <c r="BI110" s="9">
        <v>13.552</v>
      </c>
      <c r="BJ110" s="9">
        <v>6.2380000000000004</v>
      </c>
      <c r="BK110" s="9">
        <v>15.941000000000001</v>
      </c>
      <c r="BL110" s="9">
        <v>10.137</v>
      </c>
      <c r="BM110" s="9">
        <v>5.8040000000000003</v>
      </c>
      <c r="BN110" s="9">
        <v>47.304000000000002</v>
      </c>
      <c r="BO110" s="9">
        <v>18.962</v>
      </c>
      <c r="BP110" s="9">
        <v>28.341000000000001</v>
      </c>
      <c r="BQ110" s="9">
        <v>327.61</v>
      </c>
      <c r="BR110" s="9">
        <v>178.333</v>
      </c>
      <c r="BS110" s="9">
        <v>149.27699999999999</v>
      </c>
      <c r="BT110" s="9">
        <v>142.202</v>
      </c>
      <c r="BU110" s="9">
        <v>102.75</v>
      </c>
      <c r="BV110" s="9">
        <v>39.451000000000001</v>
      </c>
      <c r="BW110" s="9">
        <v>185.40899999999999</v>
      </c>
      <c r="BX110" s="9">
        <v>75.582999999999998</v>
      </c>
      <c r="BY110" s="9">
        <v>109.82599999999999</v>
      </c>
      <c r="BZ110" s="9">
        <v>172.09100000000001</v>
      </c>
      <c r="CA110" s="9">
        <v>122.15</v>
      </c>
      <c r="CB110" s="9">
        <v>49.941000000000003</v>
      </c>
      <c r="CC110" s="9">
        <v>212.64400000000001</v>
      </c>
      <c r="CD110" s="9">
        <v>84.974000000000004</v>
      </c>
      <c r="CE110" s="9">
        <v>127.67</v>
      </c>
      <c r="CF110" s="9">
        <v>205.19900000000001</v>
      </c>
      <c r="CG110" s="9">
        <v>89.135000000000005</v>
      </c>
      <c r="CH110" s="9">
        <v>116.06399999999999</v>
      </c>
      <c r="CI110" s="9">
        <v>2783.3240000000001</v>
      </c>
      <c r="CJ110" s="9">
        <v>1432.0740000000001</v>
      </c>
      <c r="CK110" s="9">
        <v>1351.251</v>
      </c>
      <c r="CL110" s="9">
        <v>1917.213</v>
      </c>
      <c r="CM110" s="9">
        <v>1155.1769999999999</v>
      </c>
      <c r="CN110" s="9">
        <v>762.03599999999994</v>
      </c>
      <c r="CO110" s="9">
        <v>866.11099999999999</v>
      </c>
      <c r="CP110" s="9">
        <v>276.89600000000002</v>
      </c>
      <c r="CQ110" s="9">
        <v>589.21500000000003</v>
      </c>
      <c r="CR110" s="9">
        <v>315.72699999999998</v>
      </c>
      <c r="CS110" s="9">
        <v>169.02</v>
      </c>
      <c r="CT110" s="9">
        <v>146.70699999999999</v>
      </c>
      <c r="CU110" s="9">
        <v>53.103000000000002</v>
      </c>
      <c r="CV110" s="9">
        <v>29.242999999999999</v>
      </c>
      <c r="CW110" s="9">
        <v>23.86</v>
      </c>
      <c r="CX110" s="9">
        <v>21.422999999999998</v>
      </c>
      <c r="CY110" s="9">
        <v>14.762</v>
      </c>
      <c r="CZ110" s="9">
        <v>6.6609999999999996</v>
      </c>
      <c r="DA110" s="9">
        <v>13.151</v>
      </c>
      <c r="DB110" s="9">
        <v>7.9589999999999996</v>
      </c>
      <c r="DC110" s="9">
        <v>5.1920000000000002</v>
      </c>
      <c r="DD110" s="9">
        <v>8.2720000000000002</v>
      </c>
      <c r="DE110" s="9">
        <v>6.8029999999999999</v>
      </c>
      <c r="DF110" s="9">
        <v>1.4690000000000001</v>
      </c>
      <c r="DG110" s="9">
        <v>31.68</v>
      </c>
      <c r="DH110" s="9">
        <v>14.481</v>
      </c>
      <c r="DI110" s="9">
        <v>17.199000000000002</v>
      </c>
      <c r="DJ110" s="9">
        <v>286.935</v>
      </c>
      <c r="DK110" s="9">
        <v>152.51300000000001</v>
      </c>
      <c r="DL110" s="9">
        <v>134.422</v>
      </c>
      <c r="DM110" s="9">
        <v>117.32299999999999</v>
      </c>
      <c r="DN110" s="9">
        <v>84.593999999999994</v>
      </c>
      <c r="DO110" s="9">
        <v>32.728000000000002</v>
      </c>
      <c r="DP110" s="9">
        <v>169.61199999999999</v>
      </c>
      <c r="DQ110" s="9">
        <v>67.918000000000006</v>
      </c>
      <c r="DR110" s="9">
        <v>101.694</v>
      </c>
      <c r="DS110" s="9">
        <v>132.351</v>
      </c>
      <c r="DT110" s="9">
        <v>95.394999999999996</v>
      </c>
      <c r="DU110" s="9">
        <v>36.956000000000003</v>
      </c>
      <c r="DV110" s="9">
        <v>183.375</v>
      </c>
      <c r="DW110" s="9">
        <v>73.625</v>
      </c>
      <c r="DX110" s="9">
        <v>109.751</v>
      </c>
      <c r="DY110" s="9">
        <v>182.76300000000001</v>
      </c>
      <c r="DZ110" s="9">
        <v>75.876999999999995</v>
      </c>
      <c r="EA110" s="9">
        <v>106.886</v>
      </c>
      <c r="EB110" s="9">
        <v>918.83199999999999</v>
      </c>
      <c r="EC110" s="9">
        <v>482.23899999999998</v>
      </c>
      <c r="ED110" s="9">
        <v>436.59300000000002</v>
      </c>
      <c r="EE110" s="9">
        <v>606.99699999999996</v>
      </c>
      <c r="EF110" s="9">
        <v>385.03399999999999</v>
      </c>
      <c r="EG110" s="9">
        <v>221.96299999999999</v>
      </c>
      <c r="EH110" s="9">
        <v>311.83499999999998</v>
      </c>
      <c r="EI110" s="9">
        <v>97.204999999999998</v>
      </c>
      <c r="EJ110" s="9">
        <v>214.63</v>
      </c>
      <c r="EK110" s="9">
        <v>97.013999999999996</v>
      </c>
      <c r="EL110" s="9">
        <v>47.77</v>
      </c>
      <c r="EM110" s="9">
        <v>49.244</v>
      </c>
      <c r="EN110" s="9">
        <v>20.491</v>
      </c>
      <c r="EO110" s="9">
        <v>9.1549999999999994</v>
      </c>
      <c r="EP110" s="9">
        <v>11.336</v>
      </c>
      <c r="EQ110" s="9">
        <v>5.7560000000000002</v>
      </c>
      <c r="ER110" s="9">
        <v>2.7160000000000002</v>
      </c>
      <c r="ES110" s="9">
        <v>3.04</v>
      </c>
      <c r="ET110" s="9">
        <v>2.4119999999999999</v>
      </c>
      <c r="EU110" s="9">
        <v>1.135</v>
      </c>
      <c r="EV110" s="9">
        <v>1.2769999999999999</v>
      </c>
      <c r="EW110" s="9">
        <v>3.3439999999999999</v>
      </c>
      <c r="EX110" s="9">
        <v>1.581</v>
      </c>
      <c r="EY110" s="9">
        <v>1.7629999999999999</v>
      </c>
      <c r="EZ110" s="9">
        <v>14.734999999999999</v>
      </c>
      <c r="FA110" s="9">
        <v>6.4390000000000001</v>
      </c>
      <c r="FB110" s="9">
        <v>8.2959999999999994</v>
      </c>
      <c r="FC110" s="9">
        <v>86.257000000000005</v>
      </c>
      <c r="FD110" s="9">
        <v>42.93</v>
      </c>
      <c r="FE110" s="9">
        <v>43.326999999999998</v>
      </c>
      <c r="FF110" s="9">
        <v>29.315000000000001</v>
      </c>
      <c r="FG110" s="9">
        <v>18.907</v>
      </c>
      <c r="FH110" s="9">
        <v>10.407999999999999</v>
      </c>
      <c r="FI110" s="9">
        <v>56.942999999999998</v>
      </c>
      <c r="FJ110" s="9">
        <v>24.023</v>
      </c>
      <c r="FK110" s="9">
        <v>32.92</v>
      </c>
      <c r="FL110" s="9">
        <v>33.668999999999997</v>
      </c>
      <c r="FM110" s="9">
        <v>21.013000000000002</v>
      </c>
      <c r="FN110" s="9">
        <v>12.657</v>
      </c>
      <c r="FO110" s="9">
        <v>63.344999999999999</v>
      </c>
      <c r="FP110" s="9">
        <v>26.757999999999999</v>
      </c>
      <c r="FQ110" s="9">
        <v>36.587000000000003</v>
      </c>
      <c r="FR110" s="9">
        <v>59.354999999999997</v>
      </c>
      <c r="FS110" s="9">
        <v>25.158000000000001</v>
      </c>
      <c r="FT110" s="9">
        <v>34.197000000000003</v>
      </c>
      <c r="FU110" s="9">
        <v>1506.14</v>
      </c>
      <c r="FV110" s="9">
        <v>807.62099999999998</v>
      </c>
      <c r="FW110" s="9">
        <v>698.51900000000001</v>
      </c>
      <c r="FX110" s="9">
        <v>1038.6300000000001</v>
      </c>
      <c r="FY110" s="9">
        <v>665.48299999999995</v>
      </c>
      <c r="FZ110" s="9">
        <v>373.14699999999999</v>
      </c>
      <c r="GA110" s="9">
        <v>467.51</v>
      </c>
      <c r="GB110" s="9">
        <v>142.13800000000001</v>
      </c>
      <c r="GC110" s="9">
        <v>325.37200000000001</v>
      </c>
      <c r="GD110" s="9">
        <v>164.06800000000001</v>
      </c>
      <c r="GE110" s="9">
        <v>87.57</v>
      </c>
      <c r="GF110" s="9">
        <v>76.498999999999995</v>
      </c>
      <c r="GG110" s="9">
        <v>30.198</v>
      </c>
      <c r="GH110" s="9">
        <v>14.848000000000001</v>
      </c>
      <c r="GI110" s="9">
        <v>15.35</v>
      </c>
      <c r="GJ110" s="9">
        <v>10.691000000000001</v>
      </c>
      <c r="GK110" s="9">
        <v>6.6559999999999997</v>
      </c>
      <c r="GL110" s="9">
        <v>4.0350000000000001</v>
      </c>
      <c r="GM110" s="9">
        <v>3.9039999999999999</v>
      </c>
      <c r="GN110" s="9">
        <v>1.8919999999999999</v>
      </c>
      <c r="GO110" s="9">
        <v>2.012</v>
      </c>
      <c r="GP110" s="9">
        <v>6.7880000000000003</v>
      </c>
      <c r="GQ110" s="9">
        <v>4.7640000000000002</v>
      </c>
      <c r="GR110" s="9">
        <v>2.0230000000000001</v>
      </c>
      <c r="GS110" s="9">
        <v>19.506</v>
      </c>
      <c r="GT110" s="9">
        <v>8.1910000000000007</v>
      </c>
      <c r="GU110" s="9">
        <v>11.315</v>
      </c>
      <c r="GV110" s="9">
        <v>145.499</v>
      </c>
      <c r="GW110" s="9">
        <v>79.213999999999999</v>
      </c>
      <c r="GX110" s="9">
        <v>66.284999999999997</v>
      </c>
      <c r="GY110" s="9">
        <v>62.817</v>
      </c>
      <c r="GZ110" s="9">
        <v>45.023000000000003</v>
      </c>
      <c r="HA110" s="9">
        <v>17.795000000000002</v>
      </c>
      <c r="HB110" s="9">
        <v>82.682000000000002</v>
      </c>
      <c r="HC110" s="9">
        <v>34.192</v>
      </c>
      <c r="HD110" s="9">
        <v>48.49</v>
      </c>
      <c r="HE110" s="9">
        <v>70.131</v>
      </c>
      <c r="HF110" s="9">
        <v>49.942</v>
      </c>
      <c r="HG110" s="9">
        <v>20.189</v>
      </c>
      <c r="HH110" s="9">
        <v>93.936999999999998</v>
      </c>
      <c r="HI110" s="9">
        <v>37.627000000000002</v>
      </c>
      <c r="HJ110" s="9">
        <v>56.31</v>
      </c>
      <c r="HK110" s="9">
        <v>86.584999999999994</v>
      </c>
      <c r="HL110" s="9">
        <v>36.084000000000003</v>
      </c>
      <c r="HM110" s="9">
        <v>50.500999999999998</v>
      </c>
      <c r="HN110" s="9">
        <v>283.79599999999999</v>
      </c>
      <c r="HO110" s="9">
        <v>146.476</v>
      </c>
      <c r="HP110" s="9">
        <v>137.32</v>
      </c>
      <c r="HQ110" s="9">
        <v>180.233</v>
      </c>
      <c r="HR110" s="9">
        <v>115.411</v>
      </c>
      <c r="HS110" s="9">
        <v>64.822999999999993</v>
      </c>
      <c r="HT110" s="9">
        <v>103.563</v>
      </c>
      <c r="HU110" s="9">
        <v>31.065000000000001</v>
      </c>
      <c r="HV110" s="9">
        <v>72.497</v>
      </c>
      <c r="HW110" s="9">
        <v>33.817999999999998</v>
      </c>
      <c r="HX110" s="9">
        <v>16.623999999999999</v>
      </c>
      <c r="HY110" s="9">
        <v>17.193999999999999</v>
      </c>
      <c r="HZ110" s="9">
        <v>6.51</v>
      </c>
      <c r="IA110" s="9">
        <v>3.6629999999999998</v>
      </c>
      <c r="IB110" s="9">
        <v>2.8479999999999999</v>
      </c>
      <c r="IC110" s="9">
        <v>1.786</v>
      </c>
      <c r="ID110" s="9">
        <v>1.4359999999999999</v>
      </c>
      <c r="IE110" s="9">
        <v>0.35</v>
      </c>
      <c r="IF110" s="9">
        <v>0.46600000000000003</v>
      </c>
      <c r="IG110" s="9">
        <v>0.25600000000000001</v>
      </c>
      <c r="IH110" s="9">
        <v>0.21</v>
      </c>
      <c r="II110" s="9">
        <v>1.32</v>
      </c>
      <c r="IJ110" s="9">
        <v>1.18</v>
      </c>
      <c r="IK110" s="9">
        <v>0.14000000000000001</v>
      </c>
      <c r="IL110" s="9">
        <v>4.7240000000000002</v>
      </c>
      <c r="IM110" s="9">
        <v>2.2269999999999999</v>
      </c>
      <c r="IN110" s="9">
        <v>2.4980000000000002</v>
      </c>
      <c r="IO110" s="9">
        <v>30.356999999999999</v>
      </c>
      <c r="IP110" s="9">
        <v>14.795999999999999</v>
      </c>
      <c r="IQ110" s="9">
        <v>15.561</v>
      </c>
    </row>
    <row r="111" spans="1:251">
      <c r="A111" s="10">
        <v>44866</v>
      </c>
      <c r="B111" s="9">
        <v>1191.4559999999999</v>
      </c>
      <c r="C111" s="9">
        <v>1280.8699999999999</v>
      </c>
      <c r="D111" s="9">
        <v>411.65899999999999</v>
      </c>
      <c r="E111" s="9">
        <v>869.21100000000001</v>
      </c>
      <c r="F111" s="9">
        <v>444.46300000000002</v>
      </c>
      <c r="G111" s="9">
        <v>244.39500000000001</v>
      </c>
      <c r="H111" s="9">
        <v>200.06800000000001</v>
      </c>
      <c r="I111" s="9">
        <v>74.111000000000004</v>
      </c>
      <c r="J111" s="9">
        <v>39.686999999999998</v>
      </c>
      <c r="K111" s="9">
        <v>34.423000000000002</v>
      </c>
      <c r="L111" s="9">
        <v>34.317</v>
      </c>
      <c r="M111" s="9">
        <v>21.844000000000001</v>
      </c>
      <c r="N111" s="9">
        <v>12.473000000000001</v>
      </c>
      <c r="O111" s="9">
        <v>19.033000000000001</v>
      </c>
      <c r="P111" s="9">
        <v>9.5229999999999997</v>
      </c>
      <c r="Q111" s="9">
        <v>9.51</v>
      </c>
      <c r="R111" s="9">
        <v>15.285</v>
      </c>
      <c r="S111" s="9">
        <v>12.321999999999999</v>
      </c>
      <c r="T111" s="9">
        <v>2.9630000000000001</v>
      </c>
      <c r="U111" s="9">
        <v>39.792999999999999</v>
      </c>
      <c r="V111" s="9">
        <v>17.843</v>
      </c>
      <c r="W111" s="9">
        <v>21.951000000000001</v>
      </c>
      <c r="X111" s="9">
        <v>391.31</v>
      </c>
      <c r="Y111" s="9">
        <v>215.27099999999999</v>
      </c>
      <c r="Z111" s="9">
        <v>176.03899999999999</v>
      </c>
      <c r="AA111" s="9">
        <v>176.14400000000001</v>
      </c>
      <c r="AB111" s="9">
        <v>126.13200000000001</v>
      </c>
      <c r="AC111" s="9">
        <v>50.012</v>
      </c>
      <c r="AD111" s="9">
        <v>215.166</v>
      </c>
      <c r="AE111" s="9">
        <v>89.138999999999996</v>
      </c>
      <c r="AF111" s="9">
        <v>126.027</v>
      </c>
      <c r="AG111" s="9">
        <v>205.00899999999999</v>
      </c>
      <c r="AH111" s="9">
        <v>145.488</v>
      </c>
      <c r="AI111" s="9">
        <v>59.521000000000001</v>
      </c>
      <c r="AJ111" s="9">
        <v>239.45400000000001</v>
      </c>
      <c r="AK111" s="9">
        <v>98.906999999999996</v>
      </c>
      <c r="AL111" s="9">
        <v>140.547</v>
      </c>
      <c r="AM111" s="9">
        <v>234.19800000000001</v>
      </c>
      <c r="AN111" s="9">
        <v>98.661000000000001</v>
      </c>
      <c r="AO111" s="9">
        <v>135.53700000000001</v>
      </c>
      <c r="AP111" s="9">
        <v>3563.4279999999999</v>
      </c>
      <c r="AQ111" s="9">
        <v>1860.5920000000001</v>
      </c>
      <c r="AR111" s="9">
        <v>1702.837</v>
      </c>
      <c r="AS111" s="9">
        <v>2466.0770000000002</v>
      </c>
      <c r="AT111" s="9">
        <v>1503.846</v>
      </c>
      <c r="AU111" s="9">
        <v>962.23099999999999</v>
      </c>
      <c r="AV111" s="9">
        <v>1097.3510000000001</v>
      </c>
      <c r="AW111" s="9">
        <v>356.745</v>
      </c>
      <c r="AX111" s="9">
        <v>740.60599999999999</v>
      </c>
      <c r="AY111" s="9">
        <v>403.84199999999998</v>
      </c>
      <c r="AZ111" s="9">
        <v>212.399</v>
      </c>
      <c r="BA111" s="9">
        <v>191.44300000000001</v>
      </c>
      <c r="BB111" s="9">
        <v>68.641000000000005</v>
      </c>
      <c r="BC111" s="9">
        <v>34.276000000000003</v>
      </c>
      <c r="BD111" s="9">
        <v>34.365000000000002</v>
      </c>
      <c r="BE111" s="9">
        <v>20.658000000000001</v>
      </c>
      <c r="BF111" s="9">
        <v>13.36</v>
      </c>
      <c r="BG111" s="9">
        <v>7.2990000000000004</v>
      </c>
      <c r="BH111" s="9">
        <v>12.555999999999999</v>
      </c>
      <c r="BI111" s="9">
        <v>8.3480000000000008</v>
      </c>
      <c r="BJ111" s="9">
        <v>4.2069999999999999</v>
      </c>
      <c r="BK111" s="9">
        <v>8.1029999999999998</v>
      </c>
      <c r="BL111" s="9">
        <v>5.0110000000000001</v>
      </c>
      <c r="BM111" s="9">
        <v>3.0920000000000001</v>
      </c>
      <c r="BN111" s="9">
        <v>47.982999999999997</v>
      </c>
      <c r="BO111" s="9">
        <v>20.916</v>
      </c>
      <c r="BP111" s="9">
        <v>27.065999999999999</v>
      </c>
      <c r="BQ111" s="9">
        <v>364.47699999999998</v>
      </c>
      <c r="BR111" s="9">
        <v>194.214</v>
      </c>
      <c r="BS111" s="9">
        <v>170.26300000000001</v>
      </c>
      <c r="BT111" s="9">
        <v>148.982</v>
      </c>
      <c r="BU111" s="9">
        <v>106.94499999999999</v>
      </c>
      <c r="BV111" s="9">
        <v>42.037999999999997</v>
      </c>
      <c r="BW111" s="9">
        <v>215.495</v>
      </c>
      <c r="BX111" s="9">
        <v>87.27</v>
      </c>
      <c r="BY111" s="9">
        <v>128.22499999999999</v>
      </c>
      <c r="BZ111" s="9">
        <v>162.553</v>
      </c>
      <c r="CA111" s="9">
        <v>115.944</v>
      </c>
      <c r="CB111" s="9">
        <v>46.61</v>
      </c>
      <c r="CC111" s="9">
        <v>241.28899999999999</v>
      </c>
      <c r="CD111" s="9">
        <v>96.454999999999998</v>
      </c>
      <c r="CE111" s="9">
        <v>144.833</v>
      </c>
      <c r="CF111" s="9">
        <v>228.05</v>
      </c>
      <c r="CG111" s="9">
        <v>95.617999999999995</v>
      </c>
      <c r="CH111" s="9">
        <v>132.43199999999999</v>
      </c>
      <c r="CI111" s="9">
        <v>2806.1379999999999</v>
      </c>
      <c r="CJ111" s="9">
        <v>1445.2819999999999</v>
      </c>
      <c r="CK111" s="9">
        <v>1360.855</v>
      </c>
      <c r="CL111" s="9">
        <v>1951.471</v>
      </c>
      <c r="CM111" s="9">
        <v>1171.3309999999999</v>
      </c>
      <c r="CN111" s="9">
        <v>780.14</v>
      </c>
      <c r="CO111" s="9">
        <v>854.66700000000003</v>
      </c>
      <c r="CP111" s="9">
        <v>273.95100000000002</v>
      </c>
      <c r="CQ111" s="9">
        <v>580.71500000000003</v>
      </c>
      <c r="CR111" s="9">
        <v>321.42899999999997</v>
      </c>
      <c r="CS111" s="9">
        <v>166.61799999999999</v>
      </c>
      <c r="CT111" s="9">
        <v>154.81100000000001</v>
      </c>
      <c r="CU111" s="9">
        <v>58.737000000000002</v>
      </c>
      <c r="CV111" s="9">
        <v>36.746000000000002</v>
      </c>
      <c r="CW111" s="9">
        <v>21.991</v>
      </c>
      <c r="CX111" s="9">
        <v>21.068999999999999</v>
      </c>
      <c r="CY111" s="9">
        <v>15.013</v>
      </c>
      <c r="CZ111" s="9">
        <v>6.056</v>
      </c>
      <c r="DA111" s="9">
        <v>9.9139999999999997</v>
      </c>
      <c r="DB111" s="9">
        <v>7.0739999999999998</v>
      </c>
      <c r="DC111" s="9">
        <v>2.84</v>
      </c>
      <c r="DD111" s="9">
        <v>11.154999999999999</v>
      </c>
      <c r="DE111" s="9">
        <v>7.94</v>
      </c>
      <c r="DF111" s="9">
        <v>3.2149999999999999</v>
      </c>
      <c r="DG111" s="9">
        <v>37.667999999999999</v>
      </c>
      <c r="DH111" s="9">
        <v>21.733000000000001</v>
      </c>
      <c r="DI111" s="9">
        <v>15.935</v>
      </c>
      <c r="DJ111" s="9">
        <v>295.30599999999998</v>
      </c>
      <c r="DK111" s="9">
        <v>150.345</v>
      </c>
      <c r="DL111" s="9">
        <v>144.96</v>
      </c>
      <c r="DM111" s="9">
        <v>119.301</v>
      </c>
      <c r="DN111" s="9">
        <v>82.587000000000003</v>
      </c>
      <c r="DO111" s="9">
        <v>36.713999999999999</v>
      </c>
      <c r="DP111" s="9">
        <v>176.005</v>
      </c>
      <c r="DQ111" s="9">
        <v>67.757999999999996</v>
      </c>
      <c r="DR111" s="9">
        <v>108.246</v>
      </c>
      <c r="DS111" s="9">
        <v>133.55699999999999</v>
      </c>
      <c r="DT111" s="9">
        <v>93.144999999999996</v>
      </c>
      <c r="DU111" s="9">
        <v>40.411999999999999</v>
      </c>
      <c r="DV111" s="9">
        <v>187.87299999999999</v>
      </c>
      <c r="DW111" s="9">
        <v>73.474000000000004</v>
      </c>
      <c r="DX111" s="9">
        <v>114.399</v>
      </c>
      <c r="DY111" s="9">
        <v>185.91900000000001</v>
      </c>
      <c r="DZ111" s="9">
        <v>74.831999999999994</v>
      </c>
      <c r="EA111" s="9">
        <v>111.087</v>
      </c>
      <c r="EB111" s="9">
        <v>920.53200000000004</v>
      </c>
      <c r="EC111" s="9">
        <v>483.70299999999997</v>
      </c>
      <c r="ED111" s="9">
        <v>436.82900000000001</v>
      </c>
      <c r="EE111" s="9">
        <v>601.59500000000003</v>
      </c>
      <c r="EF111" s="9">
        <v>382.75299999999999</v>
      </c>
      <c r="EG111" s="9">
        <v>218.84200000000001</v>
      </c>
      <c r="EH111" s="9">
        <v>318.93700000000001</v>
      </c>
      <c r="EI111" s="9">
        <v>100.95</v>
      </c>
      <c r="EJ111" s="9">
        <v>217.98699999999999</v>
      </c>
      <c r="EK111" s="9">
        <v>108.363</v>
      </c>
      <c r="EL111" s="9">
        <v>56.771000000000001</v>
      </c>
      <c r="EM111" s="9">
        <v>51.593000000000004</v>
      </c>
      <c r="EN111" s="9">
        <v>20.684000000000001</v>
      </c>
      <c r="EO111" s="9">
        <v>12.093999999999999</v>
      </c>
      <c r="EP111" s="9">
        <v>8.59</v>
      </c>
      <c r="EQ111" s="9">
        <v>7.61</v>
      </c>
      <c r="ER111" s="9">
        <v>5.7949999999999999</v>
      </c>
      <c r="ES111" s="9">
        <v>1.8149999999999999</v>
      </c>
      <c r="ET111" s="9">
        <v>3.5550000000000002</v>
      </c>
      <c r="EU111" s="9">
        <v>2.0059999999999998</v>
      </c>
      <c r="EV111" s="9">
        <v>1.548</v>
      </c>
      <c r="EW111" s="9">
        <v>4.0549999999999997</v>
      </c>
      <c r="EX111" s="9">
        <v>3.7890000000000001</v>
      </c>
      <c r="EY111" s="9">
        <v>0.26600000000000001</v>
      </c>
      <c r="EZ111" s="9">
        <v>13.074</v>
      </c>
      <c r="FA111" s="9">
        <v>6.2990000000000004</v>
      </c>
      <c r="FB111" s="9">
        <v>6.7750000000000004</v>
      </c>
      <c r="FC111" s="9">
        <v>94.486999999999995</v>
      </c>
      <c r="FD111" s="9">
        <v>48.139000000000003</v>
      </c>
      <c r="FE111" s="9">
        <v>46.348999999999997</v>
      </c>
      <c r="FF111" s="9">
        <v>33.107999999999997</v>
      </c>
      <c r="FG111" s="9">
        <v>23.344999999999999</v>
      </c>
      <c r="FH111" s="9">
        <v>9.7620000000000005</v>
      </c>
      <c r="FI111" s="9">
        <v>61.38</v>
      </c>
      <c r="FJ111" s="9">
        <v>24.792999999999999</v>
      </c>
      <c r="FK111" s="9">
        <v>36.587000000000003</v>
      </c>
      <c r="FL111" s="9">
        <v>39.918999999999997</v>
      </c>
      <c r="FM111" s="9">
        <v>28.870999999999999</v>
      </c>
      <c r="FN111" s="9">
        <v>11.048</v>
      </c>
      <c r="FO111" s="9">
        <v>68.444000000000003</v>
      </c>
      <c r="FP111" s="9">
        <v>27.9</v>
      </c>
      <c r="FQ111" s="9">
        <v>40.545000000000002</v>
      </c>
      <c r="FR111" s="9">
        <v>64.933999999999997</v>
      </c>
      <c r="FS111" s="9">
        <v>26.798999999999999</v>
      </c>
      <c r="FT111" s="9">
        <v>38.134999999999998</v>
      </c>
      <c r="FU111" s="9">
        <v>1527.8389999999999</v>
      </c>
      <c r="FV111" s="9">
        <v>817.303</v>
      </c>
      <c r="FW111" s="9">
        <v>710.53599999999994</v>
      </c>
      <c r="FX111" s="9">
        <v>1063.529</v>
      </c>
      <c r="FY111" s="9">
        <v>676.399</v>
      </c>
      <c r="FZ111" s="9">
        <v>387.13</v>
      </c>
      <c r="GA111" s="9">
        <v>464.31</v>
      </c>
      <c r="GB111" s="9">
        <v>140.904</v>
      </c>
      <c r="GC111" s="9">
        <v>323.40499999999997</v>
      </c>
      <c r="GD111" s="9">
        <v>153.22800000000001</v>
      </c>
      <c r="GE111" s="9">
        <v>79.201999999999998</v>
      </c>
      <c r="GF111" s="9">
        <v>74.025999999999996</v>
      </c>
      <c r="GG111" s="9">
        <v>26.004000000000001</v>
      </c>
      <c r="GH111" s="9">
        <v>14.959</v>
      </c>
      <c r="GI111" s="9">
        <v>11.045</v>
      </c>
      <c r="GJ111" s="9">
        <v>8.11</v>
      </c>
      <c r="GK111" s="9">
        <v>6.8360000000000003</v>
      </c>
      <c r="GL111" s="9">
        <v>1.274</v>
      </c>
      <c r="GM111" s="9">
        <v>3.5859999999999999</v>
      </c>
      <c r="GN111" s="9">
        <v>2.4140000000000001</v>
      </c>
      <c r="GO111" s="9">
        <v>1.1719999999999999</v>
      </c>
      <c r="GP111" s="9">
        <v>4.524</v>
      </c>
      <c r="GQ111" s="9">
        <v>4.4219999999999997</v>
      </c>
      <c r="GR111" s="9">
        <v>0.10299999999999999</v>
      </c>
      <c r="GS111" s="9">
        <v>17.895</v>
      </c>
      <c r="GT111" s="9">
        <v>8.1240000000000006</v>
      </c>
      <c r="GU111" s="9">
        <v>9.7710000000000008</v>
      </c>
      <c r="GV111" s="9">
        <v>138.14699999999999</v>
      </c>
      <c r="GW111" s="9">
        <v>70.355000000000004</v>
      </c>
      <c r="GX111" s="9">
        <v>67.793000000000006</v>
      </c>
      <c r="GY111" s="9">
        <v>56.317999999999998</v>
      </c>
      <c r="GZ111" s="9">
        <v>37.93</v>
      </c>
      <c r="HA111" s="9">
        <v>18.387</v>
      </c>
      <c r="HB111" s="9">
        <v>81.83</v>
      </c>
      <c r="HC111" s="9">
        <v>32.423999999999999</v>
      </c>
      <c r="HD111" s="9">
        <v>49.405000000000001</v>
      </c>
      <c r="HE111" s="9">
        <v>60.914000000000001</v>
      </c>
      <c r="HF111" s="9">
        <v>42.02</v>
      </c>
      <c r="HG111" s="9">
        <v>18.893999999999998</v>
      </c>
      <c r="HH111" s="9">
        <v>92.313999999999993</v>
      </c>
      <c r="HI111" s="9">
        <v>37.182000000000002</v>
      </c>
      <c r="HJ111" s="9">
        <v>55.131999999999998</v>
      </c>
      <c r="HK111" s="9">
        <v>85.415000000000006</v>
      </c>
      <c r="HL111" s="9">
        <v>34.838000000000001</v>
      </c>
      <c r="HM111" s="9">
        <v>50.576999999999998</v>
      </c>
      <c r="HN111" s="9">
        <v>289.45800000000003</v>
      </c>
      <c r="HO111" s="9">
        <v>149.511</v>
      </c>
      <c r="HP111" s="9">
        <v>139.946</v>
      </c>
      <c r="HQ111" s="9">
        <v>183.506</v>
      </c>
      <c r="HR111" s="9">
        <v>116.32</v>
      </c>
      <c r="HS111" s="9">
        <v>67.186000000000007</v>
      </c>
      <c r="HT111" s="9">
        <v>105.95099999999999</v>
      </c>
      <c r="HU111" s="9">
        <v>33.191000000000003</v>
      </c>
      <c r="HV111" s="9">
        <v>72.760000000000005</v>
      </c>
      <c r="HW111" s="9">
        <v>35.579000000000001</v>
      </c>
      <c r="HX111" s="9">
        <v>17.536000000000001</v>
      </c>
      <c r="HY111" s="9">
        <v>18.042000000000002</v>
      </c>
      <c r="HZ111" s="9">
        <v>6.0289999999999999</v>
      </c>
      <c r="IA111" s="9">
        <v>2.9140000000000001</v>
      </c>
      <c r="IB111" s="9">
        <v>3.1150000000000002</v>
      </c>
      <c r="IC111" s="9">
        <v>1.256</v>
      </c>
      <c r="ID111" s="9">
        <v>1.0640000000000001</v>
      </c>
      <c r="IE111" s="9">
        <v>0.192</v>
      </c>
      <c r="IF111" s="9">
        <v>0.67</v>
      </c>
      <c r="IG111" s="9">
        <v>0.504</v>
      </c>
      <c r="IH111" s="9">
        <v>0.16600000000000001</v>
      </c>
      <c r="II111" s="9">
        <v>0.58599999999999997</v>
      </c>
      <c r="IJ111" s="9">
        <v>0.56000000000000005</v>
      </c>
      <c r="IK111" s="9">
        <v>2.5999999999999999E-2</v>
      </c>
      <c r="IL111" s="9">
        <v>4.7729999999999997</v>
      </c>
      <c r="IM111" s="9">
        <v>1.85</v>
      </c>
      <c r="IN111" s="9">
        <v>2.923</v>
      </c>
      <c r="IO111" s="9">
        <v>32.18</v>
      </c>
      <c r="IP111" s="9">
        <v>16.082999999999998</v>
      </c>
      <c r="IQ111" s="9">
        <v>16.097000000000001</v>
      </c>
    </row>
    <row r="112" spans="1:251">
      <c r="A112" s="10">
        <v>44896</v>
      </c>
      <c r="B112" s="9">
        <v>1225.55</v>
      </c>
      <c r="C112" s="9">
        <v>1258.934</v>
      </c>
      <c r="D112" s="9">
        <v>407.55099999999999</v>
      </c>
      <c r="E112" s="9">
        <v>851.38300000000004</v>
      </c>
      <c r="F112" s="9">
        <v>472.71100000000001</v>
      </c>
      <c r="G112" s="9">
        <v>245.589</v>
      </c>
      <c r="H112" s="9">
        <v>227.12200000000001</v>
      </c>
      <c r="I112" s="9">
        <v>76.215999999999994</v>
      </c>
      <c r="J112" s="9">
        <v>49.021000000000001</v>
      </c>
      <c r="K112" s="9">
        <v>27.195</v>
      </c>
      <c r="L112" s="9">
        <v>32.515999999999998</v>
      </c>
      <c r="M112" s="9">
        <v>27.103999999999999</v>
      </c>
      <c r="N112" s="9">
        <v>5.4119999999999999</v>
      </c>
      <c r="O112" s="9">
        <v>19.917999999999999</v>
      </c>
      <c r="P112" s="9">
        <v>18.059999999999999</v>
      </c>
      <c r="Q112" s="9">
        <v>1.8580000000000001</v>
      </c>
      <c r="R112" s="9">
        <v>12.598000000000001</v>
      </c>
      <c r="S112" s="9">
        <v>9.0440000000000005</v>
      </c>
      <c r="T112" s="9">
        <v>3.5539999999999998</v>
      </c>
      <c r="U112" s="9">
        <v>43.7</v>
      </c>
      <c r="V112" s="9">
        <v>21.917000000000002</v>
      </c>
      <c r="W112" s="9">
        <v>21.783000000000001</v>
      </c>
      <c r="X112" s="9">
        <v>421.37299999999999</v>
      </c>
      <c r="Y112" s="9">
        <v>211.92599999999999</v>
      </c>
      <c r="Z112" s="9">
        <v>209.447</v>
      </c>
      <c r="AA112" s="9">
        <v>171.90700000000001</v>
      </c>
      <c r="AB112" s="9">
        <v>112.96299999999999</v>
      </c>
      <c r="AC112" s="9">
        <v>58.945</v>
      </c>
      <c r="AD112" s="9">
        <v>249.465</v>
      </c>
      <c r="AE112" s="9">
        <v>98.962999999999994</v>
      </c>
      <c r="AF112" s="9">
        <v>150.50200000000001</v>
      </c>
      <c r="AG112" s="9">
        <v>200.077</v>
      </c>
      <c r="AH112" s="9">
        <v>135.762</v>
      </c>
      <c r="AI112" s="9">
        <v>64.313999999999993</v>
      </c>
      <c r="AJ112" s="9">
        <v>272.63400000000001</v>
      </c>
      <c r="AK112" s="9">
        <v>109.827</v>
      </c>
      <c r="AL112" s="9">
        <v>162.80799999999999</v>
      </c>
      <c r="AM112" s="9">
        <v>269.38400000000001</v>
      </c>
      <c r="AN112" s="9">
        <v>117.023</v>
      </c>
      <c r="AO112" s="9">
        <v>152.36000000000001</v>
      </c>
      <c r="AP112" s="9">
        <v>3571.5010000000002</v>
      </c>
      <c r="AQ112" s="9">
        <v>1877.2639999999999</v>
      </c>
      <c r="AR112" s="9">
        <v>1694.2370000000001</v>
      </c>
      <c r="AS112" s="9">
        <v>2487.1550000000002</v>
      </c>
      <c r="AT112" s="9">
        <v>1523.837</v>
      </c>
      <c r="AU112" s="9">
        <v>963.31799999999998</v>
      </c>
      <c r="AV112" s="9">
        <v>1084.347</v>
      </c>
      <c r="AW112" s="9">
        <v>353.428</v>
      </c>
      <c r="AX112" s="9">
        <v>730.91899999999998</v>
      </c>
      <c r="AY112" s="9">
        <v>422.17899999999997</v>
      </c>
      <c r="AZ112" s="9">
        <v>222.42400000000001</v>
      </c>
      <c r="BA112" s="9">
        <v>199.755</v>
      </c>
      <c r="BB112" s="9">
        <v>78.465000000000003</v>
      </c>
      <c r="BC112" s="9">
        <v>42.813000000000002</v>
      </c>
      <c r="BD112" s="9">
        <v>35.652000000000001</v>
      </c>
      <c r="BE112" s="9">
        <v>28.995999999999999</v>
      </c>
      <c r="BF112" s="9">
        <v>20.774000000000001</v>
      </c>
      <c r="BG112" s="9">
        <v>8.2219999999999995</v>
      </c>
      <c r="BH112" s="9">
        <v>14.525</v>
      </c>
      <c r="BI112" s="9">
        <v>11.22</v>
      </c>
      <c r="BJ112" s="9">
        <v>3.3050000000000002</v>
      </c>
      <c r="BK112" s="9">
        <v>14.471</v>
      </c>
      <c r="BL112" s="9">
        <v>9.5540000000000003</v>
      </c>
      <c r="BM112" s="9">
        <v>4.9169999999999998</v>
      </c>
      <c r="BN112" s="9">
        <v>49.47</v>
      </c>
      <c r="BO112" s="9">
        <v>22.04</v>
      </c>
      <c r="BP112" s="9">
        <v>27.43</v>
      </c>
      <c r="BQ112" s="9">
        <v>379.964</v>
      </c>
      <c r="BR112" s="9">
        <v>196.255</v>
      </c>
      <c r="BS112" s="9">
        <v>183.709</v>
      </c>
      <c r="BT112" s="9">
        <v>144.49799999999999</v>
      </c>
      <c r="BU112" s="9">
        <v>101.629</v>
      </c>
      <c r="BV112" s="9">
        <v>42.869</v>
      </c>
      <c r="BW112" s="9">
        <v>235.46700000000001</v>
      </c>
      <c r="BX112" s="9">
        <v>94.626999999999995</v>
      </c>
      <c r="BY112" s="9">
        <v>140.84</v>
      </c>
      <c r="BZ112" s="9">
        <v>163.018</v>
      </c>
      <c r="CA112" s="9">
        <v>116.38800000000001</v>
      </c>
      <c r="CB112" s="9">
        <v>46.63</v>
      </c>
      <c r="CC112" s="9">
        <v>259.161</v>
      </c>
      <c r="CD112" s="9">
        <v>106.036</v>
      </c>
      <c r="CE112" s="9">
        <v>153.125</v>
      </c>
      <c r="CF112" s="9">
        <v>249.99199999999999</v>
      </c>
      <c r="CG112" s="9">
        <v>105.84699999999999</v>
      </c>
      <c r="CH112" s="9">
        <v>144.14500000000001</v>
      </c>
      <c r="CI112" s="9">
        <v>2809.1410000000001</v>
      </c>
      <c r="CJ112" s="9">
        <v>1445.1610000000001</v>
      </c>
      <c r="CK112" s="9">
        <v>1363.979</v>
      </c>
      <c r="CL112" s="9">
        <v>1981.268</v>
      </c>
      <c r="CM112" s="9">
        <v>1179.894</v>
      </c>
      <c r="CN112" s="9">
        <v>801.37400000000002</v>
      </c>
      <c r="CO112" s="9">
        <v>827.87300000000005</v>
      </c>
      <c r="CP112" s="9">
        <v>265.26799999999997</v>
      </c>
      <c r="CQ112" s="9">
        <v>562.60599999999999</v>
      </c>
      <c r="CR112" s="9">
        <v>327.53300000000002</v>
      </c>
      <c r="CS112" s="9">
        <v>169.83</v>
      </c>
      <c r="CT112" s="9">
        <v>157.70400000000001</v>
      </c>
      <c r="CU112" s="9">
        <v>58.357999999999997</v>
      </c>
      <c r="CV112" s="9">
        <v>32.985999999999997</v>
      </c>
      <c r="CW112" s="9">
        <v>25.370999999999999</v>
      </c>
      <c r="CX112" s="9">
        <v>21.794</v>
      </c>
      <c r="CY112" s="9">
        <v>16.821999999999999</v>
      </c>
      <c r="CZ112" s="9">
        <v>4.9729999999999999</v>
      </c>
      <c r="DA112" s="9">
        <v>11.073</v>
      </c>
      <c r="DB112" s="9">
        <v>9.282</v>
      </c>
      <c r="DC112" s="9">
        <v>1.7909999999999999</v>
      </c>
      <c r="DD112" s="9">
        <v>10.721</v>
      </c>
      <c r="DE112" s="9">
        <v>7.54</v>
      </c>
      <c r="DF112" s="9">
        <v>3.1819999999999999</v>
      </c>
      <c r="DG112" s="9">
        <v>36.563000000000002</v>
      </c>
      <c r="DH112" s="9">
        <v>16.164000000000001</v>
      </c>
      <c r="DI112" s="9">
        <v>20.399000000000001</v>
      </c>
      <c r="DJ112" s="9">
        <v>290.11099999999999</v>
      </c>
      <c r="DK112" s="9">
        <v>145.86000000000001</v>
      </c>
      <c r="DL112" s="9">
        <v>144.251</v>
      </c>
      <c r="DM112" s="9">
        <v>104.44799999999999</v>
      </c>
      <c r="DN112" s="9">
        <v>71.691000000000003</v>
      </c>
      <c r="DO112" s="9">
        <v>32.756999999999998</v>
      </c>
      <c r="DP112" s="9">
        <v>185.66300000000001</v>
      </c>
      <c r="DQ112" s="9">
        <v>74.168999999999997</v>
      </c>
      <c r="DR112" s="9">
        <v>111.494</v>
      </c>
      <c r="DS112" s="9">
        <v>124.792</v>
      </c>
      <c r="DT112" s="9">
        <v>87.668000000000006</v>
      </c>
      <c r="DU112" s="9">
        <v>37.124000000000002</v>
      </c>
      <c r="DV112" s="9">
        <v>202.74199999999999</v>
      </c>
      <c r="DW112" s="9">
        <v>82.162000000000006</v>
      </c>
      <c r="DX112" s="9">
        <v>120.57899999999999</v>
      </c>
      <c r="DY112" s="9">
        <v>196.73599999999999</v>
      </c>
      <c r="DZ112" s="9">
        <v>83.45</v>
      </c>
      <c r="EA112" s="9">
        <v>113.286</v>
      </c>
      <c r="EB112" s="9">
        <v>931.43700000000001</v>
      </c>
      <c r="EC112" s="9">
        <v>489.935</v>
      </c>
      <c r="ED112" s="9">
        <v>441.50200000000001</v>
      </c>
      <c r="EE112" s="9">
        <v>616.90499999999997</v>
      </c>
      <c r="EF112" s="9">
        <v>392.29500000000002</v>
      </c>
      <c r="EG112" s="9">
        <v>224.61</v>
      </c>
      <c r="EH112" s="9">
        <v>314.53199999999998</v>
      </c>
      <c r="EI112" s="9">
        <v>97.64</v>
      </c>
      <c r="EJ112" s="9">
        <v>216.892</v>
      </c>
      <c r="EK112" s="9">
        <v>124.10299999999999</v>
      </c>
      <c r="EL112" s="9">
        <v>67.456000000000003</v>
      </c>
      <c r="EM112" s="9">
        <v>56.646999999999998</v>
      </c>
      <c r="EN112" s="9">
        <v>23.648</v>
      </c>
      <c r="EO112" s="9">
        <v>14.592000000000001</v>
      </c>
      <c r="EP112" s="9">
        <v>9.0559999999999992</v>
      </c>
      <c r="EQ112" s="9">
        <v>9.5510000000000002</v>
      </c>
      <c r="ER112" s="9">
        <v>6.61</v>
      </c>
      <c r="ES112" s="9">
        <v>2.9409999999999998</v>
      </c>
      <c r="ET112" s="9">
        <v>4.7850000000000001</v>
      </c>
      <c r="EU112" s="9">
        <v>3.5310000000000001</v>
      </c>
      <c r="EV112" s="9">
        <v>1.254</v>
      </c>
      <c r="EW112" s="9">
        <v>4.766</v>
      </c>
      <c r="EX112" s="9">
        <v>3.0790000000000002</v>
      </c>
      <c r="EY112" s="9">
        <v>1.6870000000000001</v>
      </c>
      <c r="EZ112" s="9">
        <v>14.097</v>
      </c>
      <c r="FA112" s="9">
        <v>7.9820000000000002</v>
      </c>
      <c r="FB112" s="9">
        <v>6.1159999999999997</v>
      </c>
      <c r="FC112" s="9">
        <v>111.613</v>
      </c>
      <c r="FD112" s="9">
        <v>60.317</v>
      </c>
      <c r="FE112" s="9">
        <v>51.295999999999999</v>
      </c>
      <c r="FF112" s="9">
        <v>38.746000000000002</v>
      </c>
      <c r="FG112" s="9">
        <v>29.489000000000001</v>
      </c>
      <c r="FH112" s="9">
        <v>9.2569999999999997</v>
      </c>
      <c r="FI112" s="9">
        <v>72.867000000000004</v>
      </c>
      <c r="FJ112" s="9">
        <v>30.827999999999999</v>
      </c>
      <c r="FK112" s="9">
        <v>42.039000000000001</v>
      </c>
      <c r="FL112" s="9">
        <v>45.860999999999997</v>
      </c>
      <c r="FM112" s="9">
        <v>33.877000000000002</v>
      </c>
      <c r="FN112" s="9">
        <v>11.984</v>
      </c>
      <c r="FO112" s="9">
        <v>78.242000000000004</v>
      </c>
      <c r="FP112" s="9">
        <v>33.579000000000001</v>
      </c>
      <c r="FQ112" s="9">
        <v>44.662999999999997</v>
      </c>
      <c r="FR112" s="9">
        <v>77.652000000000001</v>
      </c>
      <c r="FS112" s="9">
        <v>34.359000000000002</v>
      </c>
      <c r="FT112" s="9">
        <v>43.292999999999999</v>
      </c>
      <c r="FU112" s="9">
        <v>1539.6210000000001</v>
      </c>
      <c r="FV112" s="9">
        <v>816.11099999999999</v>
      </c>
      <c r="FW112" s="9">
        <v>723.51</v>
      </c>
      <c r="FX112" s="9">
        <v>1093.8219999999999</v>
      </c>
      <c r="FY112" s="9">
        <v>687.92200000000003</v>
      </c>
      <c r="FZ112" s="9">
        <v>405.9</v>
      </c>
      <c r="GA112" s="9">
        <v>445.79899999999998</v>
      </c>
      <c r="GB112" s="9">
        <v>128.18899999999999</v>
      </c>
      <c r="GC112" s="9">
        <v>317.61</v>
      </c>
      <c r="GD112" s="9">
        <v>156.60499999999999</v>
      </c>
      <c r="GE112" s="9">
        <v>80.45</v>
      </c>
      <c r="GF112" s="9">
        <v>76.155000000000001</v>
      </c>
      <c r="GG112" s="9">
        <v>26.445</v>
      </c>
      <c r="GH112" s="9">
        <v>12.984</v>
      </c>
      <c r="GI112" s="9">
        <v>13.461</v>
      </c>
      <c r="GJ112" s="9">
        <v>9.6110000000000007</v>
      </c>
      <c r="GK112" s="9">
        <v>7.1689999999999996</v>
      </c>
      <c r="GL112" s="9">
        <v>2.4420000000000002</v>
      </c>
      <c r="GM112" s="9">
        <v>4.42</v>
      </c>
      <c r="GN112" s="9">
        <v>3.5950000000000002</v>
      </c>
      <c r="GO112" s="9">
        <v>0.82499999999999996</v>
      </c>
      <c r="GP112" s="9">
        <v>5.1909999999999998</v>
      </c>
      <c r="GQ112" s="9">
        <v>3.5739999999999998</v>
      </c>
      <c r="GR112" s="9">
        <v>1.617</v>
      </c>
      <c r="GS112" s="9">
        <v>16.832999999999998</v>
      </c>
      <c r="GT112" s="9">
        <v>5.8150000000000004</v>
      </c>
      <c r="GU112" s="9">
        <v>11.019</v>
      </c>
      <c r="GV112" s="9">
        <v>141.02699999999999</v>
      </c>
      <c r="GW112" s="9">
        <v>73.013000000000005</v>
      </c>
      <c r="GX112" s="9">
        <v>68.013999999999996</v>
      </c>
      <c r="GY112" s="9">
        <v>51.268000000000001</v>
      </c>
      <c r="GZ112" s="9">
        <v>37.244999999999997</v>
      </c>
      <c r="HA112" s="9">
        <v>14.023</v>
      </c>
      <c r="HB112" s="9">
        <v>89.76</v>
      </c>
      <c r="HC112" s="9">
        <v>35.768000000000001</v>
      </c>
      <c r="HD112" s="9">
        <v>53.991</v>
      </c>
      <c r="HE112" s="9">
        <v>58.55</v>
      </c>
      <c r="HF112" s="9">
        <v>42.415999999999997</v>
      </c>
      <c r="HG112" s="9">
        <v>16.135000000000002</v>
      </c>
      <c r="HH112" s="9">
        <v>98.055000000000007</v>
      </c>
      <c r="HI112" s="9">
        <v>38.033999999999999</v>
      </c>
      <c r="HJ112" s="9">
        <v>60.021000000000001</v>
      </c>
      <c r="HK112" s="9">
        <v>94.18</v>
      </c>
      <c r="HL112" s="9">
        <v>39.363</v>
      </c>
      <c r="HM112" s="9">
        <v>54.816000000000003</v>
      </c>
      <c r="HN112" s="9">
        <v>289.678</v>
      </c>
      <c r="HO112" s="9">
        <v>149.107</v>
      </c>
      <c r="HP112" s="9">
        <v>140.571</v>
      </c>
      <c r="HQ112" s="9">
        <v>186.05199999999999</v>
      </c>
      <c r="HR112" s="9">
        <v>118.52800000000001</v>
      </c>
      <c r="HS112" s="9">
        <v>67.524000000000001</v>
      </c>
      <c r="HT112" s="9">
        <v>103.626</v>
      </c>
      <c r="HU112" s="9">
        <v>30.579000000000001</v>
      </c>
      <c r="HV112" s="9">
        <v>73.046999999999997</v>
      </c>
      <c r="HW112" s="9">
        <v>37.737000000000002</v>
      </c>
      <c r="HX112" s="9">
        <v>18.091999999999999</v>
      </c>
      <c r="HY112" s="9">
        <v>19.646000000000001</v>
      </c>
      <c r="HZ112" s="9">
        <v>4.5110000000000001</v>
      </c>
      <c r="IA112" s="9">
        <v>2.319</v>
      </c>
      <c r="IB112" s="9">
        <v>2.1920000000000002</v>
      </c>
      <c r="IC112" s="9">
        <v>1.7609999999999999</v>
      </c>
      <c r="ID112" s="9">
        <v>1.2410000000000001</v>
      </c>
      <c r="IE112" s="9">
        <v>0.52100000000000002</v>
      </c>
      <c r="IF112" s="9">
        <v>1.236</v>
      </c>
      <c r="IG112" s="9">
        <v>0.98799999999999999</v>
      </c>
      <c r="IH112" s="9">
        <v>0.248</v>
      </c>
      <c r="II112" s="9">
        <v>0.52600000000000002</v>
      </c>
      <c r="IJ112" s="9">
        <v>0.253</v>
      </c>
      <c r="IK112" s="9">
        <v>0.27300000000000002</v>
      </c>
      <c r="IL112" s="9">
        <v>2.75</v>
      </c>
      <c r="IM112" s="9">
        <v>1.079</v>
      </c>
      <c r="IN112" s="9">
        <v>1.671</v>
      </c>
      <c r="IO112" s="9">
        <v>34.664000000000001</v>
      </c>
      <c r="IP112" s="9">
        <v>16.48</v>
      </c>
      <c r="IQ112" s="9">
        <v>18.184000000000001</v>
      </c>
    </row>
    <row r="113" spans="1:251">
      <c r="A113" s="10">
        <v>44927</v>
      </c>
      <c r="B113" s="9">
        <v>1182.5719999999999</v>
      </c>
      <c r="C113" s="9">
        <v>1236.8820000000001</v>
      </c>
      <c r="D113" s="9">
        <v>412.71600000000001</v>
      </c>
      <c r="E113" s="9">
        <v>824.16600000000005</v>
      </c>
      <c r="F113" s="9">
        <v>464.95499999999998</v>
      </c>
      <c r="G113" s="9">
        <v>247.97800000000001</v>
      </c>
      <c r="H113" s="9">
        <v>216.977</v>
      </c>
      <c r="I113" s="9">
        <v>93.596000000000004</v>
      </c>
      <c r="J113" s="9">
        <v>51.487000000000002</v>
      </c>
      <c r="K113" s="9">
        <v>42.11</v>
      </c>
      <c r="L113" s="9">
        <v>46.356999999999999</v>
      </c>
      <c r="M113" s="9">
        <v>32.070999999999998</v>
      </c>
      <c r="N113" s="9">
        <v>14.286</v>
      </c>
      <c r="O113" s="9">
        <v>30.434000000000001</v>
      </c>
      <c r="P113" s="9">
        <v>20.244</v>
      </c>
      <c r="Q113" s="9">
        <v>10.19</v>
      </c>
      <c r="R113" s="9">
        <v>15.923</v>
      </c>
      <c r="S113" s="9">
        <v>11.826000000000001</v>
      </c>
      <c r="T113" s="9">
        <v>4.0970000000000004</v>
      </c>
      <c r="U113" s="9">
        <v>47.238999999999997</v>
      </c>
      <c r="V113" s="9">
        <v>19.416</v>
      </c>
      <c r="W113" s="9">
        <v>27.823</v>
      </c>
      <c r="X113" s="9">
        <v>403.09800000000001</v>
      </c>
      <c r="Y113" s="9">
        <v>210.30500000000001</v>
      </c>
      <c r="Z113" s="9">
        <v>192.79300000000001</v>
      </c>
      <c r="AA113" s="9">
        <v>164.02799999999999</v>
      </c>
      <c r="AB113" s="9">
        <v>108.04600000000001</v>
      </c>
      <c r="AC113" s="9">
        <v>55.981999999999999</v>
      </c>
      <c r="AD113" s="9">
        <v>239.07</v>
      </c>
      <c r="AE113" s="9">
        <v>102.259</v>
      </c>
      <c r="AF113" s="9">
        <v>136.81100000000001</v>
      </c>
      <c r="AG113" s="9">
        <v>203.392</v>
      </c>
      <c r="AH113" s="9">
        <v>134.88</v>
      </c>
      <c r="AI113" s="9">
        <v>68.512</v>
      </c>
      <c r="AJ113" s="9">
        <v>261.56200000000001</v>
      </c>
      <c r="AK113" s="9">
        <v>113.098</v>
      </c>
      <c r="AL113" s="9">
        <v>148.465</v>
      </c>
      <c r="AM113" s="9">
        <v>269.50400000000002</v>
      </c>
      <c r="AN113" s="9">
        <v>122.503</v>
      </c>
      <c r="AO113" s="9">
        <v>147.001</v>
      </c>
      <c r="AP113" s="9">
        <v>3479.3229999999999</v>
      </c>
      <c r="AQ113" s="9">
        <v>1830.117</v>
      </c>
      <c r="AR113" s="9">
        <v>1649.2059999999999</v>
      </c>
      <c r="AS113" s="9">
        <v>2441.1129999999998</v>
      </c>
      <c r="AT113" s="9">
        <v>1493.463</v>
      </c>
      <c r="AU113" s="9">
        <v>947.65</v>
      </c>
      <c r="AV113" s="9">
        <v>1038.21</v>
      </c>
      <c r="AW113" s="9">
        <v>336.654</v>
      </c>
      <c r="AX113" s="9">
        <v>701.55600000000004</v>
      </c>
      <c r="AY113" s="9">
        <v>437.47300000000001</v>
      </c>
      <c r="AZ113" s="9">
        <v>237.21100000000001</v>
      </c>
      <c r="BA113" s="9">
        <v>200.262</v>
      </c>
      <c r="BB113" s="9">
        <v>83.966999999999999</v>
      </c>
      <c r="BC113" s="9">
        <v>50.097999999999999</v>
      </c>
      <c r="BD113" s="9">
        <v>33.869</v>
      </c>
      <c r="BE113" s="9">
        <v>33.106999999999999</v>
      </c>
      <c r="BF113" s="9">
        <v>23.263000000000002</v>
      </c>
      <c r="BG113" s="9">
        <v>9.8439999999999994</v>
      </c>
      <c r="BH113" s="9">
        <v>18.468</v>
      </c>
      <c r="BI113" s="9">
        <v>11.823</v>
      </c>
      <c r="BJ113" s="9">
        <v>6.6449999999999996</v>
      </c>
      <c r="BK113" s="9">
        <v>14.638999999999999</v>
      </c>
      <c r="BL113" s="9">
        <v>11.44</v>
      </c>
      <c r="BM113" s="9">
        <v>3.1989999999999998</v>
      </c>
      <c r="BN113" s="9">
        <v>50.86</v>
      </c>
      <c r="BO113" s="9">
        <v>26.835999999999999</v>
      </c>
      <c r="BP113" s="9">
        <v>24.024000000000001</v>
      </c>
      <c r="BQ113" s="9">
        <v>380.04700000000003</v>
      </c>
      <c r="BR113" s="9">
        <v>203.786</v>
      </c>
      <c r="BS113" s="9">
        <v>176.261</v>
      </c>
      <c r="BT113" s="9">
        <v>157.88200000000001</v>
      </c>
      <c r="BU113" s="9">
        <v>112.749</v>
      </c>
      <c r="BV113" s="9">
        <v>45.133000000000003</v>
      </c>
      <c r="BW113" s="9">
        <v>222.16399999999999</v>
      </c>
      <c r="BX113" s="9">
        <v>91.037000000000006</v>
      </c>
      <c r="BY113" s="9">
        <v>131.12799999999999</v>
      </c>
      <c r="BZ113" s="9">
        <v>184.51599999999999</v>
      </c>
      <c r="CA113" s="9">
        <v>129.988</v>
      </c>
      <c r="CB113" s="9">
        <v>54.527000000000001</v>
      </c>
      <c r="CC113" s="9">
        <v>252.95699999999999</v>
      </c>
      <c r="CD113" s="9">
        <v>107.22199999999999</v>
      </c>
      <c r="CE113" s="9">
        <v>145.73500000000001</v>
      </c>
      <c r="CF113" s="9">
        <v>240.63200000000001</v>
      </c>
      <c r="CG113" s="9">
        <v>102.85899999999999</v>
      </c>
      <c r="CH113" s="9">
        <v>137.773</v>
      </c>
      <c r="CI113" s="9">
        <v>2764.3009999999999</v>
      </c>
      <c r="CJ113" s="9">
        <v>1421.7360000000001</v>
      </c>
      <c r="CK113" s="9">
        <v>1342.566</v>
      </c>
      <c r="CL113" s="9">
        <v>1922.4929999999999</v>
      </c>
      <c r="CM113" s="9">
        <v>1146.944</v>
      </c>
      <c r="CN113" s="9">
        <v>775.54899999999998</v>
      </c>
      <c r="CO113" s="9">
        <v>841.80799999999999</v>
      </c>
      <c r="CP113" s="9">
        <v>274.791</v>
      </c>
      <c r="CQ113" s="9">
        <v>567.01700000000005</v>
      </c>
      <c r="CR113" s="9">
        <v>317.07799999999997</v>
      </c>
      <c r="CS113" s="9">
        <v>158.37299999999999</v>
      </c>
      <c r="CT113" s="9">
        <v>158.70500000000001</v>
      </c>
      <c r="CU113" s="9">
        <v>72.837999999999994</v>
      </c>
      <c r="CV113" s="9">
        <v>38.249000000000002</v>
      </c>
      <c r="CW113" s="9">
        <v>34.590000000000003</v>
      </c>
      <c r="CX113" s="9">
        <v>24.923999999999999</v>
      </c>
      <c r="CY113" s="9">
        <v>16.724</v>
      </c>
      <c r="CZ113" s="9">
        <v>8.1999999999999993</v>
      </c>
      <c r="DA113" s="9">
        <v>15.625</v>
      </c>
      <c r="DB113" s="9">
        <v>9.0250000000000004</v>
      </c>
      <c r="DC113" s="9">
        <v>6.6</v>
      </c>
      <c r="DD113" s="9">
        <v>9.298</v>
      </c>
      <c r="DE113" s="9">
        <v>7.6989999999999998</v>
      </c>
      <c r="DF113" s="9">
        <v>1.599</v>
      </c>
      <c r="DG113" s="9">
        <v>47.914000000000001</v>
      </c>
      <c r="DH113" s="9">
        <v>21.524999999999999</v>
      </c>
      <c r="DI113" s="9">
        <v>26.39</v>
      </c>
      <c r="DJ113" s="9">
        <v>276.01499999999999</v>
      </c>
      <c r="DK113" s="9">
        <v>137.02000000000001</v>
      </c>
      <c r="DL113" s="9">
        <v>138.994</v>
      </c>
      <c r="DM113" s="9">
        <v>100.41800000000001</v>
      </c>
      <c r="DN113" s="9">
        <v>65.179000000000002</v>
      </c>
      <c r="DO113" s="9">
        <v>35.238999999999997</v>
      </c>
      <c r="DP113" s="9">
        <v>175.59700000000001</v>
      </c>
      <c r="DQ113" s="9">
        <v>71.840999999999994</v>
      </c>
      <c r="DR113" s="9">
        <v>103.755</v>
      </c>
      <c r="DS113" s="9">
        <v>118.374</v>
      </c>
      <c r="DT113" s="9">
        <v>77.230999999999995</v>
      </c>
      <c r="DU113" s="9">
        <v>41.143999999999998</v>
      </c>
      <c r="DV113" s="9">
        <v>198.70400000000001</v>
      </c>
      <c r="DW113" s="9">
        <v>81.141999999999996</v>
      </c>
      <c r="DX113" s="9">
        <v>117.562</v>
      </c>
      <c r="DY113" s="9">
        <v>191.22200000000001</v>
      </c>
      <c r="DZ113" s="9">
        <v>80.866</v>
      </c>
      <c r="EA113" s="9">
        <v>110.35599999999999</v>
      </c>
      <c r="EB113" s="9">
        <v>911.68399999999997</v>
      </c>
      <c r="EC113" s="9">
        <v>479.99200000000002</v>
      </c>
      <c r="ED113" s="9">
        <v>431.69200000000001</v>
      </c>
      <c r="EE113" s="9">
        <v>606.02</v>
      </c>
      <c r="EF113" s="9">
        <v>384.45499999999998</v>
      </c>
      <c r="EG113" s="9">
        <v>221.565</v>
      </c>
      <c r="EH113" s="9">
        <v>305.66399999999999</v>
      </c>
      <c r="EI113" s="9">
        <v>95.537000000000006</v>
      </c>
      <c r="EJ113" s="9">
        <v>210.12700000000001</v>
      </c>
      <c r="EK113" s="9">
        <v>108.58499999999999</v>
      </c>
      <c r="EL113" s="9">
        <v>55.262</v>
      </c>
      <c r="EM113" s="9">
        <v>53.323</v>
      </c>
      <c r="EN113" s="9">
        <v>24.734000000000002</v>
      </c>
      <c r="EO113" s="9">
        <v>14.629</v>
      </c>
      <c r="EP113" s="9">
        <v>10.105</v>
      </c>
      <c r="EQ113" s="9">
        <v>8.6329999999999991</v>
      </c>
      <c r="ER113" s="9">
        <v>6.05</v>
      </c>
      <c r="ES113" s="9">
        <v>2.5830000000000002</v>
      </c>
      <c r="ET113" s="9">
        <v>5.1539999999999999</v>
      </c>
      <c r="EU113" s="9">
        <v>3.8210000000000002</v>
      </c>
      <c r="EV113" s="9">
        <v>1.333</v>
      </c>
      <c r="EW113" s="9">
        <v>3.4790000000000001</v>
      </c>
      <c r="EX113" s="9">
        <v>2.2290000000000001</v>
      </c>
      <c r="EY113" s="9">
        <v>1.25</v>
      </c>
      <c r="EZ113" s="9">
        <v>16.100000000000001</v>
      </c>
      <c r="FA113" s="9">
        <v>8.5790000000000006</v>
      </c>
      <c r="FB113" s="9">
        <v>7.5220000000000002</v>
      </c>
      <c r="FC113" s="9">
        <v>95.974000000000004</v>
      </c>
      <c r="FD113" s="9">
        <v>48.307000000000002</v>
      </c>
      <c r="FE113" s="9">
        <v>47.667999999999999</v>
      </c>
      <c r="FF113" s="9">
        <v>33.017000000000003</v>
      </c>
      <c r="FG113" s="9">
        <v>23.103000000000002</v>
      </c>
      <c r="FH113" s="9">
        <v>9.9139999999999997</v>
      </c>
      <c r="FI113" s="9">
        <v>62.957000000000001</v>
      </c>
      <c r="FJ113" s="9">
        <v>25.204000000000001</v>
      </c>
      <c r="FK113" s="9">
        <v>37.753999999999998</v>
      </c>
      <c r="FL113" s="9">
        <v>39.643000000000001</v>
      </c>
      <c r="FM113" s="9">
        <v>27.425999999999998</v>
      </c>
      <c r="FN113" s="9">
        <v>12.217000000000001</v>
      </c>
      <c r="FO113" s="9">
        <v>68.941999999999993</v>
      </c>
      <c r="FP113" s="9">
        <v>27.835999999999999</v>
      </c>
      <c r="FQ113" s="9">
        <v>41.106000000000002</v>
      </c>
      <c r="FR113" s="9">
        <v>68.111999999999995</v>
      </c>
      <c r="FS113" s="9">
        <v>29.024999999999999</v>
      </c>
      <c r="FT113" s="9">
        <v>39.087000000000003</v>
      </c>
      <c r="FU113" s="9">
        <v>1502.5360000000001</v>
      </c>
      <c r="FV113" s="9">
        <v>804.26499999999999</v>
      </c>
      <c r="FW113" s="9">
        <v>698.27099999999996</v>
      </c>
      <c r="FX113" s="9">
        <v>1074.5650000000001</v>
      </c>
      <c r="FY113" s="9">
        <v>674.14800000000002</v>
      </c>
      <c r="FZ113" s="9">
        <v>400.41699999999997</v>
      </c>
      <c r="GA113" s="9">
        <v>427.971</v>
      </c>
      <c r="GB113" s="9">
        <v>130.11699999999999</v>
      </c>
      <c r="GC113" s="9">
        <v>297.85399999999998</v>
      </c>
      <c r="GD113" s="9">
        <v>170.916</v>
      </c>
      <c r="GE113" s="9">
        <v>92.56</v>
      </c>
      <c r="GF113" s="9">
        <v>78.356999999999999</v>
      </c>
      <c r="GG113" s="9">
        <v>29.914999999999999</v>
      </c>
      <c r="GH113" s="9">
        <v>17.489999999999998</v>
      </c>
      <c r="GI113" s="9">
        <v>12.423999999999999</v>
      </c>
      <c r="GJ113" s="9">
        <v>10.43</v>
      </c>
      <c r="GK113" s="9">
        <v>7.7080000000000002</v>
      </c>
      <c r="GL113" s="9">
        <v>2.7210000000000001</v>
      </c>
      <c r="GM113" s="9">
        <v>6.7030000000000003</v>
      </c>
      <c r="GN113" s="9">
        <v>5.2670000000000003</v>
      </c>
      <c r="GO113" s="9">
        <v>1.4359999999999999</v>
      </c>
      <c r="GP113" s="9">
        <v>3.7269999999999999</v>
      </c>
      <c r="GQ113" s="9">
        <v>2.4409999999999998</v>
      </c>
      <c r="GR113" s="9">
        <v>1.286</v>
      </c>
      <c r="GS113" s="9">
        <v>19.484999999999999</v>
      </c>
      <c r="GT113" s="9">
        <v>9.782</v>
      </c>
      <c r="GU113" s="9">
        <v>9.7029999999999994</v>
      </c>
      <c r="GV113" s="9">
        <v>153.47800000000001</v>
      </c>
      <c r="GW113" s="9">
        <v>81.745999999999995</v>
      </c>
      <c r="GX113" s="9">
        <v>71.731999999999999</v>
      </c>
      <c r="GY113" s="9">
        <v>63.542000000000002</v>
      </c>
      <c r="GZ113" s="9">
        <v>45.655000000000001</v>
      </c>
      <c r="HA113" s="9">
        <v>17.888000000000002</v>
      </c>
      <c r="HB113" s="9">
        <v>89.935000000000002</v>
      </c>
      <c r="HC113" s="9">
        <v>36.091000000000001</v>
      </c>
      <c r="HD113" s="9">
        <v>53.844000000000001</v>
      </c>
      <c r="HE113" s="9">
        <v>71.141999999999996</v>
      </c>
      <c r="HF113" s="9">
        <v>50.886000000000003</v>
      </c>
      <c r="HG113" s="9">
        <v>20.256</v>
      </c>
      <c r="HH113" s="9">
        <v>99.775000000000006</v>
      </c>
      <c r="HI113" s="9">
        <v>41.673999999999999</v>
      </c>
      <c r="HJ113" s="9">
        <v>58.100999999999999</v>
      </c>
      <c r="HK113" s="9">
        <v>96.638000000000005</v>
      </c>
      <c r="HL113" s="9">
        <v>41.357999999999997</v>
      </c>
      <c r="HM113" s="9">
        <v>55.28</v>
      </c>
      <c r="HN113" s="9">
        <v>280.40800000000002</v>
      </c>
      <c r="HO113" s="9">
        <v>145.98699999999999</v>
      </c>
      <c r="HP113" s="9">
        <v>134.42099999999999</v>
      </c>
      <c r="HQ113" s="9">
        <v>176.70099999999999</v>
      </c>
      <c r="HR113" s="9">
        <v>114.54600000000001</v>
      </c>
      <c r="HS113" s="9">
        <v>62.155999999999999</v>
      </c>
      <c r="HT113" s="9">
        <v>103.706</v>
      </c>
      <c r="HU113" s="9">
        <v>31.440999999999999</v>
      </c>
      <c r="HV113" s="9">
        <v>72.265000000000001</v>
      </c>
      <c r="HW113" s="9">
        <v>38.511000000000003</v>
      </c>
      <c r="HX113" s="9">
        <v>19.170999999999999</v>
      </c>
      <c r="HY113" s="9">
        <v>19.34</v>
      </c>
      <c r="HZ113" s="9">
        <v>6.069</v>
      </c>
      <c r="IA113" s="9">
        <v>2.63</v>
      </c>
      <c r="IB113" s="9">
        <v>3.4390000000000001</v>
      </c>
      <c r="IC113" s="9">
        <v>1.395</v>
      </c>
      <c r="ID113" s="9">
        <v>1.073</v>
      </c>
      <c r="IE113" s="9">
        <v>0.32200000000000001</v>
      </c>
      <c r="IF113" s="9">
        <v>1.117</v>
      </c>
      <c r="IG113" s="9">
        <v>0.82099999999999995</v>
      </c>
      <c r="IH113" s="9">
        <v>0.29599999999999999</v>
      </c>
      <c r="II113" s="9">
        <v>0.27800000000000002</v>
      </c>
      <c r="IJ113" s="9">
        <v>0.252</v>
      </c>
      <c r="IK113" s="9">
        <v>2.5999999999999999E-2</v>
      </c>
      <c r="IL113" s="9">
        <v>4.673</v>
      </c>
      <c r="IM113" s="9">
        <v>1.5569999999999999</v>
      </c>
      <c r="IN113" s="9">
        <v>3.117</v>
      </c>
      <c r="IO113" s="9">
        <v>35.384</v>
      </c>
      <c r="IP113" s="9">
        <v>17.504999999999999</v>
      </c>
      <c r="IQ113" s="9">
        <v>17.878</v>
      </c>
    </row>
    <row r="114" spans="1:251">
      <c r="A114" s="10">
        <v>44958</v>
      </c>
      <c r="B114" s="9">
        <v>1234.9849999999999</v>
      </c>
      <c r="C114" s="9">
        <v>1249.0219999999999</v>
      </c>
      <c r="D114" s="9">
        <v>408.88200000000001</v>
      </c>
      <c r="E114" s="9">
        <v>840.14</v>
      </c>
      <c r="F114" s="9">
        <v>476.47300000000001</v>
      </c>
      <c r="G114" s="9">
        <v>253.82400000000001</v>
      </c>
      <c r="H114" s="9">
        <v>222.649</v>
      </c>
      <c r="I114" s="9">
        <v>100.23</v>
      </c>
      <c r="J114" s="9">
        <v>53.426000000000002</v>
      </c>
      <c r="K114" s="9">
        <v>46.802999999999997</v>
      </c>
      <c r="L114" s="9">
        <v>37.475000000000001</v>
      </c>
      <c r="M114" s="9">
        <v>26.341999999999999</v>
      </c>
      <c r="N114" s="9">
        <v>11.132999999999999</v>
      </c>
      <c r="O114" s="9">
        <v>22.803000000000001</v>
      </c>
      <c r="P114" s="9">
        <v>14.472</v>
      </c>
      <c r="Q114" s="9">
        <v>8.3309999999999995</v>
      </c>
      <c r="R114" s="9">
        <v>14.673</v>
      </c>
      <c r="S114" s="9">
        <v>11.871</v>
      </c>
      <c r="T114" s="9">
        <v>2.802</v>
      </c>
      <c r="U114" s="9">
        <v>62.753999999999998</v>
      </c>
      <c r="V114" s="9">
        <v>27.084</v>
      </c>
      <c r="W114" s="9">
        <v>35.67</v>
      </c>
      <c r="X114" s="9">
        <v>411.505</v>
      </c>
      <c r="Y114" s="9">
        <v>222.529</v>
      </c>
      <c r="Z114" s="9">
        <v>188.976</v>
      </c>
      <c r="AA114" s="9">
        <v>173.06700000000001</v>
      </c>
      <c r="AB114" s="9">
        <v>118.34699999999999</v>
      </c>
      <c r="AC114" s="9">
        <v>54.72</v>
      </c>
      <c r="AD114" s="9">
        <v>238.43799999999999</v>
      </c>
      <c r="AE114" s="9">
        <v>104.182</v>
      </c>
      <c r="AF114" s="9">
        <v>134.255</v>
      </c>
      <c r="AG114" s="9">
        <v>198.786</v>
      </c>
      <c r="AH114" s="9">
        <v>136.81800000000001</v>
      </c>
      <c r="AI114" s="9">
        <v>61.968000000000004</v>
      </c>
      <c r="AJ114" s="9">
        <v>277.68700000000001</v>
      </c>
      <c r="AK114" s="9">
        <v>117.006</v>
      </c>
      <c r="AL114" s="9">
        <v>160.68100000000001</v>
      </c>
      <c r="AM114" s="9">
        <v>261.24</v>
      </c>
      <c r="AN114" s="9">
        <v>118.654</v>
      </c>
      <c r="AO114" s="9">
        <v>142.58600000000001</v>
      </c>
      <c r="AP114" s="9">
        <v>3612.067</v>
      </c>
      <c r="AQ114" s="9">
        <v>1904.7470000000001</v>
      </c>
      <c r="AR114" s="9">
        <v>1707.32</v>
      </c>
      <c r="AS114" s="9">
        <v>2539.1509999999998</v>
      </c>
      <c r="AT114" s="9">
        <v>1560.242</v>
      </c>
      <c r="AU114" s="9">
        <v>978.90899999999999</v>
      </c>
      <c r="AV114" s="9">
        <v>1072.9159999999999</v>
      </c>
      <c r="AW114" s="9">
        <v>344.505</v>
      </c>
      <c r="AX114" s="9">
        <v>728.41099999999994</v>
      </c>
      <c r="AY114" s="9">
        <v>395.541</v>
      </c>
      <c r="AZ114" s="9">
        <v>221.12299999999999</v>
      </c>
      <c r="BA114" s="9">
        <v>174.417</v>
      </c>
      <c r="BB114" s="9">
        <v>81.403000000000006</v>
      </c>
      <c r="BC114" s="9">
        <v>43.34</v>
      </c>
      <c r="BD114" s="9">
        <v>38.063000000000002</v>
      </c>
      <c r="BE114" s="9">
        <v>29.635000000000002</v>
      </c>
      <c r="BF114" s="9">
        <v>19.812000000000001</v>
      </c>
      <c r="BG114" s="9">
        <v>9.8230000000000004</v>
      </c>
      <c r="BH114" s="9">
        <v>11.785</v>
      </c>
      <c r="BI114" s="9">
        <v>6.8440000000000003</v>
      </c>
      <c r="BJ114" s="9">
        <v>4.9409999999999998</v>
      </c>
      <c r="BK114" s="9">
        <v>17.850000000000001</v>
      </c>
      <c r="BL114" s="9">
        <v>12.968</v>
      </c>
      <c r="BM114" s="9">
        <v>4.8819999999999997</v>
      </c>
      <c r="BN114" s="9">
        <v>51.768000000000001</v>
      </c>
      <c r="BO114" s="9">
        <v>23.527999999999999</v>
      </c>
      <c r="BP114" s="9">
        <v>28.24</v>
      </c>
      <c r="BQ114" s="9">
        <v>343.97800000000001</v>
      </c>
      <c r="BR114" s="9">
        <v>192.61</v>
      </c>
      <c r="BS114" s="9">
        <v>151.36799999999999</v>
      </c>
      <c r="BT114" s="9">
        <v>159.73599999999999</v>
      </c>
      <c r="BU114" s="9">
        <v>118.086</v>
      </c>
      <c r="BV114" s="9">
        <v>41.65</v>
      </c>
      <c r="BW114" s="9">
        <v>184.24100000000001</v>
      </c>
      <c r="BX114" s="9">
        <v>74.522999999999996</v>
      </c>
      <c r="BY114" s="9">
        <v>109.718</v>
      </c>
      <c r="BZ114" s="9">
        <v>180.74199999999999</v>
      </c>
      <c r="CA114" s="9">
        <v>131.673</v>
      </c>
      <c r="CB114" s="9">
        <v>49.069000000000003</v>
      </c>
      <c r="CC114" s="9">
        <v>214.798</v>
      </c>
      <c r="CD114" s="9">
        <v>89.450999999999993</v>
      </c>
      <c r="CE114" s="9">
        <v>125.348</v>
      </c>
      <c r="CF114" s="9">
        <v>196.02600000000001</v>
      </c>
      <c r="CG114" s="9">
        <v>81.367000000000004</v>
      </c>
      <c r="CH114" s="9">
        <v>114.65900000000001</v>
      </c>
      <c r="CI114" s="9">
        <v>2802.636</v>
      </c>
      <c r="CJ114" s="9">
        <v>1445.4570000000001</v>
      </c>
      <c r="CK114" s="9">
        <v>1357.1790000000001</v>
      </c>
      <c r="CL114" s="9">
        <v>1957.6220000000001</v>
      </c>
      <c r="CM114" s="9">
        <v>1172.7139999999999</v>
      </c>
      <c r="CN114" s="9">
        <v>784.90800000000002</v>
      </c>
      <c r="CO114" s="9">
        <v>845.01400000000001</v>
      </c>
      <c r="CP114" s="9">
        <v>272.74299999999999</v>
      </c>
      <c r="CQ114" s="9">
        <v>572.27099999999996</v>
      </c>
      <c r="CR114" s="9">
        <v>329.25700000000001</v>
      </c>
      <c r="CS114" s="9">
        <v>164.58099999999999</v>
      </c>
      <c r="CT114" s="9">
        <v>164.67599999999999</v>
      </c>
      <c r="CU114" s="9">
        <v>62.917999999999999</v>
      </c>
      <c r="CV114" s="9">
        <v>34.579000000000001</v>
      </c>
      <c r="CW114" s="9">
        <v>28.338000000000001</v>
      </c>
      <c r="CX114" s="9">
        <v>23.193000000000001</v>
      </c>
      <c r="CY114" s="9">
        <v>16.173999999999999</v>
      </c>
      <c r="CZ114" s="9">
        <v>7.0190000000000001</v>
      </c>
      <c r="DA114" s="9">
        <v>11.6</v>
      </c>
      <c r="DB114" s="9">
        <v>9.3859999999999992</v>
      </c>
      <c r="DC114" s="9">
        <v>2.214</v>
      </c>
      <c r="DD114" s="9">
        <v>11.592000000000001</v>
      </c>
      <c r="DE114" s="9">
        <v>6.7880000000000003</v>
      </c>
      <c r="DF114" s="9">
        <v>4.8040000000000003</v>
      </c>
      <c r="DG114" s="9">
        <v>39.725000000000001</v>
      </c>
      <c r="DH114" s="9">
        <v>18.405000000000001</v>
      </c>
      <c r="DI114" s="9">
        <v>21.32</v>
      </c>
      <c r="DJ114" s="9">
        <v>288.21199999999999</v>
      </c>
      <c r="DK114" s="9">
        <v>140.99</v>
      </c>
      <c r="DL114" s="9">
        <v>147.22200000000001</v>
      </c>
      <c r="DM114" s="9">
        <v>117.08799999999999</v>
      </c>
      <c r="DN114" s="9">
        <v>78.981999999999999</v>
      </c>
      <c r="DO114" s="9">
        <v>38.104999999999997</v>
      </c>
      <c r="DP114" s="9">
        <v>171.124</v>
      </c>
      <c r="DQ114" s="9">
        <v>62.008000000000003</v>
      </c>
      <c r="DR114" s="9">
        <v>109.117</v>
      </c>
      <c r="DS114" s="9">
        <v>136.578</v>
      </c>
      <c r="DT114" s="9">
        <v>93.227000000000004</v>
      </c>
      <c r="DU114" s="9">
        <v>43.350999999999999</v>
      </c>
      <c r="DV114" s="9">
        <v>192.679</v>
      </c>
      <c r="DW114" s="9">
        <v>71.353999999999999</v>
      </c>
      <c r="DX114" s="9">
        <v>121.325</v>
      </c>
      <c r="DY114" s="9">
        <v>182.72499999999999</v>
      </c>
      <c r="DZ114" s="9">
        <v>71.394000000000005</v>
      </c>
      <c r="EA114" s="9">
        <v>111.331</v>
      </c>
      <c r="EB114" s="9">
        <v>936.90300000000002</v>
      </c>
      <c r="EC114" s="9">
        <v>493.81700000000001</v>
      </c>
      <c r="ED114" s="9">
        <v>443.08600000000001</v>
      </c>
      <c r="EE114" s="9">
        <v>621.21199999999999</v>
      </c>
      <c r="EF114" s="9">
        <v>395.28899999999999</v>
      </c>
      <c r="EG114" s="9">
        <v>225.923</v>
      </c>
      <c r="EH114" s="9">
        <v>315.69099999999997</v>
      </c>
      <c r="EI114" s="9">
        <v>98.528000000000006</v>
      </c>
      <c r="EJ114" s="9">
        <v>217.16300000000001</v>
      </c>
      <c r="EK114" s="9">
        <v>112.075</v>
      </c>
      <c r="EL114" s="9">
        <v>58.808</v>
      </c>
      <c r="EM114" s="9">
        <v>53.267000000000003</v>
      </c>
      <c r="EN114" s="9">
        <v>22.164000000000001</v>
      </c>
      <c r="EO114" s="9">
        <v>12.632</v>
      </c>
      <c r="EP114" s="9">
        <v>9.5329999999999995</v>
      </c>
      <c r="EQ114" s="9">
        <v>8.7840000000000007</v>
      </c>
      <c r="ER114" s="9">
        <v>6.2590000000000003</v>
      </c>
      <c r="ES114" s="9">
        <v>2.5249999999999999</v>
      </c>
      <c r="ET114" s="9">
        <v>5.5629999999999997</v>
      </c>
      <c r="EU114" s="9">
        <v>3.9409999999999998</v>
      </c>
      <c r="EV114" s="9">
        <v>1.621</v>
      </c>
      <c r="EW114" s="9">
        <v>3.2210000000000001</v>
      </c>
      <c r="EX114" s="9">
        <v>2.3180000000000001</v>
      </c>
      <c r="EY114" s="9">
        <v>0.90400000000000003</v>
      </c>
      <c r="EZ114" s="9">
        <v>13.38</v>
      </c>
      <c r="FA114" s="9">
        <v>6.3730000000000002</v>
      </c>
      <c r="FB114" s="9">
        <v>7.008</v>
      </c>
      <c r="FC114" s="9">
        <v>96.94</v>
      </c>
      <c r="FD114" s="9">
        <v>49.814999999999998</v>
      </c>
      <c r="FE114" s="9">
        <v>47.125999999999998</v>
      </c>
      <c r="FF114" s="9">
        <v>37.832999999999998</v>
      </c>
      <c r="FG114" s="9">
        <v>27.41</v>
      </c>
      <c r="FH114" s="9">
        <v>10.423</v>
      </c>
      <c r="FI114" s="9">
        <v>59.107999999999997</v>
      </c>
      <c r="FJ114" s="9">
        <v>22.404</v>
      </c>
      <c r="FK114" s="9">
        <v>36.703000000000003</v>
      </c>
      <c r="FL114" s="9">
        <v>45.055</v>
      </c>
      <c r="FM114" s="9">
        <v>32.384</v>
      </c>
      <c r="FN114" s="9">
        <v>12.670999999999999</v>
      </c>
      <c r="FO114" s="9">
        <v>67.02</v>
      </c>
      <c r="FP114" s="9">
        <v>26.423999999999999</v>
      </c>
      <c r="FQ114" s="9">
        <v>40.595999999999997</v>
      </c>
      <c r="FR114" s="9">
        <v>64.67</v>
      </c>
      <c r="FS114" s="9">
        <v>26.346</v>
      </c>
      <c r="FT114" s="9">
        <v>38.323999999999998</v>
      </c>
      <c r="FU114" s="9">
        <v>1532.1210000000001</v>
      </c>
      <c r="FV114" s="9">
        <v>824.226</v>
      </c>
      <c r="FW114" s="9">
        <v>707.89400000000001</v>
      </c>
      <c r="FX114" s="9">
        <v>1091.076</v>
      </c>
      <c r="FY114" s="9">
        <v>691.56200000000001</v>
      </c>
      <c r="FZ114" s="9">
        <v>399.51299999999998</v>
      </c>
      <c r="GA114" s="9">
        <v>441.04500000000002</v>
      </c>
      <c r="GB114" s="9">
        <v>132.66399999999999</v>
      </c>
      <c r="GC114" s="9">
        <v>308.38099999999997</v>
      </c>
      <c r="GD114" s="9">
        <v>158.416</v>
      </c>
      <c r="GE114" s="9">
        <v>86.722999999999999</v>
      </c>
      <c r="GF114" s="9">
        <v>71.692999999999998</v>
      </c>
      <c r="GG114" s="9">
        <v>33.131999999999998</v>
      </c>
      <c r="GH114" s="9">
        <v>18.067</v>
      </c>
      <c r="GI114" s="9">
        <v>15.066000000000001</v>
      </c>
      <c r="GJ114" s="9">
        <v>10.342000000000001</v>
      </c>
      <c r="GK114" s="9">
        <v>8.0519999999999996</v>
      </c>
      <c r="GL114" s="9">
        <v>2.29</v>
      </c>
      <c r="GM114" s="9">
        <v>5.4569999999999999</v>
      </c>
      <c r="GN114" s="9">
        <v>4.2889999999999997</v>
      </c>
      <c r="GO114" s="9">
        <v>1.1679999999999999</v>
      </c>
      <c r="GP114" s="9">
        <v>4.8849999999999998</v>
      </c>
      <c r="GQ114" s="9">
        <v>3.7629999999999999</v>
      </c>
      <c r="GR114" s="9">
        <v>1.123</v>
      </c>
      <c r="GS114" s="9">
        <v>22.79</v>
      </c>
      <c r="GT114" s="9">
        <v>10.015000000000001</v>
      </c>
      <c r="GU114" s="9">
        <v>12.775</v>
      </c>
      <c r="GV114" s="9">
        <v>136.15799999999999</v>
      </c>
      <c r="GW114" s="9">
        <v>75.772000000000006</v>
      </c>
      <c r="GX114" s="9">
        <v>60.387</v>
      </c>
      <c r="GY114" s="9">
        <v>54.017000000000003</v>
      </c>
      <c r="GZ114" s="9">
        <v>40.366</v>
      </c>
      <c r="HA114" s="9">
        <v>13.651</v>
      </c>
      <c r="HB114" s="9">
        <v>82.141000000000005</v>
      </c>
      <c r="HC114" s="9">
        <v>35.405000000000001</v>
      </c>
      <c r="HD114" s="9">
        <v>46.735999999999997</v>
      </c>
      <c r="HE114" s="9">
        <v>61.895000000000003</v>
      </c>
      <c r="HF114" s="9">
        <v>45.960999999999999</v>
      </c>
      <c r="HG114" s="9">
        <v>15.935</v>
      </c>
      <c r="HH114" s="9">
        <v>96.521000000000001</v>
      </c>
      <c r="HI114" s="9">
        <v>40.762</v>
      </c>
      <c r="HJ114" s="9">
        <v>55.758000000000003</v>
      </c>
      <c r="HK114" s="9">
        <v>87.597999999999999</v>
      </c>
      <c r="HL114" s="9">
        <v>39.694000000000003</v>
      </c>
      <c r="HM114" s="9">
        <v>47.904000000000003</v>
      </c>
      <c r="HN114" s="9">
        <v>285.72899999999998</v>
      </c>
      <c r="HO114" s="9">
        <v>146.767</v>
      </c>
      <c r="HP114" s="9">
        <v>138.96199999999999</v>
      </c>
      <c r="HQ114" s="9">
        <v>183.79900000000001</v>
      </c>
      <c r="HR114" s="9">
        <v>116.35</v>
      </c>
      <c r="HS114" s="9">
        <v>67.448999999999998</v>
      </c>
      <c r="HT114" s="9">
        <v>101.93</v>
      </c>
      <c r="HU114" s="9">
        <v>30.416</v>
      </c>
      <c r="HV114" s="9">
        <v>71.513000000000005</v>
      </c>
      <c r="HW114" s="9">
        <v>33.834000000000003</v>
      </c>
      <c r="HX114" s="9">
        <v>18.13</v>
      </c>
      <c r="HY114" s="9">
        <v>15.702999999999999</v>
      </c>
      <c r="HZ114" s="9">
        <v>7.06</v>
      </c>
      <c r="IA114" s="9">
        <v>3.7429999999999999</v>
      </c>
      <c r="IB114" s="9">
        <v>3.3170000000000002</v>
      </c>
      <c r="IC114" s="9">
        <v>1.823</v>
      </c>
      <c r="ID114" s="9">
        <v>1.5449999999999999</v>
      </c>
      <c r="IE114" s="9">
        <v>0.27800000000000002</v>
      </c>
      <c r="IF114" s="9">
        <v>0.96699999999999997</v>
      </c>
      <c r="IG114" s="9">
        <v>0.82699999999999996</v>
      </c>
      <c r="IH114" s="9">
        <v>0.14000000000000001</v>
      </c>
      <c r="II114" s="9">
        <v>0.85599999999999998</v>
      </c>
      <c r="IJ114" s="9">
        <v>0.71799999999999997</v>
      </c>
      <c r="IK114" s="9">
        <v>0.13800000000000001</v>
      </c>
      <c r="IL114" s="9">
        <v>5.2370000000000001</v>
      </c>
      <c r="IM114" s="9">
        <v>2.198</v>
      </c>
      <c r="IN114" s="9">
        <v>3.0390000000000001</v>
      </c>
      <c r="IO114" s="9">
        <v>30.077999999999999</v>
      </c>
      <c r="IP114" s="9">
        <v>15.715999999999999</v>
      </c>
      <c r="IQ114" s="9">
        <v>14.361000000000001</v>
      </c>
    </row>
    <row r="115" spans="1:251">
      <c r="A115" s="10">
        <v>44986</v>
      </c>
      <c r="B115" s="9">
        <v>1211.567</v>
      </c>
      <c r="C115" s="9">
        <v>1249.481</v>
      </c>
      <c r="D115" s="9">
        <v>409.46199999999999</v>
      </c>
      <c r="E115" s="9">
        <v>840.01900000000001</v>
      </c>
      <c r="F115" s="9">
        <v>479.09300000000002</v>
      </c>
      <c r="G115" s="9">
        <v>255.81100000000001</v>
      </c>
      <c r="H115" s="9">
        <v>223.28200000000001</v>
      </c>
      <c r="I115" s="9">
        <v>106.557</v>
      </c>
      <c r="J115" s="9">
        <v>60.124000000000002</v>
      </c>
      <c r="K115" s="9">
        <v>46.433</v>
      </c>
      <c r="L115" s="9">
        <v>40.064999999999998</v>
      </c>
      <c r="M115" s="9">
        <v>30.047000000000001</v>
      </c>
      <c r="N115" s="9">
        <v>10.016999999999999</v>
      </c>
      <c r="O115" s="9">
        <v>21.004999999999999</v>
      </c>
      <c r="P115" s="9">
        <v>14.315</v>
      </c>
      <c r="Q115" s="9">
        <v>6.69</v>
      </c>
      <c r="R115" s="9">
        <v>19.059000000000001</v>
      </c>
      <c r="S115" s="9">
        <v>15.731999999999999</v>
      </c>
      <c r="T115" s="9">
        <v>3.327</v>
      </c>
      <c r="U115" s="9">
        <v>66.492000000000004</v>
      </c>
      <c r="V115" s="9">
        <v>30.077000000000002</v>
      </c>
      <c r="W115" s="9">
        <v>36.414999999999999</v>
      </c>
      <c r="X115" s="9">
        <v>420.67599999999999</v>
      </c>
      <c r="Y115" s="9">
        <v>220.249</v>
      </c>
      <c r="Z115" s="9">
        <v>200.42699999999999</v>
      </c>
      <c r="AA115" s="9">
        <v>170.173</v>
      </c>
      <c r="AB115" s="9">
        <v>124.31100000000001</v>
      </c>
      <c r="AC115" s="9">
        <v>45.862000000000002</v>
      </c>
      <c r="AD115" s="9">
        <v>250.50299999999999</v>
      </c>
      <c r="AE115" s="9">
        <v>95.938000000000002</v>
      </c>
      <c r="AF115" s="9">
        <v>154.565</v>
      </c>
      <c r="AG115" s="9">
        <v>198.571</v>
      </c>
      <c r="AH115" s="9">
        <v>145.16499999999999</v>
      </c>
      <c r="AI115" s="9">
        <v>53.405999999999999</v>
      </c>
      <c r="AJ115" s="9">
        <v>280.52300000000002</v>
      </c>
      <c r="AK115" s="9">
        <v>110.646</v>
      </c>
      <c r="AL115" s="9">
        <v>169.876</v>
      </c>
      <c r="AM115" s="9">
        <v>271.50799999999998</v>
      </c>
      <c r="AN115" s="9">
        <v>110.253</v>
      </c>
      <c r="AO115" s="9">
        <v>161.255</v>
      </c>
      <c r="AP115" s="9">
        <v>3636.9789999999998</v>
      </c>
      <c r="AQ115" s="9">
        <v>1902.317</v>
      </c>
      <c r="AR115" s="9">
        <v>1734.662</v>
      </c>
      <c r="AS115" s="9">
        <v>2543.9540000000002</v>
      </c>
      <c r="AT115" s="9">
        <v>1550.501</v>
      </c>
      <c r="AU115" s="9">
        <v>993.45299999999997</v>
      </c>
      <c r="AV115" s="9">
        <v>1093.0250000000001</v>
      </c>
      <c r="AW115" s="9">
        <v>351.81599999999997</v>
      </c>
      <c r="AX115" s="9">
        <v>741.20899999999995</v>
      </c>
      <c r="AY115" s="9">
        <v>425.39299999999997</v>
      </c>
      <c r="AZ115" s="9">
        <v>235.821</v>
      </c>
      <c r="BA115" s="9">
        <v>189.57300000000001</v>
      </c>
      <c r="BB115" s="9">
        <v>86.763999999999996</v>
      </c>
      <c r="BC115" s="9">
        <v>43.173000000000002</v>
      </c>
      <c r="BD115" s="9">
        <v>43.591000000000001</v>
      </c>
      <c r="BE115" s="9">
        <v>36.741999999999997</v>
      </c>
      <c r="BF115" s="9">
        <v>21.893999999999998</v>
      </c>
      <c r="BG115" s="9">
        <v>14.847</v>
      </c>
      <c r="BH115" s="9">
        <v>20.488</v>
      </c>
      <c r="BI115" s="9">
        <v>10.436999999999999</v>
      </c>
      <c r="BJ115" s="9">
        <v>10.051</v>
      </c>
      <c r="BK115" s="9">
        <v>16.254000000000001</v>
      </c>
      <c r="BL115" s="9">
        <v>11.458</v>
      </c>
      <c r="BM115" s="9">
        <v>4.7960000000000003</v>
      </c>
      <c r="BN115" s="9">
        <v>50.021999999999998</v>
      </c>
      <c r="BO115" s="9">
        <v>21.279</v>
      </c>
      <c r="BP115" s="9">
        <v>28.742999999999999</v>
      </c>
      <c r="BQ115" s="9">
        <v>368.77100000000002</v>
      </c>
      <c r="BR115" s="9">
        <v>204.93</v>
      </c>
      <c r="BS115" s="9">
        <v>163.84200000000001</v>
      </c>
      <c r="BT115" s="9">
        <v>165.57900000000001</v>
      </c>
      <c r="BU115" s="9">
        <v>123.31</v>
      </c>
      <c r="BV115" s="9">
        <v>42.27</v>
      </c>
      <c r="BW115" s="9">
        <v>203.19200000000001</v>
      </c>
      <c r="BX115" s="9">
        <v>81.62</v>
      </c>
      <c r="BY115" s="9">
        <v>121.572</v>
      </c>
      <c r="BZ115" s="9">
        <v>193.36500000000001</v>
      </c>
      <c r="CA115" s="9">
        <v>141.26300000000001</v>
      </c>
      <c r="CB115" s="9">
        <v>52.101999999999997</v>
      </c>
      <c r="CC115" s="9">
        <v>232.029</v>
      </c>
      <c r="CD115" s="9">
        <v>94.558000000000007</v>
      </c>
      <c r="CE115" s="9">
        <v>137.471</v>
      </c>
      <c r="CF115" s="9">
        <v>223.68</v>
      </c>
      <c r="CG115" s="9">
        <v>92.057000000000002</v>
      </c>
      <c r="CH115" s="9">
        <v>131.62299999999999</v>
      </c>
      <c r="CI115" s="9">
        <v>2823.9520000000002</v>
      </c>
      <c r="CJ115" s="9">
        <v>1461.86</v>
      </c>
      <c r="CK115" s="9">
        <v>1362.0920000000001</v>
      </c>
      <c r="CL115" s="9">
        <v>1948.8309999999999</v>
      </c>
      <c r="CM115" s="9">
        <v>1180.2429999999999</v>
      </c>
      <c r="CN115" s="9">
        <v>768.58799999999997</v>
      </c>
      <c r="CO115" s="9">
        <v>875.12199999999996</v>
      </c>
      <c r="CP115" s="9">
        <v>281.61700000000002</v>
      </c>
      <c r="CQ115" s="9">
        <v>593.50400000000002</v>
      </c>
      <c r="CR115" s="9">
        <v>335.00200000000001</v>
      </c>
      <c r="CS115" s="9">
        <v>172.53299999999999</v>
      </c>
      <c r="CT115" s="9">
        <v>162.46899999999999</v>
      </c>
      <c r="CU115" s="9">
        <v>66.840999999999994</v>
      </c>
      <c r="CV115" s="9">
        <v>39.006</v>
      </c>
      <c r="CW115" s="9">
        <v>27.835000000000001</v>
      </c>
      <c r="CX115" s="9">
        <v>27.428000000000001</v>
      </c>
      <c r="CY115" s="9">
        <v>21.228999999999999</v>
      </c>
      <c r="CZ115" s="9">
        <v>6.1989999999999998</v>
      </c>
      <c r="DA115" s="9">
        <v>17.501999999999999</v>
      </c>
      <c r="DB115" s="9">
        <v>13.484</v>
      </c>
      <c r="DC115" s="9">
        <v>4.0190000000000001</v>
      </c>
      <c r="DD115" s="9">
        <v>9.9250000000000007</v>
      </c>
      <c r="DE115" s="9">
        <v>7.7450000000000001</v>
      </c>
      <c r="DF115" s="9">
        <v>2.1800000000000002</v>
      </c>
      <c r="DG115" s="9">
        <v>39.412999999999997</v>
      </c>
      <c r="DH115" s="9">
        <v>17.777000000000001</v>
      </c>
      <c r="DI115" s="9">
        <v>21.635999999999999</v>
      </c>
      <c r="DJ115" s="9">
        <v>298.04500000000002</v>
      </c>
      <c r="DK115" s="9">
        <v>151.02699999999999</v>
      </c>
      <c r="DL115" s="9">
        <v>147.017</v>
      </c>
      <c r="DM115" s="9">
        <v>118.304</v>
      </c>
      <c r="DN115" s="9">
        <v>83.436000000000007</v>
      </c>
      <c r="DO115" s="9">
        <v>34.869</v>
      </c>
      <c r="DP115" s="9">
        <v>179.74100000000001</v>
      </c>
      <c r="DQ115" s="9">
        <v>67.591999999999999</v>
      </c>
      <c r="DR115" s="9">
        <v>112.149</v>
      </c>
      <c r="DS115" s="9">
        <v>137.898</v>
      </c>
      <c r="DT115" s="9">
        <v>98.878</v>
      </c>
      <c r="DU115" s="9">
        <v>39.020000000000003</v>
      </c>
      <c r="DV115" s="9">
        <v>197.10499999999999</v>
      </c>
      <c r="DW115" s="9">
        <v>73.655000000000001</v>
      </c>
      <c r="DX115" s="9">
        <v>123.449</v>
      </c>
      <c r="DY115" s="9">
        <v>197.24299999999999</v>
      </c>
      <c r="DZ115" s="9">
        <v>81.075999999999993</v>
      </c>
      <c r="EA115" s="9">
        <v>116.16800000000001</v>
      </c>
      <c r="EB115" s="9">
        <v>949.52700000000004</v>
      </c>
      <c r="EC115" s="9">
        <v>492.13</v>
      </c>
      <c r="ED115" s="9">
        <v>457.39800000000002</v>
      </c>
      <c r="EE115" s="9">
        <v>633.96100000000001</v>
      </c>
      <c r="EF115" s="9">
        <v>395.721</v>
      </c>
      <c r="EG115" s="9">
        <v>238.24</v>
      </c>
      <c r="EH115" s="9">
        <v>315.56599999999997</v>
      </c>
      <c r="EI115" s="9">
        <v>96.408000000000001</v>
      </c>
      <c r="EJ115" s="9">
        <v>219.15799999999999</v>
      </c>
      <c r="EK115" s="9">
        <v>119.21599999999999</v>
      </c>
      <c r="EL115" s="9">
        <v>57.627000000000002</v>
      </c>
      <c r="EM115" s="9">
        <v>61.588000000000001</v>
      </c>
      <c r="EN115" s="9">
        <v>27.231000000000002</v>
      </c>
      <c r="EO115" s="9">
        <v>13.632</v>
      </c>
      <c r="EP115" s="9">
        <v>13.599</v>
      </c>
      <c r="EQ115" s="9">
        <v>9.2149999999999999</v>
      </c>
      <c r="ER115" s="9">
        <v>5.976</v>
      </c>
      <c r="ES115" s="9">
        <v>3.238</v>
      </c>
      <c r="ET115" s="9">
        <v>4.6509999999999998</v>
      </c>
      <c r="EU115" s="9">
        <v>2.839</v>
      </c>
      <c r="EV115" s="9">
        <v>1.8120000000000001</v>
      </c>
      <c r="EW115" s="9">
        <v>4.5640000000000001</v>
      </c>
      <c r="EX115" s="9">
        <v>3.137</v>
      </c>
      <c r="EY115" s="9">
        <v>1.4259999999999999</v>
      </c>
      <c r="EZ115" s="9">
        <v>18.015999999999998</v>
      </c>
      <c r="FA115" s="9">
        <v>7.6559999999999997</v>
      </c>
      <c r="FB115" s="9">
        <v>10.361000000000001</v>
      </c>
      <c r="FC115" s="9">
        <v>100.89700000000001</v>
      </c>
      <c r="FD115" s="9">
        <v>48.655999999999999</v>
      </c>
      <c r="FE115" s="9">
        <v>52.241</v>
      </c>
      <c r="FF115" s="9">
        <v>35.786999999999999</v>
      </c>
      <c r="FG115" s="9">
        <v>25.846</v>
      </c>
      <c r="FH115" s="9">
        <v>9.9410000000000007</v>
      </c>
      <c r="FI115" s="9">
        <v>65.11</v>
      </c>
      <c r="FJ115" s="9">
        <v>22.81</v>
      </c>
      <c r="FK115" s="9">
        <v>42.301000000000002</v>
      </c>
      <c r="FL115" s="9">
        <v>43.472999999999999</v>
      </c>
      <c r="FM115" s="9">
        <v>30.696999999999999</v>
      </c>
      <c r="FN115" s="9">
        <v>12.776</v>
      </c>
      <c r="FO115" s="9">
        <v>75.742000000000004</v>
      </c>
      <c r="FP115" s="9">
        <v>26.93</v>
      </c>
      <c r="FQ115" s="9">
        <v>48.811999999999998</v>
      </c>
      <c r="FR115" s="9">
        <v>69.762</v>
      </c>
      <c r="FS115" s="9">
        <v>25.649000000000001</v>
      </c>
      <c r="FT115" s="9">
        <v>44.113</v>
      </c>
      <c r="FU115" s="9">
        <v>1542.6210000000001</v>
      </c>
      <c r="FV115" s="9">
        <v>821.07799999999997</v>
      </c>
      <c r="FW115" s="9">
        <v>721.54399999999998</v>
      </c>
      <c r="FX115" s="9">
        <v>1082.723</v>
      </c>
      <c r="FY115" s="9">
        <v>688.29600000000005</v>
      </c>
      <c r="FZ115" s="9">
        <v>394.42700000000002</v>
      </c>
      <c r="GA115" s="9">
        <v>459.899</v>
      </c>
      <c r="GB115" s="9">
        <v>132.78200000000001</v>
      </c>
      <c r="GC115" s="9">
        <v>327.11700000000002</v>
      </c>
      <c r="GD115" s="9">
        <v>160.45500000000001</v>
      </c>
      <c r="GE115" s="9">
        <v>86.069000000000003</v>
      </c>
      <c r="GF115" s="9">
        <v>74.385999999999996</v>
      </c>
      <c r="GG115" s="9">
        <v>29.745000000000001</v>
      </c>
      <c r="GH115" s="9">
        <v>16.2</v>
      </c>
      <c r="GI115" s="9">
        <v>13.545</v>
      </c>
      <c r="GJ115" s="9">
        <v>12.161</v>
      </c>
      <c r="GK115" s="9">
        <v>10.972</v>
      </c>
      <c r="GL115" s="9">
        <v>1.1890000000000001</v>
      </c>
      <c r="GM115" s="9">
        <v>5.8479999999999999</v>
      </c>
      <c r="GN115" s="9">
        <v>5.48</v>
      </c>
      <c r="GO115" s="9">
        <v>0.36799999999999999</v>
      </c>
      <c r="GP115" s="9">
        <v>6.3129999999999997</v>
      </c>
      <c r="GQ115" s="9">
        <v>5.492</v>
      </c>
      <c r="GR115" s="9">
        <v>0.82099999999999995</v>
      </c>
      <c r="GS115" s="9">
        <v>17.584</v>
      </c>
      <c r="GT115" s="9">
        <v>5.2279999999999998</v>
      </c>
      <c r="GU115" s="9">
        <v>12.356</v>
      </c>
      <c r="GV115" s="9">
        <v>140.87700000000001</v>
      </c>
      <c r="GW115" s="9">
        <v>75.59</v>
      </c>
      <c r="GX115" s="9">
        <v>65.287000000000006</v>
      </c>
      <c r="GY115" s="9">
        <v>54.832999999999998</v>
      </c>
      <c r="GZ115" s="9">
        <v>40.411999999999999</v>
      </c>
      <c r="HA115" s="9">
        <v>14.420999999999999</v>
      </c>
      <c r="HB115" s="9">
        <v>86.043999999999997</v>
      </c>
      <c r="HC115" s="9">
        <v>35.177999999999997</v>
      </c>
      <c r="HD115" s="9">
        <v>50.866</v>
      </c>
      <c r="HE115" s="9">
        <v>64.531999999999996</v>
      </c>
      <c r="HF115" s="9">
        <v>48.929000000000002</v>
      </c>
      <c r="HG115" s="9">
        <v>15.603</v>
      </c>
      <c r="HH115" s="9">
        <v>95.921999999999997</v>
      </c>
      <c r="HI115" s="9">
        <v>37.14</v>
      </c>
      <c r="HJ115" s="9">
        <v>58.781999999999996</v>
      </c>
      <c r="HK115" s="9">
        <v>91.891999999999996</v>
      </c>
      <c r="HL115" s="9">
        <v>40.658000000000001</v>
      </c>
      <c r="HM115" s="9">
        <v>51.234000000000002</v>
      </c>
      <c r="HN115" s="9">
        <v>292.911</v>
      </c>
      <c r="HO115" s="9">
        <v>151.62200000000001</v>
      </c>
      <c r="HP115" s="9">
        <v>141.28899999999999</v>
      </c>
      <c r="HQ115" s="9">
        <v>186.25700000000001</v>
      </c>
      <c r="HR115" s="9">
        <v>117.538</v>
      </c>
      <c r="HS115" s="9">
        <v>68.718999999999994</v>
      </c>
      <c r="HT115" s="9">
        <v>106.654</v>
      </c>
      <c r="HU115" s="9">
        <v>34.084000000000003</v>
      </c>
      <c r="HV115" s="9">
        <v>72.569999999999993</v>
      </c>
      <c r="HW115" s="9">
        <v>33.741999999999997</v>
      </c>
      <c r="HX115" s="9">
        <v>17.917999999999999</v>
      </c>
      <c r="HY115" s="9">
        <v>15.824</v>
      </c>
      <c r="HZ115" s="9">
        <v>6.0110000000000001</v>
      </c>
      <c r="IA115" s="9">
        <v>2.7530000000000001</v>
      </c>
      <c r="IB115" s="9">
        <v>3.258</v>
      </c>
      <c r="IC115" s="9">
        <v>1.8180000000000001</v>
      </c>
      <c r="ID115" s="9">
        <v>0.95799999999999996</v>
      </c>
      <c r="IE115" s="9">
        <v>0.86</v>
      </c>
      <c r="IF115" s="9">
        <v>1.127</v>
      </c>
      <c r="IG115" s="9">
        <v>0.66400000000000003</v>
      </c>
      <c r="IH115" s="9">
        <v>0.46300000000000002</v>
      </c>
      <c r="II115" s="9">
        <v>0.69099999999999995</v>
      </c>
      <c r="IJ115" s="9">
        <v>0.29399999999999998</v>
      </c>
      <c r="IK115" s="9">
        <v>0.39600000000000002</v>
      </c>
      <c r="IL115" s="9">
        <v>4.1929999999999996</v>
      </c>
      <c r="IM115" s="9">
        <v>1.7949999999999999</v>
      </c>
      <c r="IN115" s="9">
        <v>2.3980000000000001</v>
      </c>
      <c r="IO115" s="9">
        <v>29.751000000000001</v>
      </c>
      <c r="IP115" s="9">
        <v>15.942</v>
      </c>
      <c r="IQ115" s="9">
        <v>13.808999999999999</v>
      </c>
    </row>
    <row r="116" spans="1:251">
      <c r="A116" s="10">
        <v>45017</v>
      </c>
      <c r="B116" s="9">
        <v>1250.6289999999999</v>
      </c>
      <c r="C116" s="9">
        <v>1253.3900000000001</v>
      </c>
      <c r="D116" s="9">
        <v>441.87400000000002</v>
      </c>
      <c r="E116" s="9">
        <v>811.51599999999996</v>
      </c>
      <c r="F116" s="9">
        <v>457.57299999999998</v>
      </c>
      <c r="G116" s="9">
        <v>251.858</v>
      </c>
      <c r="H116" s="9">
        <v>205.71600000000001</v>
      </c>
      <c r="I116" s="9">
        <v>81.105000000000004</v>
      </c>
      <c r="J116" s="9">
        <v>49.514000000000003</v>
      </c>
      <c r="K116" s="9">
        <v>31.591000000000001</v>
      </c>
      <c r="L116" s="9">
        <v>22.939</v>
      </c>
      <c r="M116" s="9">
        <v>18.641999999999999</v>
      </c>
      <c r="N116" s="9">
        <v>4.2969999999999997</v>
      </c>
      <c r="O116" s="9">
        <v>14.227</v>
      </c>
      <c r="P116" s="9">
        <v>10.679</v>
      </c>
      <c r="Q116" s="9">
        <v>3.548</v>
      </c>
      <c r="R116" s="9">
        <v>8.7119999999999997</v>
      </c>
      <c r="S116" s="9">
        <v>7.9630000000000001</v>
      </c>
      <c r="T116" s="9">
        <v>0.749</v>
      </c>
      <c r="U116" s="9">
        <v>58.165999999999997</v>
      </c>
      <c r="V116" s="9">
        <v>30.872</v>
      </c>
      <c r="W116" s="9">
        <v>27.294</v>
      </c>
      <c r="X116" s="9">
        <v>415.78800000000001</v>
      </c>
      <c r="Y116" s="9">
        <v>226.21799999999999</v>
      </c>
      <c r="Z116" s="9">
        <v>189.571</v>
      </c>
      <c r="AA116" s="9">
        <v>171.49</v>
      </c>
      <c r="AB116" s="9">
        <v>117.229</v>
      </c>
      <c r="AC116" s="9">
        <v>54.26</v>
      </c>
      <c r="AD116" s="9">
        <v>244.298</v>
      </c>
      <c r="AE116" s="9">
        <v>108.988</v>
      </c>
      <c r="AF116" s="9">
        <v>135.31</v>
      </c>
      <c r="AG116" s="9">
        <v>186.053</v>
      </c>
      <c r="AH116" s="9">
        <v>129.792</v>
      </c>
      <c r="AI116" s="9">
        <v>56.261000000000003</v>
      </c>
      <c r="AJ116" s="9">
        <v>271.52</v>
      </c>
      <c r="AK116" s="9">
        <v>122.065</v>
      </c>
      <c r="AL116" s="9">
        <v>149.45400000000001</v>
      </c>
      <c r="AM116" s="9">
        <v>258.52499999999998</v>
      </c>
      <c r="AN116" s="9">
        <v>119.667</v>
      </c>
      <c r="AO116" s="9">
        <v>138.858</v>
      </c>
      <c r="AP116" s="9">
        <v>3601.0680000000002</v>
      </c>
      <c r="AQ116" s="9">
        <v>1888.73</v>
      </c>
      <c r="AR116" s="9">
        <v>1712.338</v>
      </c>
      <c r="AS116" s="9">
        <v>2498.4430000000002</v>
      </c>
      <c r="AT116" s="9">
        <v>1523.0409999999999</v>
      </c>
      <c r="AU116" s="9">
        <v>975.40300000000002</v>
      </c>
      <c r="AV116" s="9">
        <v>1102.625</v>
      </c>
      <c r="AW116" s="9">
        <v>365.69</v>
      </c>
      <c r="AX116" s="9">
        <v>736.93499999999995</v>
      </c>
      <c r="AY116" s="9">
        <v>419.66</v>
      </c>
      <c r="AZ116" s="9">
        <v>232.69200000000001</v>
      </c>
      <c r="BA116" s="9">
        <v>186.96899999999999</v>
      </c>
      <c r="BB116" s="9">
        <v>78.290999999999997</v>
      </c>
      <c r="BC116" s="9">
        <v>39.683999999999997</v>
      </c>
      <c r="BD116" s="9">
        <v>38.606999999999999</v>
      </c>
      <c r="BE116" s="9">
        <v>21.436</v>
      </c>
      <c r="BF116" s="9">
        <v>15.999000000000001</v>
      </c>
      <c r="BG116" s="9">
        <v>5.4370000000000003</v>
      </c>
      <c r="BH116" s="9">
        <v>13.093</v>
      </c>
      <c r="BI116" s="9">
        <v>9.6280000000000001</v>
      </c>
      <c r="BJ116" s="9">
        <v>3.4649999999999999</v>
      </c>
      <c r="BK116" s="9">
        <v>8.343</v>
      </c>
      <c r="BL116" s="9">
        <v>6.37</v>
      </c>
      <c r="BM116" s="9">
        <v>1.972</v>
      </c>
      <c r="BN116" s="9">
        <v>56.854999999999997</v>
      </c>
      <c r="BO116" s="9">
        <v>23.684999999999999</v>
      </c>
      <c r="BP116" s="9">
        <v>33.17</v>
      </c>
      <c r="BQ116" s="9">
        <v>377.70100000000002</v>
      </c>
      <c r="BR116" s="9">
        <v>210.792</v>
      </c>
      <c r="BS116" s="9">
        <v>166.90899999999999</v>
      </c>
      <c r="BT116" s="9">
        <v>169.95</v>
      </c>
      <c r="BU116" s="9">
        <v>125.06</v>
      </c>
      <c r="BV116" s="9">
        <v>44.890999999999998</v>
      </c>
      <c r="BW116" s="9">
        <v>207.75</v>
      </c>
      <c r="BX116" s="9">
        <v>85.731999999999999</v>
      </c>
      <c r="BY116" s="9">
        <v>122.018</v>
      </c>
      <c r="BZ116" s="9">
        <v>184.89</v>
      </c>
      <c r="CA116" s="9">
        <v>136.96700000000001</v>
      </c>
      <c r="CB116" s="9">
        <v>47.923999999999999</v>
      </c>
      <c r="CC116" s="9">
        <v>234.77</v>
      </c>
      <c r="CD116" s="9">
        <v>95.724999999999994</v>
      </c>
      <c r="CE116" s="9">
        <v>139.04499999999999</v>
      </c>
      <c r="CF116" s="9">
        <v>220.84299999999999</v>
      </c>
      <c r="CG116" s="9">
        <v>95.36</v>
      </c>
      <c r="CH116" s="9">
        <v>125.483</v>
      </c>
      <c r="CI116" s="9">
        <v>2808.29</v>
      </c>
      <c r="CJ116" s="9">
        <v>1450.9739999999999</v>
      </c>
      <c r="CK116" s="9">
        <v>1357.316</v>
      </c>
      <c r="CL116" s="9">
        <v>1944.558</v>
      </c>
      <c r="CM116" s="9">
        <v>1174.307</v>
      </c>
      <c r="CN116" s="9">
        <v>770.25</v>
      </c>
      <c r="CO116" s="9">
        <v>863.73299999999995</v>
      </c>
      <c r="CP116" s="9">
        <v>276.66699999999997</v>
      </c>
      <c r="CQ116" s="9">
        <v>587.06600000000003</v>
      </c>
      <c r="CR116" s="9">
        <v>320.86500000000001</v>
      </c>
      <c r="CS116" s="9">
        <v>165.75299999999999</v>
      </c>
      <c r="CT116" s="9">
        <v>155.11199999999999</v>
      </c>
      <c r="CU116" s="9">
        <v>60.258000000000003</v>
      </c>
      <c r="CV116" s="9">
        <v>34.695</v>
      </c>
      <c r="CW116" s="9">
        <v>25.562000000000001</v>
      </c>
      <c r="CX116" s="9">
        <v>24.832999999999998</v>
      </c>
      <c r="CY116" s="9">
        <v>18.61</v>
      </c>
      <c r="CZ116" s="9">
        <v>6.2229999999999999</v>
      </c>
      <c r="DA116" s="9">
        <v>15.988</v>
      </c>
      <c r="DB116" s="9">
        <v>11.555</v>
      </c>
      <c r="DC116" s="9">
        <v>4.4340000000000002</v>
      </c>
      <c r="DD116" s="9">
        <v>8.8450000000000006</v>
      </c>
      <c r="DE116" s="9">
        <v>7.056</v>
      </c>
      <c r="DF116" s="9">
        <v>1.7889999999999999</v>
      </c>
      <c r="DG116" s="9">
        <v>35.424999999999997</v>
      </c>
      <c r="DH116" s="9">
        <v>16.085000000000001</v>
      </c>
      <c r="DI116" s="9">
        <v>19.34</v>
      </c>
      <c r="DJ116" s="9">
        <v>288.762</v>
      </c>
      <c r="DK116" s="9">
        <v>145.16300000000001</v>
      </c>
      <c r="DL116" s="9">
        <v>143.59899999999999</v>
      </c>
      <c r="DM116" s="9">
        <v>114.32899999999999</v>
      </c>
      <c r="DN116" s="9">
        <v>78.534999999999997</v>
      </c>
      <c r="DO116" s="9">
        <v>35.793999999999997</v>
      </c>
      <c r="DP116" s="9">
        <v>174.43299999999999</v>
      </c>
      <c r="DQ116" s="9">
        <v>66.628</v>
      </c>
      <c r="DR116" s="9">
        <v>107.80500000000001</v>
      </c>
      <c r="DS116" s="9">
        <v>132.43700000000001</v>
      </c>
      <c r="DT116" s="9">
        <v>91.99</v>
      </c>
      <c r="DU116" s="9">
        <v>40.447000000000003</v>
      </c>
      <c r="DV116" s="9">
        <v>188.428</v>
      </c>
      <c r="DW116" s="9">
        <v>73.763000000000005</v>
      </c>
      <c r="DX116" s="9">
        <v>114.666</v>
      </c>
      <c r="DY116" s="9">
        <v>190.42099999999999</v>
      </c>
      <c r="DZ116" s="9">
        <v>78.183000000000007</v>
      </c>
      <c r="EA116" s="9">
        <v>112.239</v>
      </c>
      <c r="EB116" s="9">
        <v>941.25900000000001</v>
      </c>
      <c r="EC116" s="9">
        <v>487.06799999999998</v>
      </c>
      <c r="ED116" s="9">
        <v>454.19099999999997</v>
      </c>
      <c r="EE116" s="9">
        <v>615.553</v>
      </c>
      <c r="EF116" s="9">
        <v>384.12799999999999</v>
      </c>
      <c r="EG116" s="9">
        <v>231.42500000000001</v>
      </c>
      <c r="EH116" s="9">
        <v>325.70600000000002</v>
      </c>
      <c r="EI116" s="9">
        <v>102.94</v>
      </c>
      <c r="EJ116" s="9">
        <v>222.767</v>
      </c>
      <c r="EK116" s="9">
        <v>114.193</v>
      </c>
      <c r="EL116" s="9">
        <v>56.475000000000001</v>
      </c>
      <c r="EM116" s="9">
        <v>57.718000000000004</v>
      </c>
      <c r="EN116" s="9">
        <v>21.09</v>
      </c>
      <c r="EO116" s="9">
        <v>10.554</v>
      </c>
      <c r="EP116" s="9">
        <v>10.536</v>
      </c>
      <c r="EQ116" s="9">
        <v>7.0830000000000002</v>
      </c>
      <c r="ER116" s="9">
        <v>4.8239999999999998</v>
      </c>
      <c r="ES116" s="9">
        <v>2.2589999999999999</v>
      </c>
      <c r="ET116" s="9">
        <v>5.149</v>
      </c>
      <c r="EU116" s="9">
        <v>3.4809999999999999</v>
      </c>
      <c r="EV116" s="9">
        <v>1.6679999999999999</v>
      </c>
      <c r="EW116" s="9">
        <v>1.9350000000000001</v>
      </c>
      <c r="EX116" s="9">
        <v>1.343</v>
      </c>
      <c r="EY116" s="9">
        <v>0.59099999999999997</v>
      </c>
      <c r="EZ116" s="9">
        <v>14.006</v>
      </c>
      <c r="FA116" s="9">
        <v>5.7290000000000001</v>
      </c>
      <c r="FB116" s="9">
        <v>8.2769999999999992</v>
      </c>
      <c r="FC116" s="9">
        <v>104.947</v>
      </c>
      <c r="FD116" s="9">
        <v>51.813000000000002</v>
      </c>
      <c r="FE116" s="9">
        <v>53.134</v>
      </c>
      <c r="FF116" s="9">
        <v>35.966999999999999</v>
      </c>
      <c r="FG116" s="9">
        <v>24.771000000000001</v>
      </c>
      <c r="FH116" s="9">
        <v>11.196</v>
      </c>
      <c r="FI116" s="9">
        <v>68.98</v>
      </c>
      <c r="FJ116" s="9">
        <v>27.042000000000002</v>
      </c>
      <c r="FK116" s="9">
        <v>41.936999999999998</v>
      </c>
      <c r="FL116" s="9">
        <v>40.765999999999998</v>
      </c>
      <c r="FM116" s="9">
        <v>28.087</v>
      </c>
      <c r="FN116" s="9">
        <v>12.679</v>
      </c>
      <c r="FO116" s="9">
        <v>73.427000000000007</v>
      </c>
      <c r="FP116" s="9">
        <v>28.388999999999999</v>
      </c>
      <c r="FQ116" s="9">
        <v>45.039000000000001</v>
      </c>
      <c r="FR116" s="9">
        <v>74.128</v>
      </c>
      <c r="FS116" s="9">
        <v>30.524000000000001</v>
      </c>
      <c r="FT116" s="9">
        <v>43.604999999999997</v>
      </c>
      <c r="FU116" s="9">
        <v>1545.08</v>
      </c>
      <c r="FV116" s="9">
        <v>818.52800000000002</v>
      </c>
      <c r="FW116" s="9">
        <v>726.55200000000002</v>
      </c>
      <c r="FX116" s="9">
        <v>1079.7809999999999</v>
      </c>
      <c r="FY116" s="9">
        <v>677.70899999999995</v>
      </c>
      <c r="FZ116" s="9">
        <v>402.072</v>
      </c>
      <c r="GA116" s="9">
        <v>465.29899999999998</v>
      </c>
      <c r="GB116" s="9">
        <v>140.81899999999999</v>
      </c>
      <c r="GC116" s="9">
        <v>324.48</v>
      </c>
      <c r="GD116" s="9">
        <v>154.28899999999999</v>
      </c>
      <c r="GE116" s="9">
        <v>80.835999999999999</v>
      </c>
      <c r="GF116" s="9">
        <v>73.453000000000003</v>
      </c>
      <c r="GG116" s="9">
        <v>26.925000000000001</v>
      </c>
      <c r="GH116" s="9">
        <v>14.488</v>
      </c>
      <c r="GI116" s="9">
        <v>12.436999999999999</v>
      </c>
      <c r="GJ116" s="9">
        <v>7.06</v>
      </c>
      <c r="GK116" s="9">
        <v>4.258</v>
      </c>
      <c r="GL116" s="9">
        <v>2.8010000000000002</v>
      </c>
      <c r="GM116" s="9">
        <v>4.2649999999999997</v>
      </c>
      <c r="GN116" s="9">
        <v>1.9079999999999999</v>
      </c>
      <c r="GO116" s="9">
        <v>2.3570000000000002</v>
      </c>
      <c r="GP116" s="9">
        <v>2.794</v>
      </c>
      <c r="GQ116" s="9">
        <v>2.35</v>
      </c>
      <c r="GR116" s="9">
        <v>0.44400000000000001</v>
      </c>
      <c r="GS116" s="9">
        <v>19.866</v>
      </c>
      <c r="GT116" s="9">
        <v>10.23</v>
      </c>
      <c r="GU116" s="9">
        <v>9.6349999999999998</v>
      </c>
      <c r="GV116" s="9">
        <v>142.81800000000001</v>
      </c>
      <c r="GW116" s="9">
        <v>74.206000000000003</v>
      </c>
      <c r="GX116" s="9">
        <v>68.613</v>
      </c>
      <c r="GY116" s="9">
        <v>53.26</v>
      </c>
      <c r="GZ116" s="9">
        <v>38.293999999999997</v>
      </c>
      <c r="HA116" s="9">
        <v>14.965</v>
      </c>
      <c r="HB116" s="9">
        <v>89.558999999999997</v>
      </c>
      <c r="HC116" s="9">
        <v>35.911000000000001</v>
      </c>
      <c r="HD116" s="9">
        <v>53.646999999999998</v>
      </c>
      <c r="HE116" s="9">
        <v>57.956000000000003</v>
      </c>
      <c r="HF116" s="9">
        <v>41.765999999999998</v>
      </c>
      <c r="HG116" s="9">
        <v>16.190000000000001</v>
      </c>
      <c r="HH116" s="9">
        <v>96.332999999999998</v>
      </c>
      <c r="HI116" s="9">
        <v>39.07</v>
      </c>
      <c r="HJ116" s="9">
        <v>57.264000000000003</v>
      </c>
      <c r="HK116" s="9">
        <v>93.823999999999998</v>
      </c>
      <c r="HL116" s="9">
        <v>37.819000000000003</v>
      </c>
      <c r="HM116" s="9">
        <v>56.003999999999998</v>
      </c>
      <c r="HN116" s="9">
        <v>288.74900000000002</v>
      </c>
      <c r="HO116" s="9">
        <v>149.489</v>
      </c>
      <c r="HP116" s="9">
        <v>139.26</v>
      </c>
      <c r="HQ116" s="9">
        <v>182.59200000000001</v>
      </c>
      <c r="HR116" s="9">
        <v>116.316</v>
      </c>
      <c r="HS116" s="9">
        <v>66.275000000000006</v>
      </c>
      <c r="HT116" s="9">
        <v>106.158</v>
      </c>
      <c r="HU116" s="9">
        <v>33.173000000000002</v>
      </c>
      <c r="HV116" s="9">
        <v>72.984999999999999</v>
      </c>
      <c r="HW116" s="9">
        <v>35.17</v>
      </c>
      <c r="HX116" s="9">
        <v>18.579999999999998</v>
      </c>
      <c r="HY116" s="9">
        <v>16.591000000000001</v>
      </c>
      <c r="HZ116" s="9">
        <v>5.4939999999999998</v>
      </c>
      <c r="IA116" s="9">
        <v>2.7440000000000002</v>
      </c>
      <c r="IB116" s="9">
        <v>2.75</v>
      </c>
      <c r="IC116" s="9">
        <v>1.1000000000000001</v>
      </c>
      <c r="ID116" s="9">
        <v>0.81899999999999995</v>
      </c>
      <c r="IE116" s="9">
        <v>0.28000000000000003</v>
      </c>
      <c r="IF116" s="9">
        <v>0.622</v>
      </c>
      <c r="IG116" s="9">
        <v>0.502</v>
      </c>
      <c r="IH116" s="9">
        <v>0.12</v>
      </c>
      <c r="II116" s="9">
        <v>0.47799999999999998</v>
      </c>
      <c r="IJ116" s="9">
        <v>0.317</v>
      </c>
      <c r="IK116" s="9">
        <v>0.16</v>
      </c>
      <c r="IL116" s="9">
        <v>4.3949999999999996</v>
      </c>
      <c r="IM116" s="9">
        <v>1.925</v>
      </c>
      <c r="IN116" s="9">
        <v>2.4700000000000002</v>
      </c>
      <c r="IO116" s="9">
        <v>31.302</v>
      </c>
      <c r="IP116" s="9">
        <v>16.728000000000002</v>
      </c>
      <c r="IQ116" s="9">
        <v>14.574</v>
      </c>
    </row>
    <row r="117" spans="1:251">
      <c r="A117" s="10">
        <v>45047</v>
      </c>
      <c r="B117" s="9">
        <v>1256.299</v>
      </c>
      <c r="C117" s="9">
        <v>1266.2059999999999</v>
      </c>
      <c r="D117" s="9">
        <v>435.91300000000001</v>
      </c>
      <c r="E117" s="9">
        <v>830.29300000000001</v>
      </c>
      <c r="F117" s="9">
        <v>493.714</v>
      </c>
      <c r="G117" s="9">
        <v>271.37700000000001</v>
      </c>
      <c r="H117" s="9">
        <v>222.33699999999999</v>
      </c>
      <c r="I117" s="9">
        <v>94.620999999999995</v>
      </c>
      <c r="J117" s="9">
        <v>53.954000000000001</v>
      </c>
      <c r="K117" s="9">
        <v>40.665999999999997</v>
      </c>
      <c r="L117" s="9">
        <v>32.24</v>
      </c>
      <c r="M117" s="9">
        <v>25.085999999999999</v>
      </c>
      <c r="N117" s="9">
        <v>7.1529999999999996</v>
      </c>
      <c r="O117" s="9">
        <v>18.190999999999999</v>
      </c>
      <c r="P117" s="9">
        <v>14.172000000000001</v>
      </c>
      <c r="Q117" s="9">
        <v>4.0190000000000001</v>
      </c>
      <c r="R117" s="9">
        <v>14.048999999999999</v>
      </c>
      <c r="S117" s="9">
        <v>10.914999999999999</v>
      </c>
      <c r="T117" s="9">
        <v>3.1339999999999999</v>
      </c>
      <c r="U117" s="9">
        <v>62.381</v>
      </c>
      <c r="V117" s="9">
        <v>28.867999999999999</v>
      </c>
      <c r="W117" s="9">
        <v>33.512999999999998</v>
      </c>
      <c r="X117" s="9">
        <v>437.80700000000002</v>
      </c>
      <c r="Y117" s="9">
        <v>239.66499999999999</v>
      </c>
      <c r="Z117" s="9">
        <v>198.142</v>
      </c>
      <c r="AA117" s="9">
        <v>174.93</v>
      </c>
      <c r="AB117" s="9">
        <v>128.12799999999999</v>
      </c>
      <c r="AC117" s="9">
        <v>46.802</v>
      </c>
      <c r="AD117" s="9">
        <v>262.87700000000001</v>
      </c>
      <c r="AE117" s="9">
        <v>111.53700000000001</v>
      </c>
      <c r="AF117" s="9">
        <v>151.34</v>
      </c>
      <c r="AG117" s="9">
        <v>197.89699999999999</v>
      </c>
      <c r="AH117" s="9">
        <v>146.25800000000001</v>
      </c>
      <c r="AI117" s="9">
        <v>51.639000000000003</v>
      </c>
      <c r="AJ117" s="9">
        <v>295.81700000000001</v>
      </c>
      <c r="AK117" s="9">
        <v>125.12</v>
      </c>
      <c r="AL117" s="9">
        <v>170.69800000000001</v>
      </c>
      <c r="AM117" s="9">
        <v>281.06799999999998</v>
      </c>
      <c r="AN117" s="9">
        <v>125.708</v>
      </c>
      <c r="AO117" s="9">
        <v>155.35900000000001</v>
      </c>
      <c r="AP117" s="9">
        <v>3654.0790000000002</v>
      </c>
      <c r="AQ117" s="9">
        <v>1916.5050000000001</v>
      </c>
      <c r="AR117" s="9">
        <v>1737.5740000000001</v>
      </c>
      <c r="AS117" s="9">
        <v>2526.5830000000001</v>
      </c>
      <c r="AT117" s="9">
        <v>1541.884</v>
      </c>
      <c r="AU117" s="9">
        <v>984.69799999999998</v>
      </c>
      <c r="AV117" s="9">
        <v>1127.4970000000001</v>
      </c>
      <c r="AW117" s="9">
        <v>374.62099999999998</v>
      </c>
      <c r="AX117" s="9">
        <v>752.87599999999998</v>
      </c>
      <c r="AY117" s="9">
        <v>402.64400000000001</v>
      </c>
      <c r="AZ117" s="9">
        <v>234.38800000000001</v>
      </c>
      <c r="BA117" s="9">
        <v>168.255</v>
      </c>
      <c r="BB117" s="9">
        <v>87.387</v>
      </c>
      <c r="BC117" s="9">
        <v>52.286000000000001</v>
      </c>
      <c r="BD117" s="9">
        <v>35.100999999999999</v>
      </c>
      <c r="BE117" s="9">
        <v>40.758000000000003</v>
      </c>
      <c r="BF117" s="9">
        <v>33.088000000000001</v>
      </c>
      <c r="BG117" s="9">
        <v>7.67</v>
      </c>
      <c r="BH117" s="9">
        <v>18.997</v>
      </c>
      <c r="BI117" s="9">
        <v>13.746</v>
      </c>
      <c r="BJ117" s="9">
        <v>5.2519999999999998</v>
      </c>
      <c r="BK117" s="9">
        <v>21.76</v>
      </c>
      <c r="BL117" s="9">
        <v>19.343</v>
      </c>
      <c r="BM117" s="9">
        <v>2.4180000000000001</v>
      </c>
      <c r="BN117" s="9">
        <v>46.628999999999998</v>
      </c>
      <c r="BO117" s="9">
        <v>19.198</v>
      </c>
      <c r="BP117" s="9">
        <v>27.431000000000001</v>
      </c>
      <c r="BQ117" s="9">
        <v>351.42200000000003</v>
      </c>
      <c r="BR117" s="9">
        <v>201.01400000000001</v>
      </c>
      <c r="BS117" s="9">
        <v>150.40799999999999</v>
      </c>
      <c r="BT117" s="9">
        <v>160.87700000000001</v>
      </c>
      <c r="BU117" s="9">
        <v>118.761</v>
      </c>
      <c r="BV117" s="9">
        <v>42.116999999999997</v>
      </c>
      <c r="BW117" s="9">
        <v>190.54499999999999</v>
      </c>
      <c r="BX117" s="9">
        <v>82.253</v>
      </c>
      <c r="BY117" s="9">
        <v>108.291</v>
      </c>
      <c r="BZ117" s="9">
        <v>191.60300000000001</v>
      </c>
      <c r="CA117" s="9">
        <v>144.739</v>
      </c>
      <c r="CB117" s="9">
        <v>46.863999999999997</v>
      </c>
      <c r="CC117" s="9">
        <v>211.041</v>
      </c>
      <c r="CD117" s="9">
        <v>89.65</v>
      </c>
      <c r="CE117" s="9">
        <v>121.39100000000001</v>
      </c>
      <c r="CF117" s="9">
        <v>209.542</v>
      </c>
      <c r="CG117" s="9">
        <v>95.998999999999995</v>
      </c>
      <c r="CH117" s="9">
        <v>113.54300000000001</v>
      </c>
      <c r="CI117" s="9">
        <v>2860.154</v>
      </c>
      <c r="CJ117" s="9">
        <v>1460.8030000000001</v>
      </c>
      <c r="CK117" s="9">
        <v>1399.3510000000001</v>
      </c>
      <c r="CL117" s="9">
        <v>1974.4770000000001</v>
      </c>
      <c r="CM117" s="9">
        <v>1176.402</v>
      </c>
      <c r="CN117" s="9">
        <v>798.07600000000002</v>
      </c>
      <c r="CO117" s="9">
        <v>885.67700000000002</v>
      </c>
      <c r="CP117" s="9">
        <v>284.40100000000001</v>
      </c>
      <c r="CQ117" s="9">
        <v>601.27599999999995</v>
      </c>
      <c r="CR117" s="9">
        <v>340.94799999999998</v>
      </c>
      <c r="CS117" s="9">
        <v>173.12899999999999</v>
      </c>
      <c r="CT117" s="9">
        <v>167.81899999999999</v>
      </c>
      <c r="CU117" s="9">
        <v>53.07</v>
      </c>
      <c r="CV117" s="9">
        <v>28.588000000000001</v>
      </c>
      <c r="CW117" s="9">
        <v>24.483000000000001</v>
      </c>
      <c r="CX117" s="9">
        <v>19.093</v>
      </c>
      <c r="CY117" s="9">
        <v>13.567</v>
      </c>
      <c r="CZ117" s="9">
        <v>5.5270000000000001</v>
      </c>
      <c r="DA117" s="9">
        <v>11.680999999999999</v>
      </c>
      <c r="DB117" s="9">
        <v>7.1849999999999996</v>
      </c>
      <c r="DC117" s="9">
        <v>4.4960000000000004</v>
      </c>
      <c r="DD117" s="9">
        <v>7.4119999999999999</v>
      </c>
      <c r="DE117" s="9">
        <v>6.3810000000000002</v>
      </c>
      <c r="DF117" s="9">
        <v>1.0309999999999999</v>
      </c>
      <c r="DG117" s="9">
        <v>33.976999999999997</v>
      </c>
      <c r="DH117" s="9">
        <v>15.021000000000001</v>
      </c>
      <c r="DI117" s="9">
        <v>18.956</v>
      </c>
      <c r="DJ117" s="9">
        <v>311.584</v>
      </c>
      <c r="DK117" s="9">
        <v>155.94499999999999</v>
      </c>
      <c r="DL117" s="9">
        <v>155.63800000000001</v>
      </c>
      <c r="DM117" s="9">
        <v>119.15600000000001</v>
      </c>
      <c r="DN117" s="9">
        <v>78.186999999999998</v>
      </c>
      <c r="DO117" s="9">
        <v>40.969000000000001</v>
      </c>
      <c r="DP117" s="9">
        <v>192.428</v>
      </c>
      <c r="DQ117" s="9">
        <v>77.757999999999996</v>
      </c>
      <c r="DR117" s="9">
        <v>114.669</v>
      </c>
      <c r="DS117" s="9">
        <v>134.08199999999999</v>
      </c>
      <c r="DT117" s="9">
        <v>89.742999999999995</v>
      </c>
      <c r="DU117" s="9">
        <v>44.338999999999999</v>
      </c>
      <c r="DV117" s="9">
        <v>206.86600000000001</v>
      </c>
      <c r="DW117" s="9">
        <v>83.385000000000005</v>
      </c>
      <c r="DX117" s="9">
        <v>123.48099999999999</v>
      </c>
      <c r="DY117" s="9">
        <v>204.10900000000001</v>
      </c>
      <c r="DZ117" s="9">
        <v>84.944000000000003</v>
      </c>
      <c r="EA117" s="9">
        <v>119.16500000000001</v>
      </c>
      <c r="EB117" s="9">
        <v>953.09299999999996</v>
      </c>
      <c r="EC117" s="9">
        <v>494.59699999999998</v>
      </c>
      <c r="ED117" s="9">
        <v>458.49599999999998</v>
      </c>
      <c r="EE117" s="9">
        <v>635.47900000000004</v>
      </c>
      <c r="EF117" s="9">
        <v>394.06299999999999</v>
      </c>
      <c r="EG117" s="9">
        <v>241.417</v>
      </c>
      <c r="EH117" s="9">
        <v>317.61399999999998</v>
      </c>
      <c r="EI117" s="9">
        <v>100.53400000000001</v>
      </c>
      <c r="EJ117" s="9">
        <v>217.08</v>
      </c>
      <c r="EK117" s="9">
        <v>115.056</v>
      </c>
      <c r="EL117" s="9">
        <v>58.543999999999997</v>
      </c>
      <c r="EM117" s="9">
        <v>56.512</v>
      </c>
      <c r="EN117" s="9">
        <v>23.202999999999999</v>
      </c>
      <c r="EO117" s="9">
        <v>13.452999999999999</v>
      </c>
      <c r="EP117" s="9">
        <v>9.7509999999999994</v>
      </c>
      <c r="EQ117" s="9">
        <v>8.9239999999999995</v>
      </c>
      <c r="ER117" s="9">
        <v>6.7290000000000001</v>
      </c>
      <c r="ES117" s="9">
        <v>2.1960000000000002</v>
      </c>
      <c r="ET117" s="9">
        <v>4.1870000000000003</v>
      </c>
      <c r="EU117" s="9">
        <v>2.5670000000000002</v>
      </c>
      <c r="EV117" s="9">
        <v>1.619</v>
      </c>
      <c r="EW117" s="9">
        <v>4.7380000000000004</v>
      </c>
      <c r="EX117" s="9">
        <v>4.1609999999999996</v>
      </c>
      <c r="EY117" s="9">
        <v>0.57599999999999996</v>
      </c>
      <c r="EZ117" s="9">
        <v>14.279</v>
      </c>
      <c r="FA117" s="9">
        <v>6.7240000000000002</v>
      </c>
      <c r="FB117" s="9">
        <v>7.5549999999999997</v>
      </c>
      <c r="FC117" s="9">
        <v>101.68600000000001</v>
      </c>
      <c r="FD117" s="9">
        <v>50.454000000000001</v>
      </c>
      <c r="FE117" s="9">
        <v>51.231999999999999</v>
      </c>
      <c r="FF117" s="9">
        <v>35.746000000000002</v>
      </c>
      <c r="FG117" s="9">
        <v>24.57</v>
      </c>
      <c r="FH117" s="9">
        <v>11.177</v>
      </c>
      <c r="FI117" s="9">
        <v>65.94</v>
      </c>
      <c r="FJ117" s="9">
        <v>25.884</v>
      </c>
      <c r="FK117" s="9">
        <v>40.055</v>
      </c>
      <c r="FL117" s="9">
        <v>42.281999999999996</v>
      </c>
      <c r="FM117" s="9">
        <v>29.416</v>
      </c>
      <c r="FN117" s="9">
        <v>12.866</v>
      </c>
      <c r="FO117" s="9">
        <v>72.774000000000001</v>
      </c>
      <c r="FP117" s="9">
        <v>29.128</v>
      </c>
      <c r="FQ117" s="9">
        <v>43.646000000000001</v>
      </c>
      <c r="FR117" s="9">
        <v>70.126000000000005</v>
      </c>
      <c r="FS117" s="9">
        <v>28.452000000000002</v>
      </c>
      <c r="FT117" s="9">
        <v>41.674999999999997</v>
      </c>
      <c r="FU117" s="9">
        <v>1548.5920000000001</v>
      </c>
      <c r="FV117" s="9">
        <v>820.86599999999999</v>
      </c>
      <c r="FW117" s="9">
        <v>727.726</v>
      </c>
      <c r="FX117" s="9">
        <v>1067.451</v>
      </c>
      <c r="FY117" s="9">
        <v>672.35</v>
      </c>
      <c r="FZ117" s="9">
        <v>395.10199999999998</v>
      </c>
      <c r="GA117" s="9">
        <v>481.14100000000002</v>
      </c>
      <c r="GB117" s="9">
        <v>148.517</v>
      </c>
      <c r="GC117" s="9">
        <v>332.62400000000002</v>
      </c>
      <c r="GD117" s="9">
        <v>167.60300000000001</v>
      </c>
      <c r="GE117" s="9">
        <v>78.266000000000005</v>
      </c>
      <c r="GF117" s="9">
        <v>89.337000000000003</v>
      </c>
      <c r="GG117" s="9">
        <v>31.283999999999999</v>
      </c>
      <c r="GH117" s="9">
        <v>14.042999999999999</v>
      </c>
      <c r="GI117" s="9">
        <v>17.241</v>
      </c>
      <c r="GJ117" s="9">
        <v>13.689</v>
      </c>
      <c r="GK117" s="9">
        <v>9.1880000000000006</v>
      </c>
      <c r="GL117" s="9">
        <v>4.5019999999999998</v>
      </c>
      <c r="GM117" s="9">
        <v>6.3659999999999997</v>
      </c>
      <c r="GN117" s="9">
        <v>3.7269999999999999</v>
      </c>
      <c r="GO117" s="9">
        <v>2.6389999999999998</v>
      </c>
      <c r="GP117" s="9">
        <v>7.3230000000000004</v>
      </c>
      <c r="GQ117" s="9">
        <v>5.46</v>
      </c>
      <c r="GR117" s="9">
        <v>1.863</v>
      </c>
      <c r="GS117" s="9">
        <v>17.594999999999999</v>
      </c>
      <c r="GT117" s="9">
        <v>4.8559999999999999</v>
      </c>
      <c r="GU117" s="9">
        <v>12.739000000000001</v>
      </c>
      <c r="GV117" s="9">
        <v>149.75299999999999</v>
      </c>
      <c r="GW117" s="9">
        <v>70.492000000000004</v>
      </c>
      <c r="GX117" s="9">
        <v>79.262</v>
      </c>
      <c r="GY117" s="9">
        <v>57.551000000000002</v>
      </c>
      <c r="GZ117" s="9">
        <v>39.57</v>
      </c>
      <c r="HA117" s="9">
        <v>17.981000000000002</v>
      </c>
      <c r="HB117" s="9">
        <v>92.203000000000003</v>
      </c>
      <c r="HC117" s="9">
        <v>30.922000000000001</v>
      </c>
      <c r="HD117" s="9">
        <v>61.28</v>
      </c>
      <c r="HE117" s="9">
        <v>66.923000000000002</v>
      </c>
      <c r="HF117" s="9">
        <v>45.786000000000001</v>
      </c>
      <c r="HG117" s="9">
        <v>21.137</v>
      </c>
      <c r="HH117" s="9">
        <v>100.68</v>
      </c>
      <c r="HI117" s="9">
        <v>32.479999999999997</v>
      </c>
      <c r="HJ117" s="9">
        <v>68.2</v>
      </c>
      <c r="HK117" s="9">
        <v>98.569000000000003</v>
      </c>
      <c r="HL117" s="9">
        <v>34.649000000000001</v>
      </c>
      <c r="HM117" s="9">
        <v>63.92</v>
      </c>
      <c r="HN117" s="9">
        <v>288.59199999999998</v>
      </c>
      <c r="HO117" s="9">
        <v>148.50899999999999</v>
      </c>
      <c r="HP117" s="9">
        <v>140.083</v>
      </c>
      <c r="HQ117" s="9">
        <v>187.101</v>
      </c>
      <c r="HR117" s="9">
        <v>117.541</v>
      </c>
      <c r="HS117" s="9">
        <v>69.56</v>
      </c>
      <c r="HT117" s="9">
        <v>101.491</v>
      </c>
      <c r="HU117" s="9">
        <v>30.968</v>
      </c>
      <c r="HV117" s="9">
        <v>70.522999999999996</v>
      </c>
      <c r="HW117" s="9">
        <v>36.893000000000001</v>
      </c>
      <c r="HX117" s="9">
        <v>19.305</v>
      </c>
      <c r="HY117" s="9">
        <v>17.588000000000001</v>
      </c>
      <c r="HZ117" s="9">
        <v>6.8570000000000002</v>
      </c>
      <c r="IA117" s="9">
        <v>3.3679999999999999</v>
      </c>
      <c r="IB117" s="9">
        <v>3.4889999999999999</v>
      </c>
      <c r="IC117" s="9">
        <v>1.4370000000000001</v>
      </c>
      <c r="ID117" s="9">
        <v>0.93</v>
      </c>
      <c r="IE117" s="9">
        <v>0.50600000000000001</v>
      </c>
      <c r="IF117" s="9">
        <v>0.65900000000000003</v>
      </c>
      <c r="IG117" s="9">
        <v>0.53900000000000003</v>
      </c>
      <c r="IH117" s="9">
        <v>0.12</v>
      </c>
      <c r="II117" s="9">
        <v>0.77800000000000002</v>
      </c>
      <c r="IJ117" s="9">
        <v>0.39200000000000002</v>
      </c>
      <c r="IK117" s="9">
        <v>0.38600000000000001</v>
      </c>
      <c r="IL117" s="9">
        <v>5.4210000000000003</v>
      </c>
      <c r="IM117" s="9">
        <v>2.4380000000000002</v>
      </c>
      <c r="IN117" s="9">
        <v>2.9830000000000001</v>
      </c>
      <c r="IO117" s="9">
        <v>33.216000000000001</v>
      </c>
      <c r="IP117" s="9">
        <v>17.228000000000002</v>
      </c>
      <c r="IQ117" s="9">
        <v>15.988</v>
      </c>
    </row>
    <row r="118" spans="1:251">
      <c r="A118" s="10">
        <v>45078</v>
      </c>
      <c r="B118" s="9">
        <v>1259.2750000000001</v>
      </c>
      <c r="C118" s="9">
        <v>1269.366</v>
      </c>
      <c r="D118" s="9">
        <v>442.46499999999997</v>
      </c>
      <c r="E118" s="9">
        <v>826.90099999999995</v>
      </c>
      <c r="F118" s="9">
        <v>499.72899999999998</v>
      </c>
      <c r="G118" s="9">
        <v>269.75099999999998</v>
      </c>
      <c r="H118" s="9">
        <v>229.97800000000001</v>
      </c>
      <c r="I118" s="9">
        <v>103.276</v>
      </c>
      <c r="J118" s="9">
        <v>66.141000000000005</v>
      </c>
      <c r="K118" s="9">
        <v>37.134999999999998</v>
      </c>
      <c r="L118" s="9">
        <v>42.249000000000002</v>
      </c>
      <c r="M118" s="9">
        <v>34.429000000000002</v>
      </c>
      <c r="N118" s="9">
        <v>7.82</v>
      </c>
      <c r="O118" s="9">
        <v>28.486999999999998</v>
      </c>
      <c r="P118" s="9">
        <v>23.21</v>
      </c>
      <c r="Q118" s="9">
        <v>5.2770000000000001</v>
      </c>
      <c r="R118" s="9">
        <v>13.763</v>
      </c>
      <c r="S118" s="9">
        <v>11.218999999999999</v>
      </c>
      <c r="T118" s="9">
        <v>2.544</v>
      </c>
      <c r="U118" s="9">
        <v>61.026000000000003</v>
      </c>
      <c r="V118" s="9">
        <v>31.712</v>
      </c>
      <c r="W118" s="9">
        <v>29.315000000000001</v>
      </c>
      <c r="X118" s="9">
        <v>434.55500000000001</v>
      </c>
      <c r="Y118" s="9">
        <v>226.05199999999999</v>
      </c>
      <c r="Z118" s="9">
        <v>208.50299999999999</v>
      </c>
      <c r="AA118" s="9">
        <v>177.10400000000001</v>
      </c>
      <c r="AB118" s="9">
        <v>122.063</v>
      </c>
      <c r="AC118" s="9">
        <v>55.04</v>
      </c>
      <c r="AD118" s="9">
        <v>257.452</v>
      </c>
      <c r="AE118" s="9">
        <v>103.989</v>
      </c>
      <c r="AF118" s="9">
        <v>153.46299999999999</v>
      </c>
      <c r="AG118" s="9">
        <v>211.38300000000001</v>
      </c>
      <c r="AH118" s="9">
        <v>149.238</v>
      </c>
      <c r="AI118" s="9">
        <v>62.146000000000001</v>
      </c>
      <c r="AJ118" s="9">
        <v>288.346</v>
      </c>
      <c r="AK118" s="9">
        <v>120.514</v>
      </c>
      <c r="AL118" s="9">
        <v>167.83199999999999</v>
      </c>
      <c r="AM118" s="9">
        <v>285.93799999999999</v>
      </c>
      <c r="AN118" s="9">
        <v>127.199</v>
      </c>
      <c r="AO118" s="9">
        <v>158.739</v>
      </c>
      <c r="AP118" s="9">
        <v>3656.875</v>
      </c>
      <c r="AQ118" s="9">
        <v>1900.6569999999999</v>
      </c>
      <c r="AR118" s="9">
        <v>1756.2180000000001</v>
      </c>
      <c r="AS118" s="9">
        <v>2531.866</v>
      </c>
      <c r="AT118" s="9">
        <v>1536.729</v>
      </c>
      <c r="AU118" s="9">
        <v>995.13699999999994</v>
      </c>
      <c r="AV118" s="9">
        <v>1125.009</v>
      </c>
      <c r="AW118" s="9">
        <v>363.928</v>
      </c>
      <c r="AX118" s="9">
        <v>761.08100000000002</v>
      </c>
      <c r="AY118" s="9">
        <v>421.79300000000001</v>
      </c>
      <c r="AZ118" s="9">
        <v>234.42500000000001</v>
      </c>
      <c r="BA118" s="9">
        <v>187.36799999999999</v>
      </c>
      <c r="BB118" s="9">
        <v>89.415000000000006</v>
      </c>
      <c r="BC118" s="9">
        <v>52.896999999999998</v>
      </c>
      <c r="BD118" s="9">
        <v>36.518000000000001</v>
      </c>
      <c r="BE118" s="9">
        <v>40.781999999999996</v>
      </c>
      <c r="BF118" s="9">
        <v>29.765999999999998</v>
      </c>
      <c r="BG118" s="9">
        <v>11.016</v>
      </c>
      <c r="BH118" s="9">
        <v>21.899000000000001</v>
      </c>
      <c r="BI118" s="9">
        <v>14.917</v>
      </c>
      <c r="BJ118" s="9">
        <v>6.9820000000000002</v>
      </c>
      <c r="BK118" s="9">
        <v>18.884</v>
      </c>
      <c r="BL118" s="9">
        <v>14.849</v>
      </c>
      <c r="BM118" s="9">
        <v>4.0350000000000001</v>
      </c>
      <c r="BN118" s="9">
        <v>48.633000000000003</v>
      </c>
      <c r="BO118" s="9">
        <v>23.131</v>
      </c>
      <c r="BP118" s="9">
        <v>25.501999999999999</v>
      </c>
      <c r="BQ118" s="9">
        <v>368.07600000000002</v>
      </c>
      <c r="BR118" s="9">
        <v>201.667</v>
      </c>
      <c r="BS118" s="9">
        <v>166.40899999999999</v>
      </c>
      <c r="BT118" s="9">
        <v>147.82</v>
      </c>
      <c r="BU118" s="9">
        <v>114.10899999999999</v>
      </c>
      <c r="BV118" s="9">
        <v>33.71</v>
      </c>
      <c r="BW118" s="9">
        <v>220.256</v>
      </c>
      <c r="BX118" s="9">
        <v>87.557000000000002</v>
      </c>
      <c r="BY118" s="9">
        <v>132.69900000000001</v>
      </c>
      <c r="BZ118" s="9">
        <v>174.63200000000001</v>
      </c>
      <c r="CA118" s="9">
        <v>133.29</v>
      </c>
      <c r="CB118" s="9">
        <v>41.341999999999999</v>
      </c>
      <c r="CC118" s="9">
        <v>247.16</v>
      </c>
      <c r="CD118" s="9">
        <v>101.134</v>
      </c>
      <c r="CE118" s="9">
        <v>146.02600000000001</v>
      </c>
      <c r="CF118" s="9">
        <v>242.154</v>
      </c>
      <c r="CG118" s="9">
        <v>102.474</v>
      </c>
      <c r="CH118" s="9">
        <v>139.68</v>
      </c>
      <c r="CI118" s="9">
        <v>2856.915</v>
      </c>
      <c r="CJ118" s="9">
        <v>1474.2239999999999</v>
      </c>
      <c r="CK118" s="9">
        <v>1382.691</v>
      </c>
      <c r="CL118" s="9">
        <v>1988.7380000000001</v>
      </c>
      <c r="CM118" s="9">
        <v>1200.8140000000001</v>
      </c>
      <c r="CN118" s="9">
        <v>787.92399999999998</v>
      </c>
      <c r="CO118" s="9">
        <v>868.17600000000004</v>
      </c>
      <c r="CP118" s="9">
        <v>273.40899999999999</v>
      </c>
      <c r="CQ118" s="9">
        <v>594.76700000000005</v>
      </c>
      <c r="CR118" s="9">
        <v>338.27600000000001</v>
      </c>
      <c r="CS118" s="9">
        <v>178.62299999999999</v>
      </c>
      <c r="CT118" s="9">
        <v>159.65299999999999</v>
      </c>
      <c r="CU118" s="9">
        <v>61.308999999999997</v>
      </c>
      <c r="CV118" s="9">
        <v>37.218000000000004</v>
      </c>
      <c r="CW118" s="9">
        <v>24.091000000000001</v>
      </c>
      <c r="CX118" s="9">
        <v>30.547000000000001</v>
      </c>
      <c r="CY118" s="9">
        <v>20.85</v>
      </c>
      <c r="CZ118" s="9">
        <v>9.6969999999999992</v>
      </c>
      <c r="DA118" s="9">
        <v>16.802</v>
      </c>
      <c r="DB118" s="9">
        <v>12.467000000000001</v>
      </c>
      <c r="DC118" s="9">
        <v>4.335</v>
      </c>
      <c r="DD118" s="9">
        <v>13.744999999999999</v>
      </c>
      <c r="DE118" s="9">
        <v>8.3829999999999991</v>
      </c>
      <c r="DF118" s="9">
        <v>5.3620000000000001</v>
      </c>
      <c r="DG118" s="9">
        <v>30.762</v>
      </c>
      <c r="DH118" s="9">
        <v>16.367000000000001</v>
      </c>
      <c r="DI118" s="9">
        <v>14.394</v>
      </c>
      <c r="DJ118" s="9">
        <v>302.68</v>
      </c>
      <c r="DK118" s="9">
        <v>155.51300000000001</v>
      </c>
      <c r="DL118" s="9">
        <v>147.167</v>
      </c>
      <c r="DM118" s="9">
        <v>119.116</v>
      </c>
      <c r="DN118" s="9">
        <v>82.807000000000002</v>
      </c>
      <c r="DO118" s="9">
        <v>36.308</v>
      </c>
      <c r="DP118" s="9">
        <v>183.56399999999999</v>
      </c>
      <c r="DQ118" s="9">
        <v>72.706000000000003</v>
      </c>
      <c r="DR118" s="9">
        <v>110.858</v>
      </c>
      <c r="DS118" s="9">
        <v>142.22399999999999</v>
      </c>
      <c r="DT118" s="9">
        <v>97.834999999999994</v>
      </c>
      <c r="DU118" s="9">
        <v>44.389000000000003</v>
      </c>
      <c r="DV118" s="9">
        <v>196.05199999999999</v>
      </c>
      <c r="DW118" s="9">
        <v>80.787999999999997</v>
      </c>
      <c r="DX118" s="9">
        <v>115.264</v>
      </c>
      <c r="DY118" s="9">
        <v>200.36600000000001</v>
      </c>
      <c r="DZ118" s="9">
        <v>85.173000000000002</v>
      </c>
      <c r="EA118" s="9">
        <v>115.193</v>
      </c>
      <c r="EB118" s="9">
        <v>942.52200000000005</v>
      </c>
      <c r="EC118" s="9">
        <v>491.08699999999999</v>
      </c>
      <c r="ED118" s="9">
        <v>451.435</v>
      </c>
      <c r="EE118" s="9">
        <v>633.221</v>
      </c>
      <c r="EF118" s="9">
        <v>391.54599999999999</v>
      </c>
      <c r="EG118" s="9">
        <v>241.67500000000001</v>
      </c>
      <c r="EH118" s="9">
        <v>309.30099999999999</v>
      </c>
      <c r="EI118" s="9">
        <v>99.540999999999997</v>
      </c>
      <c r="EJ118" s="9">
        <v>209.76</v>
      </c>
      <c r="EK118" s="9">
        <v>116.44799999999999</v>
      </c>
      <c r="EL118" s="9">
        <v>56.497999999999998</v>
      </c>
      <c r="EM118" s="9">
        <v>59.948999999999998</v>
      </c>
      <c r="EN118" s="9">
        <v>22.298999999999999</v>
      </c>
      <c r="EO118" s="9">
        <v>10.682</v>
      </c>
      <c r="EP118" s="9">
        <v>11.617000000000001</v>
      </c>
      <c r="EQ118" s="9">
        <v>7.5789999999999997</v>
      </c>
      <c r="ER118" s="9">
        <v>5.6150000000000002</v>
      </c>
      <c r="ES118" s="9">
        <v>1.964</v>
      </c>
      <c r="ET118" s="9">
        <v>4.5839999999999996</v>
      </c>
      <c r="EU118" s="9">
        <v>2.948</v>
      </c>
      <c r="EV118" s="9">
        <v>1.6359999999999999</v>
      </c>
      <c r="EW118" s="9">
        <v>2.9950000000000001</v>
      </c>
      <c r="EX118" s="9">
        <v>2.6669999999999998</v>
      </c>
      <c r="EY118" s="9">
        <v>0.32800000000000001</v>
      </c>
      <c r="EZ118" s="9">
        <v>14.72</v>
      </c>
      <c r="FA118" s="9">
        <v>5.0670000000000002</v>
      </c>
      <c r="FB118" s="9">
        <v>9.6530000000000005</v>
      </c>
      <c r="FC118" s="9">
        <v>104.086</v>
      </c>
      <c r="FD118" s="9">
        <v>50.305999999999997</v>
      </c>
      <c r="FE118" s="9">
        <v>53.780999999999999</v>
      </c>
      <c r="FF118" s="9">
        <v>38.579000000000001</v>
      </c>
      <c r="FG118" s="9">
        <v>24.584</v>
      </c>
      <c r="FH118" s="9">
        <v>13.994999999999999</v>
      </c>
      <c r="FI118" s="9">
        <v>65.507000000000005</v>
      </c>
      <c r="FJ118" s="9">
        <v>25.721</v>
      </c>
      <c r="FK118" s="9">
        <v>39.786000000000001</v>
      </c>
      <c r="FL118" s="9">
        <v>44.347000000000001</v>
      </c>
      <c r="FM118" s="9">
        <v>28.984000000000002</v>
      </c>
      <c r="FN118" s="9">
        <v>15.363</v>
      </c>
      <c r="FO118" s="9">
        <v>72.100999999999999</v>
      </c>
      <c r="FP118" s="9">
        <v>27.513999999999999</v>
      </c>
      <c r="FQ118" s="9">
        <v>44.587000000000003</v>
      </c>
      <c r="FR118" s="9">
        <v>70.090999999999994</v>
      </c>
      <c r="FS118" s="9">
        <v>28.67</v>
      </c>
      <c r="FT118" s="9">
        <v>41.420999999999999</v>
      </c>
      <c r="FU118" s="9">
        <v>1529.0640000000001</v>
      </c>
      <c r="FV118" s="9">
        <v>812.66300000000001</v>
      </c>
      <c r="FW118" s="9">
        <v>716.40099999999995</v>
      </c>
      <c r="FX118" s="9">
        <v>1069.663</v>
      </c>
      <c r="FY118" s="9">
        <v>677.12900000000002</v>
      </c>
      <c r="FZ118" s="9">
        <v>392.53300000000002</v>
      </c>
      <c r="GA118" s="9">
        <v>459.40100000000001</v>
      </c>
      <c r="GB118" s="9">
        <v>135.53399999999999</v>
      </c>
      <c r="GC118" s="9">
        <v>323.86799999999999</v>
      </c>
      <c r="GD118" s="9">
        <v>166.673</v>
      </c>
      <c r="GE118" s="9">
        <v>82.82</v>
      </c>
      <c r="GF118" s="9">
        <v>83.852999999999994</v>
      </c>
      <c r="GG118" s="9">
        <v>34.067</v>
      </c>
      <c r="GH118" s="9">
        <v>17.145</v>
      </c>
      <c r="GI118" s="9">
        <v>16.922999999999998</v>
      </c>
      <c r="GJ118" s="9">
        <v>13.712</v>
      </c>
      <c r="GK118" s="9">
        <v>10.733000000000001</v>
      </c>
      <c r="GL118" s="9">
        <v>2.9780000000000002</v>
      </c>
      <c r="GM118" s="9">
        <v>7.9089999999999998</v>
      </c>
      <c r="GN118" s="9">
        <v>5.399</v>
      </c>
      <c r="GO118" s="9">
        <v>2.5099999999999998</v>
      </c>
      <c r="GP118" s="9">
        <v>5.8029999999999999</v>
      </c>
      <c r="GQ118" s="9">
        <v>5.3339999999999996</v>
      </c>
      <c r="GR118" s="9">
        <v>0.46800000000000003</v>
      </c>
      <c r="GS118" s="9">
        <v>20.356000000000002</v>
      </c>
      <c r="GT118" s="9">
        <v>6.4109999999999996</v>
      </c>
      <c r="GU118" s="9">
        <v>13.944000000000001</v>
      </c>
      <c r="GV118" s="9">
        <v>147.72499999999999</v>
      </c>
      <c r="GW118" s="9">
        <v>72.230999999999995</v>
      </c>
      <c r="GX118" s="9">
        <v>75.494</v>
      </c>
      <c r="GY118" s="9">
        <v>59.377000000000002</v>
      </c>
      <c r="GZ118" s="9">
        <v>45.817</v>
      </c>
      <c r="HA118" s="9">
        <v>13.56</v>
      </c>
      <c r="HB118" s="9">
        <v>88.347999999999999</v>
      </c>
      <c r="HC118" s="9">
        <v>26.414999999999999</v>
      </c>
      <c r="HD118" s="9">
        <v>61.933999999999997</v>
      </c>
      <c r="HE118" s="9">
        <v>68.762</v>
      </c>
      <c r="HF118" s="9">
        <v>52.878</v>
      </c>
      <c r="HG118" s="9">
        <v>15.884</v>
      </c>
      <c r="HH118" s="9">
        <v>97.911000000000001</v>
      </c>
      <c r="HI118" s="9">
        <v>29.942</v>
      </c>
      <c r="HJ118" s="9">
        <v>67.968999999999994</v>
      </c>
      <c r="HK118" s="9">
        <v>96.257999999999996</v>
      </c>
      <c r="HL118" s="9">
        <v>31.814</v>
      </c>
      <c r="HM118" s="9">
        <v>64.444000000000003</v>
      </c>
      <c r="HN118" s="9">
        <v>286.02100000000002</v>
      </c>
      <c r="HO118" s="9">
        <v>147.93299999999999</v>
      </c>
      <c r="HP118" s="9">
        <v>138.08799999999999</v>
      </c>
      <c r="HQ118" s="9">
        <v>180.786</v>
      </c>
      <c r="HR118" s="9">
        <v>113.697</v>
      </c>
      <c r="HS118" s="9">
        <v>67.088999999999999</v>
      </c>
      <c r="HT118" s="9">
        <v>105.235</v>
      </c>
      <c r="HU118" s="9">
        <v>34.235999999999997</v>
      </c>
      <c r="HV118" s="9">
        <v>70.998999999999995</v>
      </c>
      <c r="HW118" s="9">
        <v>39.570999999999998</v>
      </c>
      <c r="HX118" s="9">
        <v>20.596</v>
      </c>
      <c r="HY118" s="9">
        <v>18.975000000000001</v>
      </c>
      <c r="HZ118" s="9">
        <v>7.7389999999999999</v>
      </c>
      <c r="IA118" s="9">
        <v>3.0259999999999998</v>
      </c>
      <c r="IB118" s="9">
        <v>4.7119999999999997</v>
      </c>
      <c r="IC118" s="9">
        <v>1.7869999999999999</v>
      </c>
      <c r="ID118" s="9">
        <v>1.147</v>
      </c>
      <c r="IE118" s="9">
        <v>0.63900000000000001</v>
      </c>
      <c r="IF118" s="9">
        <v>0.68</v>
      </c>
      <c r="IG118" s="9">
        <v>0.34200000000000003</v>
      </c>
      <c r="IH118" s="9">
        <v>0.33800000000000002</v>
      </c>
      <c r="II118" s="9">
        <v>1.107</v>
      </c>
      <c r="IJ118" s="9">
        <v>0.80500000000000005</v>
      </c>
      <c r="IK118" s="9">
        <v>0.30199999999999999</v>
      </c>
      <c r="IL118" s="9">
        <v>5.952</v>
      </c>
      <c r="IM118" s="9">
        <v>1.879</v>
      </c>
      <c r="IN118" s="9">
        <v>4.0730000000000004</v>
      </c>
      <c r="IO118" s="9">
        <v>35.722999999999999</v>
      </c>
      <c r="IP118" s="9">
        <v>19.196000000000002</v>
      </c>
      <c r="IQ118" s="9">
        <v>16.527000000000001</v>
      </c>
    </row>
    <row r="119" spans="1:251">
      <c r="A119" s="10">
        <v>45108</v>
      </c>
      <c r="B119" s="9">
        <v>1247.222</v>
      </c>
      <c r="C119" s="9">
        <v>1244.7</v>
      </c>
      <c r="D119" s="9">
        <v>430.93599999999998</v>
      </c>
      <c r="E119" s="9">
        <v>813.76400000000001</v>
      </c>
      <c r="F119" s="9">
        <v>510.50099999999998</v>
      </c>
      <c r="G119" s="9">
        <v>272.988</v>
      </c>
      <c r="H119" s="9">
        <v>237.51300000000001</v>
      </c>
      <c r="I119" s="9">
        <v>109.30500000000001</v>
      </c>
      <c r="J119" s="9">
        <v>69.697999999999993</v>
      </c>
      <c r="K119" s="9">
        <v>39.606000000000002</v>
      </c>
      <c r="L119" s="9">
        <v>50.473999999999997</v>
      </c>
      <c r="M119" s="9">
        <v>38.173000000000002</v>
      </c>
      <c r="N119" s="9">
        <v>12.301</v>
      </c>
      <c r="O119" s="9">
        <v>27.003</v>
      </c>
      <c r="P119" s="9">
        <v>19.771000000000001</v>
      </c>
      <c r="Q119" s="9">
        <v>7.2309999999999999</v>
      </c>
      <c r="R119" s="9">
        <v>23.472000000000001</v>
      </c>
      <c r="S119" s="9">
        <v>18.402000000000001</v>
      </c>
      <c r="T119" s="9">
        <v>5.069</v>
      </c>
      <c r="U119" s="9">
        <v>58.83</v>
      </c>
      <c r="V119" s="9">
        <v>31.524999999999999</v>
      </c>
      <c r="W119" s="9">
        <v>27.305</v>
      </c>
      <c r="X119" s="9">
        <v>440.86900000000003</v>
      </c>
      <c r="Y119" s="9">
        <v>225.83799999999999</v>
      </c>
      <c r="Z119" s="9">
        <v>215.03100000000001</v>
      </c>
      <c r="AA119" s="9">
        <v>186.50899999999999</v>
      </c>
      <c r="AB119" s="9">
        <v>126.64700000000001</v>
      </c>
      <c r="AC119" s="9">
        <v>59.862000000000002</v>
      </c>
      <c r="AD119" s="9">
        <v>254.36</v>
      </c>
      <c r="AE119" s="9">
        <v>99.19</v>
      </c>
      <c r="AF119" s="9">
        <v>155.16999999999999</v>
      </c>
      <c r="AG119" s="9">
        <v>227.858</v>
      </c>
      <c r="AH119" s="9">
        <v>157.779</v>
      </c>
      <c r="AI119" s="9">
        <v>70.078999999999994</v>
      </c>
      <c r="AJ119" s="9">
        <v>282.64299999999997</v>
      </c>
      <c r="AK119" s="9">
        <v>115.209</v>
      </c>
      <c r="AL119" s="9">
        <v>167.434</v>
      </c>
      <c r="AM119" s="9">
        <v>281.363</v>
      </c>
      <c r="AN119" s="9">
        <v>118.962</v>
      </c>
      <c r="AO119" s="9">
        <v>162.40100000000001</v>
      </c>
      <c r="AP119" s="9">
        <v>3661.3989999999999</v>
      </c>
      <c r="AQ119" s="9">
        <v>1908.4929999999999</v>
      </c>
      <c r="AR119" s="9">
        <v>1752.9059999999999</v>
      </c>
      <c r="AS119" s="9">
        <v>2547.9160000000002</v>
      </c>
      <c r="AT119" s="9">
        <v>1546.8579999999999</v>
      </c>
      <c r="AU119" s="9">
        <v>1001.058</v>
      </c>
      <c r="AV119" s="9">
        <v>1113.4839999999999</v>
      </c>
      <c r="AW119" s="9">
        <v>361.63499999999999</v>
      </c>
      <c r="AX119" s="9">
        <v>751.84900000000005</v>
      </c>
      <c r="AY119" s="9">
        <v>427.62900000000002</v>
      </c>
      <c r="AZ119" s="9">
        <v>246.69200000000001</v>
      </c>
      <c r="BA119" s="9">
        <v>180.93700000000001</v>
      </c>
      <c r="BB119" s="9">
        <v>100.545</v>
      </c>
      <c r="BC119" s="9">
        <v>65.183999999999997</v>
      </c>
      <c r="BD119" s="9">
        <v>35.360999999999997</v>
      </c>
      <c r="BE119" s="9">
        <v>44.195</v>
      </c>
      <c r="BF119" s="9">
        <v>34.082000000000001</v>
      </c>
      <c r="BG119" s="9">
        <v>10.112</v>
      </c>
      <c r="BH119" s="9">
        <v>25.178000000000001</v>
      </c>
      <c r="BI119" s="9">
        <v>20.477</v>
      </c>
      <c r="BJ119" s="9">
        <v>4.7009999999999996</v>
      </c>
      <c r="BK119" s="9">
        <v>19.016999999999999</v>
      </c>
      <c r="BL119" s="9">
        <v>13.605</v>
      </c>
      <c r="BM119" s="9">
        <v>5.4109999999999996</v>
      </c>
      <c r="BN119" s="9">
        <v>56.350999999999999</v>
      </c>
      <c r="BO119" s="9">
        <v>31.102</v>
      </c>
      <c r="BP119" s="9">
        <v>25.248999999999999</v>
      </c>
      <c r="BQ119" s="9">
        <v>365.36</v>
      </c>
      <c r="BR119" s="9">
        <v>205.45400000000001</v>
      </c>
      <c r="BS119" s="9">
        <v>159.90600000000001</v>
      </c>
      <c r="BT119" s="9">
        <v>157.542</v>
      </c>
      <c r="BU119" s="9">
        <v>115.71</v>
      </c>
      <c r="BV119" s="9">
        <v>41.832000000000001</v>
      </c>
      <c r="BW119" s="9">
        <v>207.81800000000001</v>
      </c>
      <c r="BX119" s="9">
        <v>89.744</v>
      </c>
      <c r="BY119" s="9">
        <v>118.074</v>
      </c>
      <c r="BZ119" s="9">
        <v>191.023</v>
      </c>
      <c r="CA119" s="9">
        <v>141.53399999999999</v>
      </c>
      <c r="CB119" s="9">
        <v>49.488999999999997</v>
      </c>
      <c r="CC119" s="9">
        <v>236.60599999999999</v>
      </c>
      <c r="CD119" s="9">
        <v>105.158</v>
      </c>
      <c r="CE119" s="9">
        <v>131.44800000000001</v>
      </c>
      <c r="CF119" s="9">
        <v>232.99600000000001</v>
      </c>
      <c r="CG119" s="9">
        <v>110.221</v>
      </c>
      <c r="CH119" s="9">
        <v>122.77500000000001</v>
      </c>
      <c r="CI119" s="9">
        <v>2831.8130000000001</v>
      </c>
      <c r="CJ119" s="9">
        <v>1466.067</v>
      </c>
      <c r="CK119" s="9">
        <v>1365.7460000000001</v>
      </c>
      <c r="CL119" s="9">
        <v>1991.133</v>
      </c>
      <c r="CM119" s="9">
        <v>1188.4949999999999</v>
      </c>
      <c r="CN119" s="9">
        <v>802.63800000000003</v>
      </c>
      <c r="CO119" s="9">
        <v>840.68</v>
      </c>
      <c r="CP119" s="9">
        <v>277.572</v>
      </c>
      <c r="CQ119" s="9">
        <v>563.10799999999995</v>
      </c>
      <c r="CR119" s="9">
        <v>360.459</v>
      </c>
      <c r="CS119" s="9">
        <v>198.44499999999999</v>
      </c>
      <c r="CT119" s="9">
        <v>162.01400000000001</v>
      </c>
      <c r="CU119" s="9">
        <v>85.043000000000006</v>
      </c>
      <c r="CV119" s="9">
        <v>50.993000000000002</v>
      </c>
      <c r="CW119" s="9">
        <v>34.049999999999997</v>
      </c>
      <c r="CX119" s="9">
        <v>35.817</v>
      </c>
      <c r="CY119" s="9">
        <v>27.114999999999998</v>
      </c>
      <c r="CZ119" s="9">
        <v>8.702</v>
      </c>
      <c r="DA119" s="9">
        <v>21.754999999999999</v>
      </c>
      <c r="DB119" s="9">
        <v>17.103999999999999</v>
      </c>
      <c r="DC119" s="9">
        <v>4.6509999999999998</v>
      </c>
      <c r="DD119" s="9">
        <v>14.061999999999999</v>
      </c>
      <c r="DE119" s="9">
        <v>10.010999999999999</v>
      </c>
      <c r="DF119" s="9">
        <v>4.0510000000000002</v>
      </c>
      <c r="DG119" s="9">
        <v>49.225999999999999</v>
      </c>
      <c r="DH119" s="9">
        <v>23.878</v>
      </c>
      <c r="DI119" s="9">
        <v>25.347999999999999</v>
      </c>
      <c r="DJ119" s="9">
        <v>316.50599999999997</v>
      </c>
      <c r="DK119" s="9">
        <v>169.26300000000001</v>
      </c>
      <c r="DL119" s="9">
        <v>147.24299999999999</v>
      </c>
      <c r="DM119" s="9">
        <v>133.374</v>
      </c>
      <c r="DN119" s="9">
        <v>93.02</v>
      </c>
      <c r="DO119" s="9">
        <v>40.353999999999999</v>
      </c>
      <c r="DP119" s="9">
        <v>183.131</v>
      </c>
      <c r="DQ119" s="9">
        <v>76.242999999999995</v>
      </c>
      <c r="DR119" s="9">
        <v>106.889</v>
      </c>
      <c r="DS119" s="9">
        <v>158.41</v>
      </c>
      <c r="DT119" s="9">
        <v>112.27200000000001</v>
      </c>
      <c r="DU119" s="9">
        <v>46.137999999999998</v>
      </c>
      <c r="DV119" s="9">
        <v>202.04900000000001</v>
      </c>
      <c r="DW119" s="9">
        <v>86.173000000000002</v>
      </c>
      <c r="DX119" s="9">
        <v>115.876</v>
      </c>
      <c r="DY119" s="9">
        <v>204.886</v>
      </c>
      <c r="DZ119" s="9">
        <v>93.346000000000004</v>
      </c>
      <c r="EA119" s="9">
        <v>111.54</v>
      </c>
      <c r="EB119" s="9">
        <v>944.26599999999996</v>
      </c>
      <c r="EC119" s="9">
        <v>491.35399999999998</v>
      </c>
      <c r="ED119" s="9">
        <v>452.91199999999998</v>
      </c>
      <c r="EE119" s="9">
        <v>632.35900000000004</v>
      </c>
      <c r="EF119" s="9">
        <v>392.12</v>
      </c>
      <c r="EG119" s="9">
        <v>240.238</v>
      </c>
      <c r="EH119" s="9">
        <v>311.90800000000002</v>
      </c>
      <c r="EI119" s="9">
        <v>99.233000000000004</v>
      </c>
      <c r="EJ119" s="9">
        <v>212.67400000000001</v>
      </c>
      <c r="EK119" s="9">
        <v>127.33199999999999</v>
      </c>
      <c r="EL119" s="9">
        <v>67.653000000000006</v>
      </c>
      <c r="EM119" s="9">
        <v>59.679000000000002</v>
      </c>
      <c r="EN119" s="9">
        <v>23.731000000000002</v>
      </c>
      <c r="EO119" s="9">
        <v>12.734999999999999</v>
      </c>
      <c r="EP119" s="9">
        <v>10.996</v>
      </c>
      <c r="EQ119" s="9">
        <v>10.965</v>
      </c>
      <c r="ER119" s="9">
        <v>8.1240000000000006</v>
      </c>
      <c r="ES119" s="9">
        <v>2.84</v>
      </c>
      <c r="ET119" s="9">
        <v>5.8570000000000002</v>
      </c>
      <c r="EU119" s="9">
        <v>3.95</v>
      </c>
      <c r="EV119" s="9">
        <v>1.907</v>
      </c>
      <c r="EW119" s="9">
        <v>5.1070000000000002</v>
      </c>
      <c r="EX119" s="9">
        <v>4.1740000000000004</v>
      </c>
      <c r="EY119" s="9">
        <v>0.93300000000000005</v>
      </c>
      <c r="EZ119" s="9">
        <v>12.766999999999999</v>
      </c>
      <c r="FA119" s="9">
        <v>4.6109999999999998</v>
      </c>
      <c r="FB119" s="9">
        <v>8.1560000000000006</v>
      </c>
      <c r="FC119" s="9">
        <v>112.77</v>
      </c>
      <c r="FD119" s="9">
        <v>58.97</v>
      </c>
      <c r="FE119" s="9">
        <v>53.8</v>
      </c>
      <c r="FF119" s="9">
        <v>42.149000000000001</v>
      </c>
      <c r="FG119" s="9">
        <v>29.012</v>
      </c>
      <c r="FH119" s="9">
        <v>13.137</v>
      </c>
      <c r="FI119" s="9">
        <v>70.620999999999995</v>
      </c>
      <c r="FJ119" s="9">
        <v>29.957999999999998</v>
      </c>
      <c r="FK119" s="9">
        <v>40.662999999999997</v>
      </c>
      <c r="FL119" s="9">
        <v>50.372</v>
      </c>
      <c r="FM119" s="9">
        <v>35.253999999999998</v>
      </c>
      <c r="FN119" s="9">
        <v>15.117000000000001</v>
      </c>
      <c r="FO119" s="9">
        <v>76.959999999999994</v>
      </c>
      <c r="FP119" s="9">
        <v>32.399000000000001</v>
      </c>
      <c r="FQ119" s="9">
        <v>44.561</v>
      </c>
      <c r="FR119" s="9">
        <v>76.477999999999994</v>
      </c>
      <c r="FS119" s="9">
        <v>33.908000000000001</v>
      </c>
      <c r="FT119" s="9">
        <v>42.57</v>
      </c>
      <c r="FU119" s="9">
        <v>1549.876</v>
      </c>
      <c r="FV119" s="9">
        <v>826.53399999999999</v>
      </c>
      <c r="FW119" s="9">
        <v>723.34199999999998</v>
      </c>
      <c r="FX119" s="9">
        <v>1068.8510000000001</v>
      </c>
      <c r="FY119" s="9">
        <v>686.19899999999996</v>
      </c>
      <c r="FZ119" s="9">
        <v>382.65199999999999</v>
      </c>
      <c r="GA119" s="9">
        <v>481.02499999999998</v>
      </c>
      <c r="GB119" s="9">
        <v>140.33500000000001</v>
      </c>
      <c r="GC119" s="9">
        <v>340.69</v>
      </c>
      <c r="GD119" s="9">
        <v>163.416</v>
      </c>
      <c r="GE119" s="9">
        <v>85.429000000000002</v>
      </c>
      <c r="GF119" s="9">
        <v>77.986999999999995</v>
      </c>
      <c r="GG119" s="9">
        <v>40.070999999999998</v>
      </c>
      <c r="GH119" s="9">
        <v>20.606999999999999</v>
      </c>
      <c r="GI119" s="9">
        <v>19.463999999999999</v>
      </c>
      <c r="GJ119" s="9">
        <v>14.324</v>
      </c>
      <c r="GK119" s="9">
        <v>11.882</v>
      </c>
      <c r="GL119" s="9">
        <v>2.4420000000000002</v>
      </c>
      <c r="GM119" s="9">
        <v>9.2219999999999995</v>
      </c>
      <c r="GN119" s="9">
        <v>6.8819999999999997</v>
      </c>
      <c r="GO119" s="9">
        <v>2.34</v>
      </c>
      <c r="GP119" s="9">
        <v>5.1029999999999998</v>
      </c>
      <c r="GQ119" s="9">
        <v>5</v>
      </c>
      <c r="GR119" s="9">
        <v>0.10299999999999999</v>
      </c>
      <c r="GS119" s="9">
        <v>25.745999999999999</v>
      </c>
      <c r="GT119" s="9">
        <v>8.7249999999999996</v>
      </c>
      <c r="GU119" s="9">
        <v>17.021000000000001</v>
      </c>
      <c r="GV119" s="9">
        <v>138.495</v>
      </c>
      <c r="GW119" s="9">
        <v>72.076999999999998</v>
      </c>
      <c r="GX119" s="9">
        <v>66.418000000000006</v>
      </c>
      <c r="GY119" s="9">
        <v>52.99</v>
      </c>
      <c r="GZ119" s="9">
        <v>41.250999999999998</v>
      </c>
      <c r="HA119" s="9">
        <v>11.739000000000001</v>
      </c>
      <c r="HB119" s="9">
        <v>85.504999999999995</v>
      </c>
      <c r="HC119" s="9">
        <v>30.826000000000001</v>
      </c>
      <c r="HD119" s="9">
        <v>54.679000000000002</v>
      </c>
      <c r="HE119" s="9">
        <v>63.055</v>
      </c>
      <c r="HF119" s="9">
        <v>50.427</v>
      </c>
      <c r="HG119" s="9">
        <v>12.628</v>
      </c>
      <c r="HH119" s="9">
        <v>100.361</v>
      </c>
      <c r="HI119" s="9">
        <v>35.002000000000002</v>
      </c>
      <c r="HJ119" s="9">
        <v>65.358999999999995</v>
      </c>
      <c r="HK119" s="9">
        <v>94.727000000000004</v>
      </c>
      <c r="HL119" s="9">
        <v>37.707999999999998</v>
      </c>
      <c r="HM119" s="9">
        <v>57.018999999999998</v>
      </c>
      <c r="HN119" s="9">
        <v>280.80799999999999</v>
      </c>
      <c r="HO119" s="9">
        <v>145.036</v>
      </c>
      <c r="HP119" s="9">
        <v>135.77199999999999</v>
      </c>
      <c r="HQ119" s="9">
        <v>180.56700000000001</v>
      </c>
      <c r="HR119" s="9">
        <v>114.82</v>
      </c>
      <c r="HS119" s="9">
        <v>65.747</v>
      </c>
      <c r="HT119" s="9">
        <v>100.241</v>
      </c>
      <c r="HU119" s="9">
        <v>30.216000000000001</v>
      </c>
      <c r="HV119" s="9">
        <v>70.025000000000006</v>
      </c>
      <c r="HW119" s="9">
        <v>34.481999999999999</v>
      </c>
      <c r="HX119" s="9">
        <v>16.454999999999998</v>
      </c>
      <c r="HY119" s="9">
        <v>18.027000000000001</v>
      </c>
      <c r="HZ119" s="9">
        <v>6.1319999999999997</v>
      </c>
      <c r="IA119" s="9">
        <v>2.9060000000000001</v>
      </c>
      <c r="IB119" s="9">
        <v>3.2250000000000001</v>
      </c>
      <c r="IC119" s="9">
        <v>1.5469999999999999</v>
      </c>
      <c r="ID119" s="9">
        <v>0.79800000000000004</v>
      </c>
      <c r="IE119" s="9">
        <v>0.749</v>
      </c>
      <c r="IF119" s="9">
        <v>1.131</v>
      </c>
      <c r="IG119" s="9">
        <v>0.40799999999999997</v>
      </c>
      <c r="IH119" s="9">
        <v>0.72299999999999998</v>
      </c>
      <c r="II119" s="9">
        <v>0.41599999999999998</v>
      </c>
      <c r="IJ119" s="9">
        <v>0.39</v>
      </c>
      <c r="IK119" s="9">
        <v>2.5999999999999999E-2</v>
      </c>
      <c r="IL119" s="9">
        <v>4.585</v>
      </c>
      <c r="IM119" s="9">
        <v>2.1080000000000001</v>
      </c>
      <c r="IN119" s="9">
        <v>2.476</v>
      </c>
      <c r="IO119" s="9">
        <v>31.305</v>
      </c>
      <c r="IP119" s="9">
        <v>15.154</v>
      </c>
      <c r="IQ119" s="9">
        <v>16.151</v>
      </c>
    </row>
    <row r="120" spans="1:251">
      <c r="A120" s="10">
        <v>45139</v>
      </c>
      <c r="B120" s="9">
        <v>1232.3800000000001</v>
      </c>
      <c r="C120" s="9">
        <v>1267.0650000000001</v>
      </c>
      <c r="D120" s="9">
        <v>431.67700000000002</v>
      </c>
      <c r="E120" s="9">
        <v>835.38800000000003</v>
      </c>
      <c r="F120" s="9">
        <v>506.21699999999998</v>
      </c>
      <c r="G120" s="9">
        <v>285.61900000000003</v>
      </c>
      <c r="H120" s="9">
        <v>220.59800000000001</v>
      </c>
      <c r="I120" s="9">
        <v>112.711</v>
      </c>
      <c r="J120" s="9">
        <v>73.343000000000004</v>
      </c>
      <c r="K120" s="9">
        <v>39.368000000000002</v>
      </c>
      <c r="L120" s="9">
        <v>49.238999999999997</v>
      </c>
      <c r="M120" s="9">
        <v>39.453000000000003</v>
      </c>
      <c r="N120" s="9">
        <v>9.7850000000000001</v>
      </c>
      <c r="O120" s="9">
        <v>27.152999999999999</v>
      </c>
      <c r="P120" s="9">
        <v>20.684000000000001</v>
      </c>
      <c r="Q120" s="9">
        <v>6.4690000000000003</v>
      </c>
      <c r="R120" s="9">
        <v>22.085000000000001</v>
      </c>
      <c r="S120" s="9">
        <v>18.768999999999998</v>
      </c>
      <c r="T120" s="9">
        <v>3.3159999999999998</v>
      </c>
      <c r="U120" s="9">
        <v>63.472000000000001</v>
      </c>
      <c r="V120" s="9">
        <v>33.889000000000003</v>
      </c>
      <c r="W120" s="9">
        <v>29.582999999999998</v>
      </c>
      <c r="X120" s="9">
        <v>440.56799999999998</v>
      </c>
      <c r="Y120" s="9">
        <v>244.68700000000001</v>
      </c>
      <c r="Z120" s="9">
        <v>195.881</v>
      </c>
      <c r="AA120" s="9">
        <v>180.71199999999999</v>
      </c>
      <c r="AB120" s="9">
        <v>130.61799999999999</v>
      </c>
      <c r="AC120" s="9">
        <v>50.093000000000004</v>
      </c>
      <c r="AD120" s="9">
        <v>259.85700000000003</v>
      </c>
      <c r="AE120" s="9">
        <v>114.069</v>
      </c>
      <c r="AF120" s="9">
        <v>145.78800000000001</v>
      </c>
      <c r="AG120" s="9">
        <v>216.983</v>
      </c>
      <c r="AH120" s="9">
        <v>157.14599999999999</v>
      </c>
      <c r="AI120" s="9">
        <v>59.835999999999999</v>
      </c>
      <c r="AJ120" s="9">
        <v>289.23500000000001</v>
      </c>
      <c r="AK120" s="9">
        <v>128.47200000000001</v>
      </c>
      <c r="AL120" s="9">
        <v>160.762</v>
      </c>
      <c r="AM120" s="9">
        <v>287.01</v>
      </c>
      <c r="AN120" s="9">
        <v>134.75299999999999</v>
      </c>
      <c r="AO120" s="9">
        <v>152.25700000000001</v>
      </c>
      <c r="AP120" s="9">
        <v>3635.6970000000001</v>
      </c>
      <c r="AQ120" s="9">
        <v>1888.9670000000001</v>
      </c>
      <c r="AR120" s="9">
        <v>1746.73</v>
      </c>
      <c r="AS120" s="9">
        <v>2490.5940000000001</v>
      </c>
      <c r="AT120" s="9">
        <v>1523.479</v>
      </c>
      <c r="AU120" s="9">
        <v>967.11599999999999</v>
      </c>
      <c r="AV120" s="9">
        <v>1145.1030000000001</v>
      </c>
      <c r="AW120" s="9">
        <v>365.48899999999998</v>
      </c>
      <c r="AX120" s="9">
        <v>779.61400000000003</v>
      </c>
      <c r="AY120" s="9">
        <v>437.33100000000002</v>
      </c>
      <c r="AZ120" s="9">
        <v>256.91699999999997</v>
      </c>
      <c r="BA120" s="9">
        <v>180.41399999999999</v>
      </c>
      <c r="BB120" s="9">
        <v>95.644000000000005</v>
      </c>
      <c r="BC120" s="9">
        <v>66.283000000000001</v>
      </c>
      <c r="BD120" s="9">
        <v>29.361000000000001</v>
      </c>
      <c r="BE120" s="9">
        <v>48.731000000000002</v>
      </c>
      <c r="BF120" s="9">
        <v>36.756999999999998</v>
      </c>
      <c r="BG120" s="9">
        <v>11.975</v>
      </c>
      <c r="BH120" s="9">
        <v>28.981999999999999</v>
      </c>
      <c r="BI120" s="9">
        <v>21.86</v>
      </c>
      <c r="BJ120" s="9">
        <v>7.1210000000000004</v>
      </c>
      <c r="BK120" s="9">
        <v>19.75</v>
      </c>
      <c r="BL120" s="9">
        <v>14.896000000000001</v>
      </c>
      <c r="BM120" s="9">
        <v>4.8529999999999998</v>
      </c>
      <c r="BN120" s="9">
        <v>46.912999999999997</v>
      </c>
      <c r="BO120" s="9">
        <v>29.526</v>
      </c>
      <c r="BP120" s="9">
        <v>17.385999999999999</v>
      </c>
      <c r="BQ120" s="9">
        <v>375.58</v>
      </c>
      <c r="BR120" s="9">
        <v>214.37299999999999</v>
      </c>
      <c r="BS120" s="9">
        <v>161.20699999999999</v>
      </c>
      <c r="BT120" s="9">
        <v>159.39500000000001</v>
      </c>
      <c r="BU120" s="9">
        <v>123.98699999999999</v>
      </c>
      <c r="BV120" s="9">
        <v>35.408000000000001</v>
      </c>
      <c r="BW120" s="9">
        <v>216.184</v>
      </c>
      <c r="BX120" s="9">
        <v>90.385000000000005</v>
      </c>
      <c r="BY120" s="9">
        <v>125.79900000000001</v>
      </c>
      <c r="BZ120" s="9">
        <v>195.96199999999999</v>
      </c>
      <c r="CA120" s="9">
        <v>152.06100000000001</v>
      </c>
      <c r="CB120" s="9">
        <v>43.901000000000003</v>
      </c>
      <c r="CC120" s="9">
        <v>241.369</v>
      </c>
      <c r="CD120" s="9">
        <v>104.85599999999999</v>
      </c>
      <c r="CE120" s="9">
        <v>136.51300000000001</v>
      </c>
      <c r="CF120" s="9">
        <v>245.166</v>
      </c>
      <c r="CG120" s="9">
        <v>112.245</v>
      </c>
      <c r="CH120" s="9">
        <v>132.92099999999999</v>
      </c>
      <c r="CI120" s="9">
        <v>2821.7559999999999</v>
      </c>
      <c r="CJ120" s="9">
        <v>1464.2809999999999</v>
      </c>
      <c r="CK120" s="9">
        <v>1357.4749999999999</v>
      </c>
      <c r="CL120" s="9">
        <v>1957.06</v>
      </c>
      <c r="CM120" s="9">
        <v>1186.655</v>
      </c>
      <c r="CN120" s="9">
        <v>770.40499999999997</v>
      </c>
      <c r="CO120" s="9">
        <v>864.69600000000003</v>
      </c>
      <c r="CP120" s="9">
        <v>277.62599999999998</v>
      </c>
      <c r="CQ120" s="9">
        <v>587.07000000000005</v>
      </c>
      <c r="CR120" s="9">
        <v>355.44099999999997</v>
      </c>
      <c r="CS120" s="9">
        <v>198.321</v>
      </c>
      <c r="CT120" s="9">
        <v>157.12</v>
      </c>
      <c r="CU120" s="9">
        <v>79.942999999999998</v>
      </c>
      <c r="CV120" s="9">
        <v>48.752000000000002</v>
      </c>
      <c r="CW120" s="9">
        <v>31.190999999999999</v>
      </c>
      <c r="CX120" s="9">
        <v>32.466999999999999</v>
      </c>
      <c r="CY120" s="9">
        <v>26.757000000000001</v>
      </c>
      <c r="CZ120" s="9">
        <v>5.71</v>
      </c>
      <c r="DA120" s="9">
        <v>19.823</v>
      </c>
      <c r="DB120" s="9">
        <v>16.524000000000001</v>
      </c>
      <c r="DC120" s="9">
        <v>3.2989999999999999</v>
      </c>
      <c r="DD120" s="9">
        <v>12.644</v>
      </c>
      <c r="DE120" s="9">
        <v>10.233000000000001</v>
      </c>
      <c r="DF120" s="9">
        <v>2.411</v>
      </c>
      <c r="DG120" s="9">
        <v>47.476999999999997</v>
      </c>
      <c r="DH120" s="9">
        <v>21.995000000000001</v>
      </c>
      <c r="DI120" s="9">
        <v>25.481000000000002</v>
      </c>
      <c r="DJ120" s="9">
        <v>308.96300000000002</v>
      </c>
      <c r="DK120" s="9">
        <v>171.81800000000001</v>
      </c>
      <c r="DL120" s="9">
        <v>137.14599999999999</v>
      </c>
      <c r="DM120" s="9">
        <v>128.04499999999999</v>
      </c>
      <c r="DN120" s="9">
        <v>95.052999999999997</v>
      </c>
      <c r="DO120" s="9">
        <v>32.991999999999997</v>
      </c>
      <c r="DP120" s="9">
        <v>180.91800000000001</v>
      </c>
      <c r="DQ120" s="9">
        <v>76.765000000000001</v>
      </c>
      <c r="DR120" s="9">
        <v>104.15300000000001</v>
      </c>
      <c r="DS120" s="9">
        <v>152.66900000000001</v>
      </c>
      <c r="DT120" s="9">
        <v>114.63200000000001</v>
      </c>
      <c r="DU120" s="9">
        <v>38.036999999999999</v>
      </c>
      <c r="DV120" s="9">
        <v>202.77199999999999</v>
      </c>
      <c r="DW120" s="9">
        <v>83.688999999999993</v>
      </c>
      <c r="DX120" s="9">
        <v>119.084</v>
      </c>
      <c r="DY120" s="9">
        <v>200.74100000000001</v>
      </c>
      <c r="DZ120" s="9">
        <v>93.289000000000001</v>
      </c>
      <c r="EA120" s="9">
        <v>107.452</v>
      </c>
      <c r="EB120" s="9">
        <v>947.31299999999999</v>
      </c>
      <c r="EC120" s="9">
        <v>495.94</v>
      </c>
      <c r="ED120" s="9">
        <v>451.37200000000001</v>
      </c>
      <c r="EE120" s="9">
        <v>623.69600000000003</v>
      </c>
      <c r="EF120" s="9">
        <v>390.13600000000002</v>
      </c>
      <c r="EG120" s="9">
        <v>233.56</v>
      </c>
      <c r="EH120" s="9">
        <v>323.61700000000002</v>
      </c>
      <c r="EI120" s="9">
        <v>105.804</v>
      </c>
      <c r="EJ120" s="9">
        <v>217.81200000000001</v>
      </c>
      <c r="EK120" s="9">
        <v>132.38399999999999</v>
      </c>
      <c r="EL120" s="9">
        <v>70.512</v>
      </c>
      <c r="EM120" s="9">
        <v>61.872</v>
      </c>
      <c r="EN120" s="9">
        <v>28.475000000000001</v>
      </c>
      <c r="EO120" s="9">
        <v>17.141999999999999</v>
      </c>
      <c r="EP120" s="9">
        <v>11.334</v>
      </c>
      <c r="EQ120" s="9">
        <v>11.305999999999999</v>
      </c>
      <c r="ER120" s="9">
        <v>9.032</v>
      </c>
      <c r="ES120" s="9">
        <v>2.2749999999999999</v>
      </c>
      <c r="ET120" s="9">
        <v>6.077</v>
      </c>
      <c r="EU120" s="9">
        <v>4.7530000000000001</v>
      </c>
      <c r="EV120" s="9">
        <v>1.3240000000000001</v>
      </c>
      <c r="EW120" s="9">
        <v>5.23</v>
      </c>
      <c r="EX120" s="9">
        <v>4.2789999999999999</v>
      </c>
      <c r="EY120" s="9">
        <v>0.95099999999999996</v>
      </c>
      <c r="EZ120" s="9">
        <v>17.169</v>
      </c>
      <c r="FA120" s="9">
        <v>8.11</v>
      </c>
      <c r="FB120" s="9">
        <v>9.0589999999999993</v>
      </c>
      <c r="FC120" s="9">
        <v>113.754</v>
      </c>
      <c r="FD120" s="9">
        <v>59.387</v>
      </c>
      <c r="FE120" s="9">
        <v>54.366999999999997</v>
      </c>
      <c r="FF120" s="9">
        <v>41.323999999999998</v>
      </c>
      <c r="FG120" s="9">
        <v>28.324999999999999</v>
      </c>
      <c r="FH120" s="9">
        <v>12.999000000000001</v>
      </c>
      <c r="FI120" s="9">
        <v>72.430000000000007</v>
      </c>
      <c r="FJ120" s="9">
        <v>31.062000000000001</v>
      </c>
      <c r="FK120" s="9">
        <v>41.368000000000002</v>
      </c>
      <c r="FL120" s="9">
        <v>49.661000000000001</v>
      </c>
      <c r="FM120" s="9">
        <v>34.396000000000001</v>
      </c>
      <c r="FN120" s="9">
        <v>15.265000000000001</v>
      </c>
      <c r="FO120" s="9">
        <v>82.722999999999999</v>
      </c>
      <c r="FP120" s="9">
        <v>36.116</v>
      </c>
      <c r="FQ120" s="9">
        <v>46.606999999999999</v>
      </c>
      <c r="FR120" s="9">
        <v>78.506</v>
      </c>
      <c r="FS120" s="9">
        <v>35.814999999999998</v>
      </c>
      <c r="FT120" s="9">
        <v>42.692</v>
      </c>
      <c r="FU120" s="9">
        <v>1564.827</v>
      </c>
      <c r="FV120" s="9">
        <v>832.85799999999995</v>
      </c>
      <c r="FW120" s="9">
        <v>731.96900000000005</v>
      </c>
      <c r="FX120" s="9">
        <v>1073.116</v>
      </c>
      <c r="FY120" s="9">
        <v>683.375</v>
      </c>
      <c r="FZ120" s="9">
        <v>389.74099999999999</v>
      </c>
      <c r="GA120" s="9">
        <v>491.71100000000001</v>
      </c>
      <c r="GB120" s="9">
        <v>149.483</v>
      </c>
      <c r="GC120" s="9">
        <v>342.22800000000001</v>
      </c>
      <c r="GD120" s="9">
        <v>165.792</v>
      </c>
      <c r="GE120" s="9">
        <v>78.004000000000005</v>
      </c>
      <c r="GF120" s="9">
        <v>87.787000000000006</v>
      </c>
      <c r="GG120" s="9">
        <v>28.434999999999999</v>
      </c>
      <c r="GH120" s="9">
        <v>13.618</v>
      </c>
      <c r="GI120" s="9">
        <v>14.816000000000001</v>
      </c>
      <c r="GJ120" s="9">
        <v>9.7089999999999996</v>
      </c>
      <c r="GK120" s="9">
        <v>6.9279999999999999</v>
      </c>
      <c r="GL120" s="9">
        <v>2.7810000000000001</v>
      </c>
      <c r="GM120" s="9">
        <v>6.0609999999999999</v>
      </c>
      <c r="GN120" s="9">
        <v>4.2460000000000004</v>
      </c>
      <c r="GO120" s="9">
        <v>1.8149999999999999</v>
      </c>
      <c r="GP120" s="9">
        <v>3.6480000000000001</v>
      </c>
      <c r="GQ120" s="9">
        <v>2.681</v>
      </c>
      <c r="GR120" s="9">
        <v>0.96699999999999997</v>
      </c>
      <c r="GS120" s="9">
        <v>18.725999999999999</v>
      </c>
      <c r="GT120" s="9">
        <v>6.6909999999999998</v>
      </c>
      <c r="GU120" s="9">
        <v>12.035</v>
      </c>
      <c r="GV120" s="9">
        <v>145.99700000000001</v>
      </c>
      <c r="GW120" s="9">
        <v>67.186999999999998</v>
      </c>
      <c r="GX120" s="9">
        <v>78.81</v>
      </c>
      <c r="GY120" s="9">
        <v>56.521999999999998</v>
      </c>
      <c r="GZ120" s="9">
        <v>39.384</v>
      </c>
      <c r="HA120" s="9">
        <v>17.138000000000002</v>
      </c>
      <c r="HB120" s="9">
        <v>89.474999999999994</v>
      </c>
      <c r="HC120" s="9">
        <v>27.803000000000001</v>
      </c>
      <c r="HD120" s="9">
        <v>61.673000000000002</v>
      </c>
      <c r="HE120" s="9">
        <v>64.980999999999995</v>
      </c>
      <c r="HF120" s="9">
        <v>45.847000000000001</v>
      </c>
      <c r="HG120" s="9">
        <v>19.132999999999999</v>
      </c>
      <c r="HH120" s="9">
        <v>100.81100000000001</v>
      </c>
      <c r="HI120" s="9">
        <v>32.156999999999996</v>
      </c>
      <c r="HJ120" s="9">
        <v>68.653999999999996</v>
      </c>
      <c r="HK120" s="9">
        <v>95.536000000000001</v>
      </c>
      <c r="HL120" s="9">
        <v>32.048999999999999</v>
      </c>
      <c r="HM120" s="9">
        <v>63.487000000000002</v>
      </c>
      <c r="HN120" s="9">
        <v>282.70299999999997</v>
      </c>
      <c r="HO120" s="9">
        <v>145.48099999999999</v>
      </c>
      <c r="HP120" s="9">
        <v>137.221</v>
      </c>
      <c r="HQ120" s="9">
        <v>179.47200000000001</v>
      </c>
      <c r="HR120" s="9">
        <v>113.121</v>
      </c>
      <c r="HS120" s="9">
        <v>66.350999999999999</v>
      </c>
      <c r="HT120" s="9">
        <v>103.23099999999999</v>
      </c>
      <c r="HU120" s="9">
        <v>32.36</v>
      </c>
      <c r="HV120" s="9">
        <v>70.870999999999995</v>
      </c>
      <c r="HW120" s="9">
        <v>34.430999999999997</v>
      </c>
      <c r="HX120" s="9">
        <v>16.071999999999999</v>
      </c>
      <c r="HY120" s="9">
        <v>18.359000000000002</v>
      </c>
      <c r="HZ120" s="9">
        <v>7.3120000000000003</v>
      </c>
      <c r="IA120" s="9">
        <v>3.75</v>
      </c>
      <c r="IB120" s="9">
        <v>3.5619999999999998</v>
      </c>
      <c r="IC120" s="9">
        <v>1.7050000000000001</v>
      </c>
      <c r="ID120" s="9">
        <v>1.1359999999999999</v>
      </c>
      <c r="IE120" s="9">
        <v>0.56899999999999995</v>
      </c>
      <c r="IF120" s="9">
        <v>1.1619999999999999</v>
      </c>
      <c r="IG120" s="9">
        <v>0.74099999999999999</v>
      </c>
      <c r="IH120" s="9">
        <v>0.42099999999999999</v>
      </c>
      <c r="II120" s="9">
        <v>0.54300000000000004</v>
      </c>
      <c r="IJ120" s="9">
        <v>0.39400000000000002</v>
      </c>
      <c r="IK120" s="9">
        <v>0.14799999999999999</v>
      </c>
      <c r="IL120" s="9">
        <v>5.6079999999999997</v>
      </c>
      <c r="IM120" s="9">
        <v>2.6139999999999999</v>
      </c>
      <c r="IN120" s="9">
        <v>2.9940000000000002</v>
      </c>
      <c r="IO120" s="9">
        <v>29.670999999999999</v>
      </c>
      <c r="IP120" s="9">
        <v>13.747999999999999</v>
      </c>
      <c r="IQ120" s="9">
        <v>15.923</v>
      </c>
    </row>
    <row r="121" spans="1:251">
      <c r="A121" s="10">
        <v>45170</v>
      </c>
      <c r="B121" s="9">
        <v>1242.4839999999999</v>
      </c>
      <c r="C121" s="9">
        <v>1270.502</v>
      </c>
      <c r="D121" s="9">
        <v>441.54300000000001</v>
      </c>
      <c r="E121" s="9">
        <v>828.95899999999995</v>
      </c>
      <c r="F121" s="9">
        <v>459.28300000000002</v>
      </c>
      <c r="G121" s="9">
        <v>257.88200000000001</v>
      </c>
      <c r="H121" s="9">
        <v>201.40100000000001</v>
      </c>
      <c r="I121" s="9">
        <v>94.902000000000001</v>
      </c>
      <c r="J121" s="9">
        <v>55.212000000000003</v>
      </c>
      <c r="K121" s="9">
        <v>39.69</v>
      </c>
      <c r="L121" s="9">
        <v>37.277000000000001</v>
      </c>
      <c r="M121" s="9">
        <v>29.201000000000001</v>
      </c>
      <c r="N121" s="9">
        <v>8.0760000000000005</v>
      </c>
      <c r="O121" s="9">
        <v>24.440999999999999</v>
      </c>
      <c r="P121" s="9">
        <v>19.228000000000002</v>
      </c>
      <c r="Q121" s="9">
        <v>5.2130000000000001</v>
      </c>
      <c r="R121" s="9">
        <v>12.836</v>
      </c>
      <c r="S121" s="9">
        <v>9.9730000000000008</v>
      </c>
      <c r="T121" s="9">
        <v>2.863</v>
      </c>
      <c r="U121" s="9">
        <v>57.625</v>
      </c>
      <c r="V121" s="9">
        <v>26.010999999999999</v>
      </c>
      <c r="W121" s="9">
        <v>31.614000000000001</v>
      </c>
      <c r="X121" s="9">
        <v>402.28399999999999</v>
      </c>
      <c r="Y121" s="9">
        <v>223.363</v>
      </c>
      <c r="Z121" s="9">
        <v>178.92099999999999</v>
      </c>
      <c r="AA121" s="9">
        <v>160.679</v>
      </c>
      <c r="AB121" s="9">
        <v>107.035</v>
      </c>
      <c r="AC121" s="9">
        <v>53.643999999999998</v>
      </c>
      <c r="AD121" s="9">
        <v>241.60499999999999</v>
      </c>
      <c r="AE121" s="9">
        <v>116.328</v>
      </c>
      <c r="AF121" s="9">
        <v>125.277</v>
      </c>
      <c r="AG121" s="9">
        <v>183.636</v>
      </c>
      <c r="AH121" s="9">
        <v>124.595</v>
      </c>
      <c r="AI121" s="9">
        <v>59.040999999999997</v>
      </c>
      <c r="AJ121" s="9">
        <v>275.64699999999999</v>
      </c>
      <c r="AK121" s="9">
        <v>133.28700000000001</v>
      </c>
      <c r="AL121" s="9">
        <v>142.36000000000001</v>
      </c>
      <c r="AM121" s="9">
        <v>266.04599999999999</v>
      </c>
      <c r="AN121" s="9">
        <v>135.55699999999999</v>
      </c>
      <c r="AO121" s="9">
        <v>130.489</v>
      </c>
      <c r="AP121" s="9">
        <v>3643.6570000000002</v>
      </c>
      <c r="AQ121" s="9">
        <v>1886.674</v>
      </c>
      <c r="AR121" s="9">
        <v>1756.9839999999999</v>
      </c>
      <c r="AS121" s="9">
        <v>2472.96</v>
      </c>
      <c r="AT121" s="9">
        <v>1499.2449999999999</v>
      </c>
      <c r="AU121" s="9">
        <v>973.71500000000003</v>
      </c>
      <c r="AV121" s="9">
        <v>1170.6969999999999</v>
      </c>
      <c r="AW121" s="9">
        <v>387.42899999999997</v>
      </c>
      <c r="AX121" s="9">
        <v>783.26800000000003</v>
      </c>
      <c r="AY121" s="9">
        <v>412.13</v>
      </c>
      <c r="AZ121" s="9">
        <v>229.017</v>
      </c>
      <c r="BA121" s="9">
        <v>183.113</v>
      </c>
      <c r="BB121" s="9">
        <v>94.772000000000006</v>
      </c>
      <c r="BC121" s="9">
        <v>54.167999999999999</v>
      </c>
      <c r="BD121" s="9">
        <v>40.603999999999999</v>
      </c>
      <c r="BE121" s="9">
        <v>33.183</v>
      </c>
      <c r="BF121" s="9">
        <v>23.856000000000002</v>
      </c>
      <c r="BG121" s="9">
        <v>9.3279999999999994</v>
      </c>
      <c r="BH121" s="9">
        <v>17.402999999999999</v>
      </c>
      <c r="BI121" s="9">
        <v>10.85</v>
      </c>
      <c r="BJ121" s="9">
        <v>6.5529999999999999</v>
      </c>
      <c r="BK121" s="9">
        <v>15.78</v>
      </c>
      <c r="BL121" s="9">
        <v>13.005000000000001</v>
      </c>
      <c r="BM121" s="9">
        <v>2.7749999999999999</v>
      </c>
      <c r="BN121" s="9">
        <v>61.588999999999999</v>
      </c>
      <c r="BO121" s="9">
        <v>30.312999999999999</v>
      </c>
      <c r="BP121" s="9">
        <v>31.276</v>
      </c>
      <c r="BQ121" s="9">
        <v>359.77600000000001</v>
      </c>
      <c r="BR121" s="9">
        <v>199.755</v>
      </c>
      <c r="BS121" s="9">
        <v>160.02199999999999</v>
      </c>
      <c r="BT121" s="9">
        <v>137.54400000000001</v>
      </c>
      <c r="BU121" s="9">
        <v>96.769000000000005</v>
      </c>
      <c r="BV121" s="9">
        <v>40.774000000000001</v>
      </c>
      <c r="BW121" s="9">
        <v>222.232</v>
      </c>
      <c r="BX121" s="9">
        <v>102.985</v>
      </c>
      <c r="BY121" s="9">
        <v>119.247</v>
      </c>
      <c r="BZ121" s="9">
        <v>159.989</v>
      </c>
      <c r="CA121" s="9">
        <v>113.428</v>
      </c>
      <c r="CB121" s="9">
        <v>46.561</v>
      </c>
      <c r="CC121" s="9">
        <v>252.14099999999999</v>
      </c>
      <c r="CD121" s="9">
        <v>115.589</v>
      </c>
      <c r="CE121" s="9">
        <v>136.55199999999999</v>
      </c>
      <c r="CF121" s="9">
        <v>239.63499999999999</v>
      </c>
      <c r="CG121" s="9">
        <v>113.83499999999999</v>
      </c>
      <c r="CH121" s="9">
        <v>125.8</v>
      </c>
      <c r="CI121" s="9">
        <v>2839.9549999999999</v>
      </c>
      <c r="CJ121" s="9">
        <v>1463.6020000000001</v>
      </c>
      <c r="CK121" s="9">
        <v>1376.3530000000001</v>
      </c>
      <c r="CL121" s="9">
        <v>1958.893</v>
      </c>
      <c r="CM121" s="9">
        <v>1175.5730000000001</v>
      </c>
      <c r="CN121" s="9">
        <v>783.32</v>
      </c>
      <c r="CO121" s="9">
        <v>881.06100000000004</v>
      </c>
      <c r="CP121" s="9">
        <v>288.02800000000002</v>
      </c>
      <c r="CQ121" s="9">
        <v>593.03300000000002</v>
      </c>
      <c r="CR121" s="9">
        <v>353.077</v>
      </c>
      <c r="CS121" s="9">
        <v>192.28100000000001</v>
      </c>
      <c r="CT121" s="9">
        <v>160.79599999999999</v>
      </c>
      <c r="CU121" s="9">
        <v>67.254999999999995</v>
      </c>
      <c r="CV121" s="9">
        <v>40.344999999999999</v>
      </c>
      <c r="CW121" s="9">
        <v>26.91</v>
      </c>
      <c r="CX121" s="9">
        <v>28.32</v>
      </c>
      <c r="CY121" s="9">
        <v>23.488</v>
      </c>
      <c r="CZ121" s="9">
        <v>4.8330000000000002</v>
      </c>
      <c r="DA121" s="9">
        <v>12.074</v>
      </c>
      <c r="DB121" s="9">
        <v>10.087999999999999</v>
      </c>
      <c r="DC121" s="9">
        <v>1.986</v>
      </c>
      <c r="DD121" s="9">
        <v>16.245999999999999</v>
      </c>
      <c r="DE121" s="9">
        <v>13.4</v>
      </c>
      <c r="DF121" s="9">
        <v>2.847</v>
      </c>
      <c r="DG121" s="9">
        <v>38.935000000000002</v>
      </c>
      <c r="DH121" s="9">
        <v>16.858000000000001</v>
      </c>
      <c r="DI121" s="9">
        <v>22.077000000000002</v>
      </c>
      <c r="DJ121" s="9">
        <v>313.11099999999999</v>
      </c>
      <c r="DK121" s="9">
        <v>166.67599999999999</v>
      </c>
      <c r="DL121" s="9">
        <v>146.435</v>
      </c>
      <c r="DM121" s="9">
        <v>126.23699999999999</v>
      </c>
      <c r="DN121" s="9">
        <v>90.403000000000006</v>
      </c>
      <c r="DO121" s="9">
        <v>35.834000000000003</v>
      </c>
      <c r="DP121" s="9">
        <v>186.87299999999999</v>
      </c>
      <c r="DQ121" s="9">
        <v>76.272999999999996</v>
      </c>
      <c r="DR121" s="9">
        <v>110.601</v>
      </c>
      <c r="DS121" s="9">
        <v>150.69999999999999</v>
      </c>
      <c r="DT121" s="9">
        <v>110.07299999999999</v>
      </c>
      <c r="DU121" s="9">
        <v>40.627000000000002</v>
      </c>
      <c r="DV121" s="9">
        <v>202.37700000000001</v>
      </c>
      <c r="DW121" s="9">
        <v>82.207999999999998</v>
      </c>
      <c r="DX121" s="9">
        <v>120.169</v>
      </c>
      <c r="DY121" s="9">
        <v>198.947</v>
      </c>
      <c r="DZ121" s="9">
        <v>86.36</v>
      </c>
      <c r="EA121" s="9">
        <v>112.587</v>
      </c>
      <c r="EB121" s="9">
        <v>950.09400000000005</v>
      </c>
      <c r="EC121" s="9">
        <v>494.61099999999999</v>
      </c>
      <c r="ED121" s="9">
        <v>455.483</v>
      </c>
      <c r="EE121" s="9">
        <v>623.98299999999995</v>
      </c>
      <c r="EF121" s="9">
        <v>390.09800000000001</v>
      </c>
      <c r="EG121" s="9">
        <v>233.886</v>
      </c>
      <c r="EH121" s="9">
        <v>326.11</v>
      </c>
      <c r="EI121" s="9">
        <v>104.51300000000001</v>
      </c>
      <c r="EJ121" s="9">
        <v>221.59800000000001</v>
      </c>
      <c r="EK121" s="9">
        <v>115.11499999999999</v>
      </c>
      <c r="EL121" s="9">
        <v>60.915999999999997</v>
      </c>
      <c r="EM121" s="9">
        <v>54.198</v>
      </c>
      <c r="EN121" s="9">
        <v>22.114000000000001</v>
      </c>
      <c r="EO121" s="9">
        <v>12.326000000000001</v>
      </c>
      <c r="EP121" s="9">
        <v>9.7880000000000003</v>
      </c>
      <c r="EQ121" s="9">
        <v>8.4060000000000006</v>
      </c>
      <c r="ER121" s="9">
        <v>5.17</v>
      </c>
      <c r="ES121" s="9">
        <v>3.2370000000000001</v>
      </c>
      <c r="ET121" s="9">
        <v>4.2939999999999996</v>
      </c>
      <c r="EU121" s="9">
        <v>2.3130000000000002</v>
      </c>
      <c r="EV121" s="9">
        <v>1.9810000000000001</v>
      </c>
      <c r="EW121" s="9">
        <v>4.1120000000000001</v>
      </c>
      <c r="EX121" s="9">
        <v>2.8559999999999999</v>
      </c>
      <c r="EY121" s="9">
        <v>1.256</v>
      </c>
      <c r="EZ121" s="9">
        <v>13.707000000000001</v>
      </c>
      <c r="FA121" s="9">
        <v>7.1559999999999997</v>
      </c>
      <c r="FB121" s="9">
        <v>6.5510000000000002</v>
      </c>
      <c r="FC121" s="9">
        <v>99.671999999999997</v>
      </c>
      <c r="FD121" s="9">
        <v>52.404000000000003</v>
      </c>
      <c r="FE121" s="9">
        <v>47.268000000000001</v>
      </c>
      <c r="FF121" s="9">
        <v>35.704000000000001</v>
      </c>
      <c r="FG121" s="9">
        <v>25.071000000000002</v>
      </c>
      <c r="FH121" s="9">
        <v>10.632999999999999</v>
      </c>
      <c r="FI121" s="9">
        <v>63.968000000000004</v>
      </c>
      <c r="FJ121" s="9">
        <v>27.332999999999998</v>
      </c>
      <c r="FK121" s="9">
        <v>36.634999999999998</v>
      </c>
      <c r="FL121" s="9">
        <v>42.000999999999998</v>
      </c>
      <c r="FM121" s="9">
        <v>28.677</v>
      </c>
      <c r="FN121" s="9">
        <v>13.324</v>
      </c>
      <c r="FO121" s="9">
        <v>73.114000000000004</v>
      </c>
      <c r="FP121" s="9">
        <v>32.24</v>
      </c>
      <c r="FQ121" s="9">
        <v>40.874000000000002</v>
      </c>
      <c r="FR121" s="9">
        <v>68.262</v>
      </c>
      <c r="FS121" s="9">
        <v>29.646000000000001</v>
      </c>
      <c r="FT121" s="9">
        <v>38.616</v>
      </c>
      <c r="FU121" s="9">
        <v>1560.0989999999999</v>
      </c>
      <c r="FV121" s="9">
        <v>826.50699999999995</v>
      </c>
      <c r="FW121" s="9">
        <v>733.59199999999998</v>
      </c>
      <c r="FX121" s="9">
        <v>1061.665</v>
      </c>
      <c r="FY121" s="9">
        <v>673.173</v>
      </c>
      <c r="FZ121" s="9">
        <v>388.49200000000002</v>
      </c>
      <c r="GA121" s="9">
        <v>498.435</v>
      </c>
      <c r="GB121" s="9">
        <v>153.33500000000001</v>
      </c>
      <c r="GC121" s="9">
        <v>345.1</v>
      </c>
      <c r="GD121" s="9">
        <v>152.291</v>
      </c>
      <c r="GE121" s="9">
        <v>74.003</v>
      </c>
      <c r="GF121" s="9">
        <v>78.287999999999997</v>
      </c>
      <c r="GG121" s="9">
        <v>27.321999999999999</v>
      </c>
      <c r="GH121" s="9">
        <v>12.457000000000001</v>
      </c>
      <c r="GI121" s="9">
        <v>14.865</v>
      </c>
      <c r="GJ121" s="9">
        <v>11.51</v>
      </c>
      <c r="GK121" s="9">
        <v>7.0720000000000001</v>
      </c>
      <c r="GL121" s="9">
        <v>4.4379999999999997</v>
      </c>
      <c r="GM121" s="9">
        <v>6.0250000000000004</v>
      </c>
      <c r="GN121" s="9">
        <v>3.61</v>
      </c>
      <c r="GO121" s="9">
        <v>2.415</v>
      </c>
      <c r="GP121" s="9">
        <v>5.4850000000000003</v>
      </c>
      <c r="GQ121" s="9">
        <v>3.4620000000000002</v>
      </c>
      <c r="GR121" s="9">
        <v>2.0230000000000001</v>
      </c>
      <c r="GS121" s="9">
        <v>15.811999999999999</v>
      </c>
      <c r="GT121" s="9">
        <v>5.3840000000000003</v>
      </c>
      <c r="GU121" s="9">
        <v>10.428000000000001</v>
      </c>
      <c r="GV121" s="9">
        <v>133.982</v>
      </c>
      <c r="GW121" s="9">
        <v>65.055999999999997</v>
      </c>
      <c r="GX121" s="9">
        <v>68.926000000000002</v>
      </c>
      <c r="GY121" s="9">
        <v>52.204000000000001</v>
      </c>
      <c r="GZ121" s="9">
        <v>37.04</v>
      </c>
      <c r="HA121" s="9">
        <v>15.164</v>
      </c>
      <c r="HB121" s="9">
        <v>81.778000000000006</v>
      </c>
      <c r="HC121" s="9">
        <v>28.015999999999998</v>
      </c>
      <c r="HD121" s="9">
        <v>53.762</v>
      </c>
      <c r="HE121" s="9">
        <v>62.017000000000003</v>
      </c>
      <c r="HF121" s="9">
        <v>42.79</v>
      </c>
      <c r="HG121" s="9">
        <v>19.227</v>
      </c>
      <c r="HH121" s="9">
        <v>90.275000000000006</v>
      </c>
      <c r="HI121" s="9">
        <v>31.213999999999999</v>
      </c>
      <c r="HJ121" s="9">
        <v>59.061</v>
      </c>
      <c r="HK121" s="9">
        <v>87.802999999999997</v>
      </c>
      <c r="HL121" s="9">
        <v>31.626000000000001</v>
      </c>
      <c r="HM121" s="9">
        <v>56.177</v>
      </c>
      <c r="HN121" s="9">
        <v>286.28699999999998</v>
      </c>
      <c r="HO121" s="9">
        <v>145.28</v>
      </c>
      <c r="HP121" s="9">
        <v>141.00700000000001</v>
      </c>
      <c r="HQ121" s="9">
        <v>184.07599999999999</v>
      </c>
      <c r="HR121" s="9">
        <v>115.035</v>
      </c>
      <c r="HS121" s="9">
        <v>69.040999999999997</v>
      </c>
      <c r="HT121" s="9">
        <v>102.211</v>
      </c>
      <c r="HU121" s="9">
        <v>30.245000000000001</v>
      </c>
      <c r="HV121" s="9">
        <v>71.965999999999994</v>
      </c>
      <c r="HW121" s="9">
        <v>30.731000000000002</v>
      </c>
      <c r="HX121" s="9">
        <v>14.961</v>
      </c>
      <c r="HY121" s="9">
        <v>15.771000000000001</v>
      </c>
      <c r="HZ121" s="9">
        <v>6.43</v>
      </c>
      <c r="IA121" s="9">
        <v>3.46</v>
      </c>
      <c r="IB121" s="9">
        <v>2.9689999999999999</v>
      </c>
      <c r="IC121" s="9">
        <v>1.877</v>
      </c>
      <c r="ID121" s="9">
        <v>1.139</v>
      </c>
      <c r="IE121" s="9">
        <v>0.73799999999999999</v>
      </c>
      <c r="IF121" s="9">
        <v>1.3009999999999999</v>
      </c>
      <c r="IG121" s="9">
        <v>0.81799999999999995</v>
      </c>
      <c r="IH121" s="9">
        <v>0.48299999999999998</v>
      </c>
      <c r="II121" s="9">
        <v>0.57599999999999996</v>
      </c>
      <c r="IJ121" s="9">
        <v>0.32100000000000001</v>
      </c>
      <c r="IK121" s="9">
        <v>0.255</v>
      </c>
      <c r="IL121" s="9">
        <v>4.5529999999999999</v>
      </c>
      <c r="IM121" s="9">
        <v>2.3210000000000002</v>
      </c>
      <c r="IN121" s="9">
        <v>2.2309999999999999</v>
      </c>
      <c r="IO121" s="9">
        <v>26.535</v>
      </c>
      <c r="IP121" s="9">
        <v>12.48</v>
      </c>
      <c r="IQ121" s="9">
        <v>14.055</v>
      </c>
    </row>
    <row r="122" spans="1:251">
      <c r="A122" s="10">
        <v>45200</v>
      </c>
      <c r="B122" s="9">
        <v>1251.2429999999999</v>
      </c>
      <c r="C122" s="9">
        <v>1298.538</v>
      </c>
      <c r="D122" s="9">
        <v>459.536</v>
      </c>
      <c r="E122" s="9">
        <v>839.00099999999998</v>
      </c>
      <c r="F122" s="9">
        <v>461.83499999999998</v>
      </c>
      <c r="G122" s="9">
        <v>250.92099999999999</v>
      </c>
      <c r="H122" s="9">
        <v>210.91399999999999</v>
      </c>
      <c r="I122" s="9">
        <v>85.707999999999998</v>
      </c>
      <c r="J122" s="9">
        <v>50.289000000000001</v>
      </c>
      <c r="K122" s="9">
        <v>35.418999999999997</v>
      </c>
      <c r="L122" s="9">
        <v>31.01</v>
      </c>
      <c r="M122" s="9">
        <v>23.045999999999999</v>
      </c>
      <c r="N122" s="9">
        <v>7.9640000000000004</v>
      </c>
      <c r="O122" s="9">
        <v>18.670999999999999</v>
      </c>
      <c r="P122" s="9">
        <v>13.16</v>
      </c>
      <c r="Q122" s="9">
        <v>5.5110000000000001</v>
      </c>
      <c r="R122" s="9">
        <v>12.337999999999999</v>
      </c>
      <c r="S122" s="9">
        <v>9.8849999999999998</v>
      </c>
      <c r="T122" s="9">
        <v>2.4529999999999998</v>
      </c>
      <c r="U122" s="9">
        <v>54.698</v>
      </c>
      <c r="V122" s="9">
        <v>27.242999999999999</v>
      </c>
      <c r="W122" s="9">
        <v>27.454999999999998</v>
      </c>
      <c r="X122" s="9">
        <v>416.88</v>
      </c>
      <c r="Y122" s="9">
        <v>227.364</v>
      </c>
      <c r="Z122" s="9">
        <v>189.51599999999999</v>
      </c>
      <c r="AA122" s="9">
        <v>164.697</v>
      </c>
      <c r="AB122" s="9">
        <v>114.08499999999999</v>
      </c>
      <c r="AC122" s="9">
        <v>50.612000000000002</v>
      </c>
      <c r="AD122" s="9">
        <v>252.18199999999999</v>
      </c>
      <c r="AE122" s="9">
        <v>113.27800000000001</v>
      </c>
      <c r="AF122" s="9">
        <v>138.904</v>
      </c>
      <c r="AG122" s="9">
        <v>183.62700000000001</v>
      </c>
      <c r="AH122" s="9">
        <v>127.58</v>
      </c>
      <c r="AI122" s="9">
        <v>56.048000000000002</v>
      </c>
      <c r="AJ122" s="9">
        <v>278.20699999999999</v>
      </c>
      <c r="AK122" s="9">
        <v>123.34099999999999</v>
      </c>
      <c r="AL122" s="9">
        <v>154.86600000000001</v>
      </c>
      <c r="AM122" s="9">
        <v>270.85399999999998</v>
      </c>
      <c r="AN122" s="9">
        <v>126.43899999999999</v>
      </c>
      <c r="AO122" s="9">
        <v>144.41499999999999</v>
      </c>
      <c r="AP122" s="9">
        <v>3676.6019999999999</v>
      </c>
      <c r="AQ122" s="9">
        <v>1903.558</v>
      </c>
      <c r="AR122" s="9">
        <v>1773.0440000000001</v>
      </c>
      <c r="AS122" s="9">
        <v>2497.2379999999998</v>
      </c>
      <c r="AT122" s="9">
        <v>1530.8720000000001</v>
      </c>
      <c r="AU122" s="9">
        <v>966.36500000000001</v>
      </c>
      <c r="AV122" s="9">
        <v>1179.364</v>
      </c>
      <c r="AW122" s="9">
        <v>372.685</v>
      </c>
      <c r="AX122" s="9">
        <v>806.67899999999997</v>
      </c>
      <c r="AY122" s="9">
        <v>423.54500000000002</v>
      </c>
      <c r="AZ122" s="9">
        <v>228.31</v>
      </c>
      <c r="BA122" s="9">
        <v>195.23500000000001</v>
      </c>
      <c r="BB122" s="9">
        <v>94.271000000000001</v>
      </c>
      <c r="BC122" s="9">
        <v>56.228999999999999</v>
      </c>
      <c r="BD122" s="9">
        <v>38.042000000000002</v>
      </c>
      <c r="BE122" s="9">
        <v>37.392000000000003</v>
      </c>
      <c r="BF122" s="9">
        <v>28.533999999999999</v>
      </c>
      <c r="BG122" s="9">
        <v>8.8580000000000005</v>
      </c>
      <c r="BH122" s="9">
        <v>18.742000000000001</v>
      </c>
      <c r="BI122" s="9">
        <v>12.225</v>
      </c>
      <c r="BJ122" s="9">
        <v>6.516</v>
      </c>
      <c r="BK122" s="9">
        <v>18.651</v>
      </c>
      <c r="BL122" s="9">
        <v>16.309000000000001</v>
      </c>
      <c r="BM122" s="9">
        <v>2.3420000000000001</v>
      </c>
      <c r="BN122" s="9">
        <v>56.878</v>
      </c>
      <c r="BO122" s="9">
        <v>27.693999999999999</v>
      </c>
      <c r="BP122" s="9">
        <v>29.184000000000001</v>
      </c>
      <c r="BQ122" s="9">
        <v>371.12299999999999</v>
      </c>
      <c r="BR122" s="9">
        <v>199.762</v>
      </c>
      <c r="BS122" s="9">
        <v>171.36099999999999</v>
      </c>
      <c r="BT122" s="9">
        <v>153.68600000000001</v>
      </c>
      <c r="BU122" s="9">
        <v>109.07</v>
      </c>
      <c r="BV122" s="9">
        <v>44.615000000000002</v>
      </c>
      <c r="BW122" s="9">
        <v>217.43799999999999</v>
      </c>
      <c r="BX122" s="9">
        <v>90.691999999999993</v>
      </c>
      <c r="BY122" s="9">
        <v>126.746</v>
      </c>
      <c r="BZ122" s="9">
        <v>179.95400000000001</v>
      </c>
      <c r="CA122" s="9">
        <v>127.57</v>
      </c>
      <c r="CB122" s="9">
        <v>52.383000000000003</v>
      </c>
      <c r="CC122" s="9">
        <v>243.59100000000001</v>
      </c>
      <c r="CD122" s="9">
        <v>100.739</v>
      </c>
      <c r="CE122" s="9">
        <v>142.852</v>
      </c>
      <c r="CF122" s="9">
        <v>236.179</v>
      </c>
      <c r="CG122" s="9">
        <v>102.917</v>
      </c>
      <c r="CH122" s="9">
        <v>133.262</v>
      </c>
      <c r="CI122" s="9">
        <v>2855.2959999999998</v>
      </c>
      <c r="CJ122" s="9">
        <v>1461.5940000000001</v>
      </c>
      <c r="CK122" s="9">
        <v>1393.702</v>
      </c>
      <c r="CL122" s="9">
        <v>1959.105</v>
      </c>
      <c r="CM122" s="9">
        <v>1174.9739999999999</v>
      </c>
      <c r="CN122" s="9">
        <v>784.13099999999997</v>
      </c>
      <c r="CO122" s="9">
        <v>896.19100000000003</v>
      </c>
      <c r="CP122" s="9">
        <v>286.62099999999998</v>
      </c>
      <c r="CQ122" s="9">
        <v>609.57000000000005</v>
      </c>
      <c r="CR122" s="9">
        <v>333.87799999999999</v>
      </c>
      <c r="CS122" s="9">
        <v>173.774</v>
      </c>
      <c r="CT122" s="9">
        <v>160.10400000000001</v>
      </c>
      <c r="CU122" s="9">
        <v>54.615000000000002</v>
      </c>
      <c r="CV122" s="9">
        <v>31.715</v>
      </c>
      <c r="CW122" s="9">
        <v>22.901</v>
      </c>
      <c r="CX122" s="9">
        <v>18.361999999999998</v>
      </c>
      <c r="CY122" s="9">
        <v>14.243</v>
      </c>
      <c r="CZ122" s="9">
        <v>4.1189999999999998</v>
      </c>
      <c r="DA122" s="9">
        <v>8.8070000000000004</v>
      </c>
      <c r="DB122" s="9">
        <v>6.3860000000000001</v>
      </c>
      <c r="DC122" s="9">
        <v>2.4209999999999998</v>
      </c>
      <c r="DD122" s="9">
        <v>9.5540000000000003</v>
      </c>
      <c r="DE122" s="9">
        <v>7.8570000000000002</v>
      </c>
      <c r="DF122" s="9">
        <v>1.698</v>
      </c>
      <c r="DG122" s="9">
        <v>36.253999999999998</v>
      </c>
      <c r="DH122" s="9">
        <v>17.472000000000001</v>
      </c>
      <c r="DI122" s="9">
        <v>18.782</v>
      </c>
      <c r="DJ122" s="9">
        <v>299.75400000000002</v>
      </c>
      <c r="DK122" s="9">
        <v>152.11199999999999</v>
      </c>
      <c r="DL122" s="9">
        <v>147.642</v>
      </c>
      <c r="DM122" s="9">
        <v>112.90900000000001</v>
      </c>
      <c r="DN122" s="9">
        <v>81.284999999999997</v>
      </c>
      <c r="DO122" s="9">
        <v>31.625</v>
      </c>
      <c r="DP122" s="9">
        <v>186.845</v>
      </c>
      <c r="DQ122" s="9">
        <v>70.826999999999998</v>
      </c>
      <c r="DR122" s="9">
        <v>116.018</v>
      </c>
      <c r="DS122" s="9">
        <v>127.759</v>
      </c>
      <c r="DT122" s="9">
        <v>93.361000000000004</v>
      </c>
      <c r="DU122" s="9">
        <v>34.396999999999998</v>
      </c>
      <c r="DV122" s="9">
        <v>206.119</v>
      </c>
      <c r="DW122" s="9">
        <v>80.412999999999997</v>
      </c>
      <c r="DX122" s="9">
        <v>125.70699999999999</v>
      </c>
      <c r="DY122" s="9">
        <v>195.65199999999999</v>
      </c>
      <c r="DZ122" s="9">
        <v>77.212999999999994</v>
      </c>
      <c r="EA122" s="9">
        <v>118.43899999999999</v>
      </c>
      <c r="EB122" s="9">
        <v>948.96900000000005</v>
      </c>
      <c r="EC122" s="9">
        <v>497.73399999999998</v>
      </c>
      <c r="ED122" s="9">
        <v>451.23500000000001</v>
      </c>
      <c r="EE122" s="9">
        <v>626.13400000000001</v>
      </c>
      <c r="EF122" s="9">
        <v>390.49</v>
      </c>
      <c r="EG122" s="9">
        <v>235.64400000000001</v>
      </c>
      <c r="EH122" s="9">
        <v>322.83499999999998</v>
      </c>
      <c r="EI122" s="9">
        <v>107.244</v>
      </c>
      <c r="EJ122" s="9">
        <v>215.59100000000001</v>
      </c>
      <c r="EK122" s="9">
        <v>116.965</v>
      </c>
      <c r="EL122" s="9">
        <v>62.484999999999999</v>
      </c>
      <c r="EM122" s="9">
        <v>54.48</v>
      </c>
      <c r="EN122" s="9">
        <v>16.337</v>
      </c>
      <c r="EO122" s="9">
        <v>8.4179999999999993</v>
      </c>
      <c r="EP122" s="9">
        <v>7.9189999999999996</v>
      </c>
      <c r="EQ122" s="9">
        <v>5.0039999999999996</v>
      </c>
      <c r="ER122" s="9">
        <v>3.524</v>
      </c>
      <c r="ES122" s="9">
        <v>1.4810000000000001</v>
      </c>
      <c r="ET122" s="9">
        <v>2.7410000000000001</v>
      </c>
      <c r="EU122" s="9">
        <v>2.173</v>
      </c>
      <c r="EV122" s="9">
        <v>0.56799999999999995</v>
      </c>
      <c r="EW122" s="9">
        <v>2.2629999999999999</v>
      </c>
      <c r="EX122" s="9">
        <v>1.351</v>
      </c>
      <c r="EY122" s="9">
        <v>0.91200000000000003</v>
      </c>
      <c r="EZ122" s="9">
        <v>11.333</v>
      </c>
      <c r="FA122" s="9">
        <v>4.8940000000000001</v>
      </c>
      <c r="FB122" s="9">
        <v>6.4390000000000001</v>
      </c>
      <c r="FC122" s="9">
        <v>106.718</v>
      </c>
      <c r="FD122" s="9">
        <v>57.137999999999998</v>
      </c>
      <c r="FE122" s="9">
        <v>49.58</v>
      </c>
      <c r="FF122" s="9">
        <v>40.686999999999998</v>
      </c>
      <c r="FG122" s="9">
        <v>27.902000000000001</v>
      </c>
      <c r="FH122" s="9">
        <v>12.785</v>
      </c>
      <c r="FI122" s="9">
        <v>66.031000000000006</v>
      </c>
      <c r="FJ122" s="9">
        <v>29.236000000000001</v>
      </c>
      <c r="FK122" s="9">
        <v>36.795000000000002</v>
      </c>
      <c r="FL122" s="9">
        <v>44.956000000000003</v>
      </c>
      <c r="FM122" s="9">
        <v>30.699000000000002</v>
      </c>
      <c r="FN122" s="9">
        <v>14.256</v>
      </c>
      <c r="FO122" s="9">
        <v>72.009</v>
      </c>
      <c r="FP122" s="9">
        <v>31.785</v>
      </c>
      <c r="FQ122" s="9">
        <v>40.223999999999997</v>
      </c>
      <c r="FR122" s="9">
        <v>68.772000000000006</v>
      </c>
      <c r="FS122" s="9">
        <v>31.408000000000001</v>
      </c>
      <c r="FT122" s="9">
        <v>37.363</v>
      </c>
      <c r="FU122" s="9">
        <v>1573.15</v>
      </c>
      <c r="FV122" s="9">
        <v>837.82</v>
      </c>
      <c r="FW122" s="9">
        <v>735.33</v>
      </c>
      <c r="FX122" s="9">
        <v>1071.751</v>
      </c>
      <c r="FY122" s="9">
        <v>675.42200000000003</v>
      </c>
      <c r="FZ122" s="9">
        <v>396.32900000000001</v>
      </c>
      <c r="GA122" s="9">
        <v>501.399</v>
      </c>
      <c r="GB122" s="9">
        <v>162.399</v>
      </c>
      <c r="GC122" s="9">
        <v>339.00099999999998</v>
      </c>
      <c r="GD122" s="9">
        <v>158.80000000000001</v>
      </c>
      <c r="GE122" s="9">
        <v>78.376000000000005</v>
      </c>
      <c r="GF122" s="9">
        <v>80.424000000000007</v>
      </c>
      <c r="GG122" s="9">
        <v>28.446000000000002</v>
      </c>
      <c r="GH122" s="9">
        <v>15.105</v>
      </c>
      <c r="GI122" s="9">
        <v>13.340999999999999</v>
      </c>
      <c r="GJ122" s="9">
        <v>11.851000000000001</v>
      </c>
      <c r="GK122" s="9">
        <v>9.125</v>
      </c>
      <c r="GL122" s="9">
        <v>2.726</v>
      </c>
      <c r="GM122" s="9">
        <v>7.2210000000000001</v>
      </c>
      <c r="GN122" s="9">
        <v>5.431</v>
      </c>
      <c r="GO122" s="9">
        <v>1.7889999999999999</v>
      </c>
      <c r="GP122" s="9">
        <v>4.6310000000000002</v>
      </c>
      <c r="GQ122" s="9">
        <v>3.694</v>
      </c>
      <c r="GR122" s="9">
        <v>0.93700000000000006</v>
      </c>
      <c r="GS122" s="9">
        <v>16.594999999999999</v>
      </c>
      <c r="GT122" s="9">
        <v>5.98</v>
      </c>
      <c r="GU122" s="9">
        <v>10.615</v>
      </c>
      <c r="GV122" s="9">
        <v>141.21299999999999</v>
      </c>
      <c r="GW122" s="9">
        <v>68.843999999999994</v>
      </c>
      <c r="GX122" s="9">
        <v>72.369</v>
      </c>
      <c r="GY122" s="9">
        <v>58.752000000000002</v>
      </c>
      <c r="GZ122" s="9">
        <v>39.110999999999997</v>
      </c>
      <c r="HA122" s="9">
        <v>19.640999999999998</v>
      </c>
      <c r="HB122" s="9">
        <v>82.460999999999999</v>
      </c>
      <c r="HC122" s="9">
        <v>29.733000000000001</v>
      </c>
      <c r="HD122" s="9">
        <v>52.728000000000002</v>
      </c>
      <c r="HE122" s="9">
        <v>67.626000000000005</v>
      </c>
      <c r="HF122" s="9">
        <v>46.026000000000003</v>
      </c>
      <c r="HG122" s="9">
        <v>21.600999999999999</v>
      </c>
      <c r="HH122" s="9">
        <v>91.174000000000007</v>
      </c>
      <c r="HI122" s="9">
        <v>32.35</v>
      </c>
      <c r="HJ122" s="9">
        <v>58.823</v>
      </c>
      <c r="HK122" s="9">
        <v>89.680999999999997</v>
      </c>
      <c r="HL122" s="9">
        <v>35.164000000000001</v>
      </c>
      <c r="HM122" s="9">
        <v>54.517000000000003</v>
      </c>
      <c r="HN122" s="9">
        <v>282.24799999999999</v>
      </c>
      <c r="HO122" s="9">
        <v>143.19999999999999</v>
      </c>
      <c r="HP122" s="9">
        <v>139.048</v>
      </c>
      <c r="HQ122" s="9">
        <v>182.10300000000001</v>
      </c>
      <c r="HR122" s="9">
        <v>112.694</v>
      </c>
      <c r="HS122" s="9">
        <v>69.409000000000006</v>
      </c>
      <c r="HT122" s="9">
        <v>100.14400000000001</v>
      </c>
      <c r="HU122" s="9">
        <v>30.506</v>
      </c>
      <c r="HV122" s="9">
        <v>69.638999999999996</v>
      </c>
      <c r="HW122" s="9">
        <v>29.837</v>
      </c>
      <c r="HX122" s="9">
        <v>14.082000000000001</v>
      </c>
      <c r="HY122" s="9">
        <v>15.756</v>
      </c>
      <c r="HZ122" s="9">
        <v>5.4989999999999997</v>
      </c>
      <c r="IA122" s="9">
        <v>3.3079999999999998</v>
      </c>
      <c r="IB122" s="9">
        <v>2.1909999999999998</v>
      </c>
      <c r="IC122" s="9">
        <v>1.8480000000000001</v>
      </c>
      <c r="ID122" s="9">
        <v>1.0980000000000001</v>
      </c>
      <c r="IE122" s="9">
        <v>0.75</v>
      </c>
      <c r="IF122" s="9">
        <v>1.0309999999999999</v>
      </c>
      <c r="IG122" s="9">
        <v>0.56599999999999995</v>
      </c>
      <c r="IH122" s="9">
        <v>0.46500000000000002</v>
      </c>
      <c r="II122" s="9">
        <v>0.81699999999999995</v>
      </c>
      <c r="IJ122" s="9">
        <v>0.53200000000000003</v>
      </c>
      <c r="IK122" s="9">
        <v>0.28499999999999998</v>
      </c>
      <c r="IL122" s="9">
        <v>3.65</v>
      </c>
      <c r="IM122" s="9">
        <v>2.21</v>
      </c>
      <c r="IN122" s="9">
        <v>1.44</v>
      </c>
      <c r="IO122" s="9">
        <v>26.367999999999999</v>
      </c>
      <c r="IP122" s="9">
        <v>11.726000000000001</v>
      </c>
      <c r="IQ122" s="9">
        <v>14.641</v>
      </c>
    </row>
    <row r="123" spans="1:251">
      <c r="A123" s="10">
        <v>45231</v>
      </c>
      <c r="B123" s="9">
        <v>1258.3910000000001</v>
      </c>
      <c r="C123" s="9">
        <v>1315.4490000000001</v>
      </c>
      <c r="D123" s="9">
        <v>463.14299999999997</v>
      </c>
      <c r="E123" s="9">
        <v>852.30600000000004</v>
      </c>
      <c r="F123" s="9">
        <v>494.43599999999998</v>
      </c>
      <c r="G123" s="9">
        <v>278.43700000000001</v>
      </c>
      <c r="H123" s="9">
        <v>215.999</v>
      </c>
      <c r="I123" s="9">
        <v>93.257999999999996</v>
      </c>
      <c r="J123" s="9">
        <v>62.423000000000002</v>
      </c>
      <c r="K123" s="9">
        <v>30.835000000000001</v>
      </c>
      <c r="L123" s="9">
        <v>39.401000000000003</v>
      </c>
      <c r="M123" s="9">
        <v>32.463000000000001</v>
      </c>
      <c r="N123" s="9">
        <v>6.9379999999999997</v>
      </c>
      <c r="O123" s="9">
        <v>23.178999999999998</v>
      </c>
      <c r="P123" s="9">
        <v>17.978999999999999</v>
      </c>
      <c r="Q123" s="9">
        <v>5.2</v>
      </c>
      <c r="R123" s="9">
        <v>16.222000000000001</v>
      </c>
      <c r="S123" s="9">
        <v>14.484</v>
      </c>
      <c r="T123" s="9">
        <v>1.738</v>
      </c>
      <c r="U123" s="9">
        <v>53.856999999999999</v>
      </c>
      <c r="V123" s="9">
        <v>29.96</v>
      </c>
      <c r="W123" s="9">
        <v>23.896999999999998</v>
      </c>
      <c r="X123" s="9">
        <v>445.13499999999999</v>
      </c>
      <c r="Y123" s="9">
        <v>245.06899999999999</v>
      </c>
      <c r="Z123" s="9">
        <v>200.066</v>
      </c>
      <c r="AA123" s="9">
        <v>173.553</v>
      </c>
      <c r="AB123" s="9">
        <v>123.878</v>
      </c>
      <c r="AC123" s="9">
        <v>49.674999999999997</v>
      </c>
      <c r="AD123" s="9">
        <v>271.58199999999999</v>
      </c>
      <c r="AE123" s="9">
        <v>121.191</v>
      </c>
      <c r="AF123" s="9">
        <v>150.39099999999999</v>
      </c>
      <c r="AG123" s="9">
        <v>200.91900000000001</v>
      </c>
      <c r="AH123" s="9">
        <v>146.50399999999999</v>
      </c>
      <c r="AI123" s="9">
        <v>54.414999999999999</v>
      </c>
      <c r="AJ123" s="9">
        <v>293.517</v>
      </c>
      <c r="AK123" s="9">
        <v>131.93299999999999</v>
      </c>
      <c r="AL123" s="9">
        <v>161.584</v>
      </c>
      <c r="AM123" s="9">
        <v>294.76100000000002</v>
      </c>
      <c r="AN123" s="9">
        <v>139.16999999999999</v>
      </c>
      <c r="AO123" s="9">
        <v>155.59100000000001</v>
      </c>
      <c r="AP123" s="9">
        <v>3683.8829999999998</v>
      </c>
      <c r="AQ123" s="9">
        <v>1908.9480000000001</v>
      </c>
      <c r="AR123" s="9">
        <v>1774.9349999999999</v>
      </c>
      <c r="AS123" s="9">
        <v>2519.5259999999998</v>
      </c>
      <c r="AT123" s="9">
        <v>1533.126</v>
      </c>
      <c r="AU123" s="9">
        <v>986.4</v>
      </c>
      <c r="AV123" s="9">
        <v>1164.357</v>
      </c>
      <c r="AW123" s="9">
        <v>375.822</v>
      </c>
      <c r="AX123" s="9">
        <v>788.53499999999997</v>
      </c>
      <c r="AY123" s="9">
        <v>462.95800000000003</v>
      </c>
      <c r="AZ123" s="9">
        <v>253.434</v>
      </c>
      <c r="BA123" s="9">
        <v>209.524</v>
      </c>
      <c r="BB123" s="9">
        <v>93.296000000000006</v>
      </c>
      <c r="BC123" s="9">
        <v>48.335000000000001</v>
      </c>
      <c r="BD123" s="9">
        <v>44.960999999999999</v>
      </c>
      <c r="BE123" s="9">
        <v>39.773000000000003</v>
      </c>
      <c r="BF123" s="9">
        <v>23.466999999999999</v>
      </c>
      <c r="BG123" s="9">
        <v>16.305</v>
      </c>
      <c r="BH123" s="9">
        <v>25.364000000000001</v>
      </c>
      <c r="BI123" s="9">
        <v>14.409000000000001</v>
      </c>
      <c r="BJ123" s="9">
        <v>10.955</v>
      </c>
      <c r="BK123" s="9">
        <v>14.407999999999999</v>
      </c>
      <c r="BL123" s="9">
        <v>9.0579999999999998</v>
      </c>
      <c r="BM123" s="9">
        <v>5.35</v>
      </c>
      <c r="BN123" s="9">
        <v>53.524000000000001</v>
      </c>
      <c r="BO123" s="9">
        <v>24.867000000000001</v>
      </c>
      <c r="BP123" s="9">
        <v>28.655999999999999</v>
      </c>
      <c r="BQ123" s="9">
        <v>402.012</v>
      </c>
      <c r="BR123" s="9">
        <v>223.93</v>
      </c>
      <c r="BS123" s="9">
        <v>178.08199999999999</v>
      </c>
      <c r="BT123" s="9">
        <v>160.40199999999999</v>
      </c>
      <c r="BU123" s="9">
        <v>118.7</v>
      </c>
      <c r="BV123" s="9">
        <v>41.703000000000003</v>
      </c>
      <c r="BW123" s="9">
        <v>241.61</v>
      </c>
      <c r="BX123" s="9">
        <v>105.23</v>
      </c>
      <c r="BY123" s="9">
        <v>136.37899999999999</v>
      </c>
      <c r="BZ123" s="9">
        <v>190.226</v>
      </c>
      <c r="CA123" s="9">
        <v>136.934</v>
      </c>
      <c r="CB123" s="9">
        <v>53.292000000000002</v>
      </c>
      <c r="CC123" s="9">
        <v>272.73200000000003</v>
      </c>
      <c r="CD123" s="9">
        <v>116.5</v>
      </c>
      <c r="CE123" s="9">
        <v>156.232</v>
      </c>
      <c r="CF123" s="9">
        <v>266.97399999999999</v>
      </c>
      <c r="CG123" s="9">
        <v>119.64</v>
      </c>
      <c r="CH123" s="9">
        <v>147.334</v>
      </c>
      <c r="CI123" s="9">
        <v>2892.317</v>
      </c>
      <c r="CJ123" s="9">
        <v>1490.2660000000001</v>
      </c>
      <c r="CK123" s="9">
        <v>1402.0509999999999</v>
      </c>
      <c r="CL123" s="9">
        <v>1989.1579999999999</v>
      </c>
      <c r="CM123" s="9">
        <v>1200.009</v>
      </c>
      <c r="CN123" s="9">
        <v>789.15</v>
      </c>
      <c r="CO123" s="9">
        <v>903.15899999999999</v>
      </c>
      <c r="CP123" s="9">
        <v>290.25799999999998</v>
      </c>
      <c r="CQ123" s="9">
        <v>612.90099999999995</v>
      </c>
      <c r="CR123" s="9">
        <v>349.27600000000001</v>
      </c>
      <c r="CS123" s="9">
        <v>191.05500000000001</v>
      </c>
      <c r="CT123" s="9">
        <v>158.221</v>
      </c>
      <c r="CU123" s="9">
        <v>51.84</v>
      </c>
      <c r="CV123" s="9">
        <v>27.085999999999999</v>
      </c>
      <c r="CW123" s="9">
        <v>24.754000000000001</v>
      </c>
      <c r="CX123" s="9">
        <v>20.225000000000001</v>
      </c>
      <c r="CY123" s="9">
        <v>13.574</v>
      </c>
      <c r="CZ123" s="9">
        <v>6.6509999999999998</v>
      </c>
      <c r="DA123" s="9">
        <v>10.510999999999999</v>
      </c>
      <c r="DB123" s="9">
        <v>5.3550000000000004</v>
      </c>
      <c r="DC123" s="9">
        <v>5.1559999999999997</v>
      </c>
      <c r="DD123" s="9">
        <v>9.7140000000000004</v>
      </c>
      <c r="DE123" s="9">
        <v>8.2189999999999994</v>
      </c>
      <c r="DF123" s="9">
        <v>1.4950000000000001</v>
      </c>
      <c r="DG123" s="9">
        <v>31.614999999999998</v>
      </c>
      <c r="DH123" s="9">
        <v>13.512</v>
      </c>
      <c r="DI123" s="9">
        <v>18.103000000000002</v>
      </c>
      <c r="DJ123" s="9">
        <v>315.36099999999999</v>
      </c>
      <c r="DK123" s="9">
        <v>172.999</v>
      </c>
      <c r="DL123" s="9">
        <v>142.36099999999999</v>
      </c>
      <c r="DM123" s="9">
        <v>114.861</v>
      </c>
      <c r="DN123" s="9">
        <v>83.343000000000004</v>
      </c>
      <c r="DO123" s="9">
        <v>31.518000000000001</v>
      </c>
      <c r="DP123" s="9">
        <v>200.5</v>
      </c>
      <c r="DQ123" s="9">
        <v>89.656999999999996</v>
      </c>
      <c r="DR123" s="9">
        <v>110.84399999999999</v>
      </c>
      <c r="DS123" s="9">
        <v>131.42699999999999</v>
      </c>
      <c r="DT123" s="9">
        <v>93.781000000000006</v>
      </c>
      <c r="DU123" s="9">
        <v>37.646000000000001</v>
      </c>
      <c r="DV123" s="9">
        <v>217.84899999999999</v>
      </c>
      <c r="DW123" s="9">
        <v>97.274000000000001</v>
      </c>
      <c r="DX123" s="9">
        <v>120.575</v>
      </c>
      <c r="DY123" s="9">
        <v>211.011</v>
      </c>
      <c r="DZ123" s="9">
        <v>95.012</v>
      </c>
      <c r="EA123" s="9">
        <v>116</v>
      </c>
      <c r="EB123" s="9">
        <v>952.03200000000004</v>
      </c>
      <c r="EC123" s="9">
        <v>498.26299999999998</v>
      </c>
      <c r="ED123" s="9">
        <v>453.76900000000001</v>
      </c>
      <c r="EE123" s="9">
        <v>634.43799999999999</v>
      </c>
      <c r="EF123" s="9">
        <v>394.017</v>
      </c>
      <c r="EG123" s="9">
        <v>240.42099999999999</v>
      </c>
      <c r="EH123" s="9">
        <v>317.59399999999999</v>
      </c>
      <c r="EI123" s="9">
        <v>104.246</v>
      </c>
      <c r="EJ123" s="9">
        <v>213.34800000000001</v>
      </c>
      <c r="EK123" s="9">
        <v>113.437</v>
      </c>
      <c r="EL123" s="9">
        <v>62.561999999999998</v>
      </c>
      <c r="EM123" s="9">
        <v>50.875</v>
      </c>
      <c r="EN123" s="9">
        <v>14.468</v>
      </c>
      <c r="EO123" s="9">
        <v>7.77</v>
      </c>
      <c r="EP123" s="9">
        <v>6.6980000000000004</v>
      </c>
      <c r="EQ123" s="9">
        <v>5.65</v>
      </c>
      <c r="ER123" s="9">
        <v>4.4290000000000003</v>
      </c>
      <c r="ES123" s="9">
        <v>1.22</v>
      </c>
      <c r="ET123" s="9">
        <v>2.2189999999999999</v>
      </c>
      <c r="EU123" s="9">
        <v>1.573</v>
      </c>
      <c r="EV123" s="9">
        <v>0.64600000000000002</v>
      </c>
      <c r="EW123" s="9">
        <v>3.431</v>
      </c>
      <c r="EX123" s="9">
        <v>2.8570000000000002</v>
      </c>
      <c r="EY123" s="9">
        <v>0.57399999999999995</v>
      </c>
      <c r="EZ123" s="9">
        <v>8.8190000000000008</v>
      </c>
      <c r="FA123" s="9">
        <v>3.3410000000000002</v>
      </c>
      <c r="FB123" s="9">
        <v>5.4779999999999998</v>
      </c>
      <c r="FC123" s="9">
        <v>103.71899999999999</v>
      </c>
      <c r="FD123" s="9">
        <v>56.92</v>
      </c>
      <c r="FE123" s="9">
        <v>46.798999999999999</v>
      </c>
      <c r="FF123" s="9">
        <v>37.863999999999997</v>
      </c>
      <c r="FG123" s="9">
        <v>26.045000000000002</v>
      </c>
      <c r="FH123" s="9">
        <v>11.819000000000001</v>
      </c>
      <c r="FI123" s="9">
        <v>65.855000000000004</v>
      </c>
      <c r="FJ123" s="9">
        <v>30.875</v>
      </c>
      <c r="FK123" s="9">
        <v>34.979999999999997</v>
      </c>
      <c r="FL123" s="9">
        <v>42.555</v>
      </c>
      <c r="FM123" s="9">
        <v>29.893000000000001</v>
      </c>
      <c r="FN123" s="9">
        <v>12.663</v>
      </c>
      <c r="FO123" s="9">
        <v>70.882000000000005</v>
      </c>
      <c r="FP123" s="9">
        <v>32.668999999999997</v>
      </c>
      <c r="FQ123" s="9">
        <v>38.213000000000001</v>
      </c>
      <c r="FR123" s="9">
        <v>68.073999999999998</v>
      </c>
      <c r="FS123" s="9">
        <v>32.448</v>
      </c>
      <c r="FT123" s="9">
        <v>35.625999999999998</v>
      </c>
      <c r="FU123" s="9">
        <v>1592.4829999999999</v>
      </c>
      <c r="FV123" s="9">
        <v>845.84299999999996</v>
      </c>
      <c r="FW123" s="9">
        <v>746.64099999999996</v>
      </c>
      <c r="FX123" s="9">
        <v>1095.9580000000001</v>
      </c>
      <c r="FY123" s="9">
        <v>696.19100000000003</v>
      </c>
      <c r="FZ123" s="9">
        <v>399.767</v>
      </c>
      <c r="GA123" s="9">
        <v>496.52600000000001</v>
      </c>
      <c r="GB123" s="9">
        <v>149.65199999999999</v>
      </c>
      <c r="GC123" s="9">
        <v>346.87400000000002</v>
      </c>
      <c r="GD123" s="9">
        <v>159.52799999999999</v>
      </c>
      <c r="GE123" s="9">
        <v>76.774000000000001</v>
      </c>
      <c r="GF123" s="9">
        <v>82.754000000000005</v>
      </c>
      <c r="GG123" s="9">
        <v>30.945</v>
      </c>
      <c r="GH123" s="9">
        <v>16.225000000000001</v>
      </c>
      <c r="GI123" s="9">
        <v>14.72</v>
      </c>
      <c r="GJ123" s="9">
        <v>12.305999999999999</v>
      </c>
      <c r="GK123" s="9">
        <v>8.8629999999999995</v>
      </c>
      <c r="GL123" s="9">
        <v>3.4430000000000001</v>
      </c>
      <c r="GM123" s="9">
        <v>5.44</v>
      </c>
      <c r="GN123" s="9">
        <v>4.6639999999999997</v>
      </c>
      <c r="GO123" s="9">
        <v>0.77600000000000002</v>
      </c>
      <c r="GP123" s="9">
        <v>6.8659999999999997</v>
      </c>
      <c r="GQ123" s="9">
        <v>4.1989999999999998</v>
      </c>
      <c r="GR123" s="9">
        <v>2.6669999999999998</v>
      </c>
      <c r="GS123" s="9">
        <v>18.638999999999999</v>
      </c>
      <c r="GT123" s="9">
        <v>7.3620000000000001</v>
      </c>
      <c r="GU123" s="9">
        <v>11.276999999999999</v>
      </c>
      <c r="GV123" s="9">
        <v>139.215</v>
      </c>
      <c r="GW123" s="9">
        <v>65.661000000000001</v>
      </c>
      <c r="GX123" s="9">
        <v>73.555000000000007</v>
      </c>
      <c r="GY123" s="9">
        <v>53.174999999999997</v>
      </c>
      <c r="GZ123" s="9">
        <v>37.975000000000001</v>
      </c>
      <c r="HA123" s="9">
        <v>15.2</v>
      </c>
      <c r="HB123" s="9">
        <v>86.04</v>
      </c>
      <c r="HC123" s="9">
        <v>27.686</v>
      </c>
      <c r="HD123" s="9">
        <v>58.353999999999999</v>
      </c>
      <c r="HE123" s="9">
        <v>62.677999999999997</v>
      </c>
      <c r="HF123" s="9">
        <v>44.39</v>
      </c>
      <c r="HG123" s="9">
        <v>18.288</v>
      </c>
      <c r="HH123" s="9">
        <v>96.85</v>
      </c>
      <c r="HI123" s="9">
        <v>32.384</v>
      </c>
      <c r="HJ123" s="9">
        <v>64.465999999999994</v>
      </c>
      <c r="HK123" s="9">
        <v>91.48</v>
      </c>
      <c r="HL123" s="9">
        <v>32.35</v>
      </c>
      <c r="HM123" s="9">
        <v>59.13</v>
      </c>
      <c r="HN123" s="9">
        <v>285.88499999999999</v>
      </c>
      <c r="HO123" s="9">
        <v>146.25700000000001</v>
      </c>
      <c r="HP123" s="9">
        <v>139.62799999999999</v>
      </c>
      <c r="HQ123" s="9">
        <v>184.35</v>
      </c>
      <c r="HR123" s="9">
        <v>115.732</v>
      </c>
      <c r="HS123" s="9">
        <v>68.617999999999995</v>
      </c>
      <c r="HT123" s="9">
        <v>101.535</v>
      </c>
      <c r="HU123" s="9">
        <v>30.524999999999999</v>
      </c>
      <c r="HV123" s="9">
        <v>71.010000000000005</v>
      </c>
      <c r="HW123" s="9">
        <v>35.152000000000001</v>
      </c>
      <c r="HX123" s="9">
        <v>15.624000000000001</v>
      </c>
      <c r="HY123" s="9">
        <v>19.527999999999999</v>
      </c>
      <c r="HZ123" s="9">
        <v>6.7629999999999999</v>
      </c>
      <c r="IA123" s="9">
        <v>2.9940000000000002</v>
      </c>
      <c r="IB123" s="9">
        <v>3.7690000000000001</v>
      </c>
      <c r="IC123" s="9">
        <v>2.7519999999999998</v>
      </c>
      <c r="ID123" s="9">
        <v>1.74</v>
      </c>
      <c r="IE123" s="9">
        <v>1.012</v>
      </c>
      <c r="IF123" s="9">
        <v>1.2410000000000001</v>
      </c>
      <c r="IG123" s="9">
        <v>0.78100000000000003</v>
      </c>
      <c r="IH123" s="9">
        <v>0.46100000000000002</v>
      </c>
      <c r="II123" s="9">
        <v>1.51</v>
      </c>
      <c r="IJ123" s="9">
        <v>0.95899999999999996</v>
      </c>
      <c r="IK123" s="9">
        <v>0.55100000000000005</v>
      </c>
      <c r="IL123" s="9">
        <v>4.0110000000000001</v>
      </c>
      <c r="IM123" s="9">
        <v>1.254</v>
      </c>
      <c r="IN123" s="9">
        <v>2.758</v>
      </c>
      <c r="IO123" s="9">
        <v>30.69</v>
      </c>
      <c r="IP123" s="9">
        <v>13.676</v>
      </c>
      <c r="IQ123" s="9">
        <v>17.013999999999999</v>
      </c>
    </row>
    <row r="124" spans="1:251">
      <c r="A124" s="10">
        <v>45261</v>
      </c>
      <c r="B124" s="9">
        <v>1250.4570000000001</v>
      </c>
      <c r="C124" s="9">
        <v>1317.078</v>
      </c>
      <c r="D124" s="9">
        <v>460.56599999999997</v>
      </c>
      <c r="E124" s="9">
        <v>856.51300000000003</v>
      </c>
      <c r="F124" s="9">
        <v>520.35400000000004</v>
      </c>
      <c r="G124" s="9">
        <v>286.75700000000001</v>
      </c>
      <c r="H124" s="9">
        <v>233.59700000000001</v>
      </c>
      <c r="I124" s="9">
        <v>90.587999999999994</v>
      </c>
      <c r="J124" s="9">
        <v>52.972999999999999</v>
      </c>
      <c r="K124" s="9">
        <v>37.613999999999997</v>
      </c>
      <c r="L124" s="9">
        <v>31.899000000000001</v>
      </c>
      <c r="M124" s="9">
        <v>22.547000000000001</v>
      </c>
      <c r="N124" s="9">
        <v>9.3520000000000003</v>
      </c>
      <c r="O124" s="9">
        <v>15.678000000000001</v>
      </c>
      <c r="P124" s="9">
        <v>9.5519999999999996</v>
      </c>
      <c r="Q124" s="9">
        <v>6.1260000000000003</v>
      </c>
      <c r="R124" s="9">
        <v>16.221</v>
      </c>
      <c r="S124" s="9">
        <v>12.994999999999999</v>
      </c>
      <c r="T124" s="9">
        <v>3.2250000000000001</v>
      </c>
      <c r="U124" s="9">
        <v>58.689</v>
      </c>
      <c r="V124" s="9">
        <v>30.425999999999998</v>
      </c>
      <c r="W124" s="9">
        <v>28.263000000000002</v>
      </c>
      <c r="X124" s="9">
        <v>468.13600000000002</v>
      </c>
      <c r="Y124" s="9">
        <v>253.84899999999999</v>
      </c>
      <c r="Z124" s="9">
        <v>214.28700000000001</v>
      </c>
      <c r="AA124" s="9">
        <v>175.571</v>
      </c>
      <c r="AB124" s="9">
        <v>129.65600000000001</v>
      </c>
      <c r="AC124" s="9">
        <v>45.914999999999999</v>
      </c>
      <c r="AD124" s="9">
        <v>292.565</v>
      </c>
      <c r="AE124" s="9">
        <v>124.193</v>
      </c>
      <c r="AF124" s="9">
        <v>168.37200000000001</v>
      </c>
      <c r="AG124" s="9">
        <v>199.75</v>
      </c>
      <c r="AH124" s="9">
        <v>147.01300000000001</v>
      </c>
      <c r="AI124" s="9">
        <v>52.737000000000002</v>
      </c>
      <c r="AJ124" s="9">
        <v>320.60399999999998</v>
      </c>
      <c r="AK124" s="9">
        <v>139.744</v>
      </c>
      <c r="AL124" s="9">
        <v>180.86099999999999</v>
      </c>
      <c r="AM124" s="9">
        <v>308.24299999999999</v>
      </c>
      <c r="AN124" s="9">
        <v>133.745</v>
      </c>
      <c r="AO124" s="9">
        <v>174.499</v>
      </c>
      <c r="AP124" s="9">
        <v>3693.922</v>
      </c>
      <c r="AQ124" s="9">
        <v>1917.7260000000001</v>
      </c>
      <c r="AR124" s="9">
        <v>1776.1959999999999</v>
      </c>
      <c r="AS124" s="9">
        <v>2530.8029999999999</v>
      </c>
      <c r="AT124" s="9">
        <v>1547.875</v>
      </c>
      <c r="AU124" s="9">
        <v>982.928</v>
      </c>
      <c r="AV124" s="9">
        <v>1163.1189999999999</v>
      </c>
      <c r="AW124" s="9">
        <v>369.85199999999998</v>
      </c>
      <c r="AX124" s="9">
        <v>793.26800000000003</v>
      </c>
      <c r="AY124" s="9">
        <v>469.98099999999999</v>
      </c>
      <c r="AZ124" s="9">
        <v>244.37200000000001</v>
      </c>
      <c r="BA124" s="9">
        <v>225.608</v>
      </c>
      <c r="BB124" s="9">
        <v>107.761</v>
      </c>
      <c r="BC124" s="9">
        <v>57.972000000000001</v>
      </c>
      <c r="BD124" s="9">
        <v>49.789000000000001</v>
      </c>
      <c r="BE124" s="9">
        <v>42.493000000000002</v>
      </c>
      <c r="BF124" s="9">
        <v>31.329000000000001</v>
      </c>
      <c r="BG124" s="9">
        <v>11.164</v>
      </c>
      <c r="BH124" s="9">
        <v>20.189</v>
      </c>
      <c r="BI124" s="9">
        <v>12.827</v>
      </c>
      <c r="BJ124" s="9">
        <v>7.3620000000000001</v>
      </c>
      <c r="BK124" s="9">
        <v>22.303999999999998</v>
      </c>
      <c r="BL124" s="9">
        <v>18.501999999999999</v>
      </c>
      <c r="BM124" s="9">
        <v>3.802</v>
      </c>
      <c r="BN124" s="9">
        <v>65.268000000000001</v>
      </c>
      <c r="BO124" s="9">
        <v>26.643000000000001</v>
      </c>
      <c r="BP124" s="9">
        <v>38.625</v>
      </c>
      <c r="BQ124" s="9">
        <v>401.84699999999998</v>
      </c>
      <c r="BR124" s="9">
        <v>207.899</v>
      </c>
      <c r="BS124" s="9">
        <v>193.94800000000001</v>
      </c>
      <c r="BT124" s="9">
        <v>156.83099999999999</v>
      </c>
      <c r="BU124" s="9">
        <v>113.254</v>
      </c>
      <c r="BV124" s="9">
        <v>43.576000000000001</v>
      </c>
      <c r="BW124" s="9">
        <v>245.01599999999999</v>
      </c>
      <c r="BX124" s="9">
        <v>94.644999999999996</v>
      </c>
      <c r="BY124" s="9">
        <v>150.37100000000001</v>
      </c>
      <c r="BZ124" s="9">
        <v>189.244</v>
      </c>
      <c r="CA124" s="9">
        <v>136.238</v>
      </c>
      <c r="CB124" s="9">
        <v>53.006</v>
      </c>
      <c r="CC124" s="9">
        <v>280.73700000000002</v>
      </c>
      <c r="CD124" s="9">
        <v>108.134</v>
      </c>
      <c r="CE124" s="9">
        <v>172.60300000000001</v>
      </c>
      <c r="CF124" s="9">
        <v>265.20499999999998</v>
      </c>
      <c r="CG124" s="9">
        <v>107.47199999999999</v>
      </c>
      <c r="CH124" s="9">
        <v>157.733</v>
      </c>
      <c r="CI124" s="9">
        <v>2901.3780000000002</v>
      </c>
      <c r="CJ124" s="9">
        <v>1482.854</v>
      </c>
      <c r="CK124" s="9">
        <v>1418.5239999999999</v>
      </c>
      <c r="CL124" s="9">
        <v>2003.32</v>
      </c>
      <c r="CM124" s="9">
        <v>1203.643</v>
      </c>
      <c r="CN124" s="9">
        <v>799.67700000000002</v>
      </c>
      <c r="CO124" s="9">
        <v>898.05700000000002</v>
      </c>
      <c r="CP124" s="9">
        <v>279.21100000000001</v>
      </c>
      <c r="CQ124" s="9">
        <v>618.84699999999998</v>
      </c>
      <c r="CR124" s="9">
        <v>389.85300000000001</v>
      </c>
      <c r="CS124" s="9">
        <v>206.3</v>
      </c>
      <c r="CT124" s="9">
        <v>183.553</v>
      </c>
      <c r="CU124" s="9">
        <v>66.643000000000001</v>
      </c>
      <c r="CV124" s="9">
        <v>38.021000000000001</v>
      </c>
      <c r="CW124" s="9">
        <v>28.622</v>
      </c>
      <c r="CX124" s="9">
        <v>23.346</v>
      </c>
      <c r="CY124" s="9">
        <v>17.309999999999999</v>
      </c>
      <c r="CZ124" s="9">
        <v>6.0359999999999996</v>
      </c>
      <c r="DA124" s="9">
        <v>10.141</v>
      </c>
      <c r="DB124" s="9">
        <v>7.3970000000000002</v>
      </c>
      <c r="DC124" s="9">
        <v>2.7429999999999999</v>
      </c>
      <c r="DD124" s="9">
        <v>13.205</v>
      </c>
      <c r="DE124" s="9">
        <v>9.9120000000000008</v>
      </c>
      <c r="DF124" s="9">
        <v>3.2930000000000001</v>
      </c>
      <c r="DG124" s="9">
        <v>43.296999999999997</v>
      </c>
      <c r="DH124" s="9">
        <v>20.710999999999999</v>
      </c>
      <c r="DI124" s="9">
        <v>22.585999999999999</v>
      </c>
      <c r="DJ124" s="9">
        <v>352.13900000000001</v>
      </c>
      <c r="DK124" s="9">
        <v>184.74199999999999</v>
      </c>
      <c r="DL124" s="9">
        <v>167.39699999999999</v>
      </c>
      <c r="DM124" s="9">
        <v>137.05799999999999</v>
      </c>
      <c r="DN124" s="9">
        <v>98.24</v>
      </c>
      <c r="DO124" s="9">
        <v>38.817999999999998</v>
      </c>
      <c r="DP124" s="9">
        <v>215.08099999999999</v>
      </c>
      <c r="DQ124" s="9">
        <v>86.501999999999995</v>
      </c>
      <c r="DR124" s="9">
        <v>128.578</v>
      </c>
      <c r="DS124" s="9">
        <v>155.96100000000001</v>
      </c>
      <c r="DT124" s="9">
        <v>112.26600000000001</v>
      </c>
      <c r="DU124" s="9">
        <v>43.695</v>
      </c>
      <c r="DV124" s="9">
        <v>233.892</v>
      </c>
      <c r="DW124" s="9">
        <v>94.034000000000006</v>
      </c>
      <c r="DX124" s="9">
        <v>139.858</v>
      </c>
      <c r="DY124" s="9">
        <v>225.221</v>
      </c>
      <c r="DZ124" s="9">
        <v>93.9</v>
      </c>
      <c r="EA124" s="9">
        <v>131.322</v>
      </c>
      <c r="EB124" s="9">
        <v>946.27499999999998</v>
      </c>
      <c r="EC124" s="9">
        <v>493.05</v>
      </c>
      <c r="ED124" s="9">
        <v>453.22399999999999</v>
      </c>
      <c r="EE124" s="9">
        <v>620.83799999999997</v>
      </c>
      <c r="EF124" s="9">
        <v>392.815</v>
      </c>
      <c r="EG124" s="9">
        <v>228.023</v>
      </c>
      <c r="EH124" s="9">
        <v>325.43599999999998</v>
      </c>
      <c r="EI124" s="9">
        <v>100.235</v>
      </c>
      <c r="EJ124" s="9">
        <v>225.20099999999999</v>
      </c>
      <c r="EK124" s="9">
        <v>122.68</v>
      </c>
      <c r="EL124" s="9">
        <v>64.138000000000005</v>
      </c>
      <c r="EM124" s="9">
        <v>58.542000000000002</v>
      </c>
      <c r="EN124" s="9">
        <v>24.484000000000002</v>
      </c>
      <c r="EO124" s="9">
        <v>13.496</v>
      </c>
      <c r="EP124" s="9">
        <v>10.988</v>
      </c>
      <c r="EQ124" s="9">
        <v>7.4189999999999996</v>
      </c>
      <c r="ER124" s="9">
        <v>6.0289999999999999</v>
      </c>
      <c r="ES124" s="9">
        <v>1.39</v>
      </c>
      <c r="ET124" s="9">
        <v>4.202</v>
      </c>
      <c r="EU124" s="9">
        <v>2.8530000000000002</v>
      </c>
      <c r="EV124" s="9">
        <v>1.349</v>
      </c>
      <c r="EW124" s="9">
        <v>3.2170000000000001</v>
      </c>
      <c r="EX124" s="9">
        <v>3.1760000000000002</v>
      </c>
      <c r="EY124" s="9">
        <v>4.1000000000000002E-2</v>
      </c>
      <c r="EZ124" s="9">
        <v>17.065000000000001</v>
      </c>
      <c r="FA124" s="9">
        <v>7.4669999999999996</v>
      </c>
      <c r="FB124" s="9">
        <v>9.5980000000000008</v>
      </c>
      <c r="FC124" s="9">
        <v>109.65600000000001</v>
      </c>
      <c r="FD124" s="9">
        <v>57.015999999999998</v>
      </c>
      <c r="FE124" s="9">
        <v>52.64</v>
      </c>
      <c r="FF124" s="9">
        <v>38.268000000000001</v>
      </c>
      <c r="FG124" s="9">
        <v>26.693999999999999</v>
      </c>
      <c r="FH124" s="9">
        <v>11.574</v>
      </c>
      <c r="FI124" s="9">
        <v>71.388000000000005</v>
      </c>
      <c r="FJ124" s="9">
        <v>30.321999999999999</v>
      </c>
      <c r="FK124" s="9">
        <v>41.067</v>
      </c>
      <c r="FL124" s="9">
        <v>42.823999999999998</v>
      </c>
      <c r="FM124" s="9">
        <v>30.273</v>
      </c>
      <c r="FN124" s="9">
        <v>12.55</v>
      </c>
      <c r="FO124" s="9">
        <v>79.855999999999995</v>
      </c>
      <c r="FP124" s="9">
        <v>33.865000000000002</v>
      </c>
      <c r="FQ124" s="9">
        <v>45.991999999999997</v>
      </c>
      <c r="FR124" s="9">
        <v>75.59</v>
      </c>
      <c r="FS124" s="9">
        <v>33.174999999999997</v>
      </c>
      <c r="FT124" s="9">
        <v>42.414999999999999</v>
      </c>
      <c r="FU124" s="9">
        <v>1586.4559999999999</v>
      </c>
      <c r="FV124" s="9">
        <v>841.90499999999997</v>
      </c>
      <c r="FW124" s="9">
        <v>744.55100000000004</v>
      </c>
      <c r="FX124" s="9">
        <v>1087.8119999999999</v>
      </c>
      <c r="FY124" s="9">
        <v>688.74300000000005</v>
      </c>
      <c r="FZ124" s="9">
        <v>399.06900000000002</v>
      </c>
      <c r="GA124" s="9">
        <v>498.64400000000001</v>
      </c>
      <c r="GB124" s="9">
        <v>153.16300000000001</v>
      </c>
      <c r="GC124" s="9">
        <v>345.48200000000003</v>
      </c>
      <c r="GD124" s="9">
        <v>173.12799999999999</v>
      </c>
      <c r="GE124" s="9">
        <v>87.153999999999996</v>
      </c>
      <c r="GF124" s="9">
        <v>85.972999999999999</v>
      </c>
      <c r="GG124" s="9">
        <v>25.824000000000002</v>
      </c>
      <c r="GH124" s="9">
        <v>14.772</v>
      </c>
      <c r="GI124" s="9">
        <v>11.052</v>
      </c>
      <c r="GJ124" s="9">
        <v>12.473000000000001</v>
      </c>
      <c r="GK124" s="9">
        <v>8.8719999999999999</v>
      </c>
      <c r="GL124" s="9">
        <v>3.6019999999999999</v>
      </c>
      <c r="GM124" s="9">
        <v>4.2009999999999996</v>
      </c>
      <c r="GN124" s="9">
        <v>2.6669999999999998</v>
      </c>
      <c r="GO124" s="9">
        <v>1.534</v>
      </c>
      <c r="GP124" s="9">
        <v>8.2729999999999997</v>
      </c>
      <c r="GQ124" s="9">
        <v>6.2050000000000001</v>
      </c>
      <c r="GR124" s="9">
        <v>2.0670000000000002</v>
      </c>
      <c r="GS124" s="9">
        <v>13.351000000000001</v>
      </c>
      <c r="GT124" s="9">
        <v>5.9</v>
      </c>
      <c r="GU124" s="9">
        <v>7.4509999999999996</v>
      </c>
      <c r="GV124" s="9">
        <v>157.48699999999999</v>
      </c>
      <c r="GW124" s="9">
        <v>78.141000000000005</v>
      </c>
      <c r="GX124" s="9">
        <v>79.344999999999999</v>
      </c>
      <c r="GY124" s="9">
        <v>53.579000000000001</v>
      </c>
      <c r="GZ124" s="9">
        <v>38.685000000000002</v>
      </c>
      <c r="HA124" s="9">
        <v>14.893000000000001</v>
      </c>
      <c r="HB124" s="9">
        <v>103.908</v>
      </c>
      <c r="HC124" s="9">
        <v>39.456000000000003</v>
      </c>
      <c r="HD124" s="9">
        <v>64.451999999999998</v>
      </c>
      <c r="HE124" s="9">
        <v>63.122</v>
      </c>
      <c r="HF124" s="9">
        <v>45.415999999999997</v>
      </c>
      <c r="HG124" s="9">
        <v>17.706</v>
      </c>
      <c r="HH124" s="9">
        <v>110.006</v>
      </c>
      <c r="HI124" s="9">
        <v>41.738</v>
      </c>
      <c r="HJ124" s="9">
        <v>68.268000000000001</v>
      </c>
      <c r="HK124" s="9">
        <v>108.10899999999999</v>
      </c>
      <c r="HL124" s="9">
        <v>42.122</v>
      </c>
      <c r="HM124" s="9">
        <v>65.986000000000004</v>
      </c>
      <c r="HN124" s="9">
        <v>291.17099999999999</v>
      </c>
      <c r="HO124" s="9">
        <v>148.03899999999999</v>
      </c>
      <c r="HP124" s="9">
        <v>143.13200000000001</v>
      </c>
      <c r="HQ124" s="9">
        <v>187.14599999999999</v>
      </c>
      <c r="HR124" s="9">
        <v>116.505</v>
      </c>
      <c r="HS124" s="9">
        <v>70.641000000000005</v>
      </c>
      <c r="HT124" s="9">
        <v>104.02500000000001</v>
      </c>
      <c r="HU124" s="9">
        <v>31.533999999999999</v>
      </c>
      <c r="HV124" s="9">
        <v>72.489999999999995</v>
      </c>
      <c r="HW124" s="9">
        <v>37.270000000000003</v>
      </c>
      <c r="HX124" s="9">
        <v>18.890999999999998</v>
      </c>
      <c r="HY124" s="9">
        <v>18.379000000000001</v>
      </c>
      <c r="HZ124" s="9">
        <v>4.9180000000000001</v>
      </c>
      <c r="IA124" s="9">
        <v>3.0230000000000001</v>
      </c>
      <c r="IB124" s="9">
        <v>1.8939999999999999</v>
      </c>
      <c r="IC124" s="9">
        <v>1.601</v>
      </c>
      <c r="ID124" s="9">
        <v>1.274</v>
      </c>
      <c r="IE124" s="9">
        <v>0.32700000000000001</v>
      </c>
      <c r="IF124" s="9">
        <v>0.97499999999999998</v>
      </c>
      <c r="IG124" s="9">
        <v>0.67400000000000004</v>
      </c>
      <c r="IH124" s="9">
        <v>0.30099999999999999</v>
      </c>
      <c r="II124" s="9">
        <v>0.626</v>
      </c>
      <c r="IJ124" s="9">
        <v>0.6</v>
      </c>
      <c r="IK124" s="9">
        <v>2.5999999999999999E-2</v>
      </c>
      <c r="IL124" s="9">
        <v>3.3170000000000002</v>
      </c>
      <c r="IM124" s="9">
        <v>1.75</v>
      </c>
      <c r="IN124" s="9">
        <v>1.5669999999999999</v>
      </c>
      <c r="IO124" s="9">
        <v>34.186999999999998</v>
      </c>
      <c r="IP124" s="9">
        <v>16.939</v>
      </c>
      <c r="IQ124" s="9">
        <v>17.248000000000001</v>
      </c>
    </row>
    <row r="125" spans="1:251">
      <c r="A125" s="10">
        <v>45292</v>
      </c>
      <c r="B125" s="9">
        <v>1210.921</v>
      </c>
      <c r="C125" s="9">
        <v>1279.06</v>
      </c>
      <c r="D125" s="9">
        <v>435.464</v>
      </c>
      <c r="E125" s="9">
        <v>843.596</v>
      </c>
      <c r="F125" s="9">
        <v>514.30200000000002</v>
      </c>
      <c r="G125" s="9">
        <v>272.06400000000002</v>
      </c>
      <c r="H125" s="9">
        <v>242.238</v>
      </c>
      <c r="I125" s="9">
        <v>100.643</v>
      </c>
      <c r="J125" s="9">
        <v>56.223999999999997</v>
      </c>
      <c r="K125" s="9">
        <v>44.418999999999997</v>
      </c>
      <c r="L125" s="9">
        <v>43.671999999999997</v>
      </c>
      <c r="M125" s="9">
        <v>29.178999999999998</v>
      </c>
      <c r="N125" s="9">
        <v>14.493</v>
      </c>
      <c r="O125" s="9">
        <v>30.974</v>
      </c>
      <c r="P125" s="9">
        <v>18.858000000000001</v>
      </c>
      <c r="Q125" s="9">
        <v>12.117000000000001</v>
      </c>
      <c r="R125" s="9">
        <v>12.698</v>
      </c>
      <c r="S125" s="9">
        <v>10.321</v>
      </c>
      <c r="T125" s="9">
        <v>2.3769999999999998</v>
      </c>
      <c r="U125" s="9">
        <v>56.970999999999997</v>
      </c>
      <c r="V125" s="9">
        <v>27.045000000000002</v>
      </c>
      <c r="W125" s="9">
        <v>29.925999999999998</v>
      </c>
      <c r="X125" s="9">
        <v>452.42</v>
      </c>
      <c r="Y125" s="9">
        <v>236.214</v>
      </c>
      <c r="Z125" s="9">
        <v>216.20599999999999</v>
      </c>
      <c r="AA125" s="9">
        <v>176.82499999999999</v>
      </c>
      <c r="AB125" s="9">
        <v>122.681</v>
      </c>
      <c r="AC125" s="9">
        <v>54.143999999999998</v>
      </c>
      <c r="AD125" s="9">
        <v>275.59500000000003</v>
      </c>
      <c r="AE125" s="9">
        <v>113.533</v>
      </c>
      <c r="AF125" s="9">
        <v>162.06100000000001</v>
      </c>
      <c r="AG125" s="9">
        <v>211.01400000000001</v>
      </c>
      <c r="AH125" s="9">
        <v>145.93100000000001</v>
      </c>
      <c r="AI125" s="9">
        <v>65.082999999999998</v>
      </c>
      <c r="AJ125" s="9">
        <v>303.28800000000001</v>
      </c>
      <c r="AK125" s="9">
        <v>126.133</v>
      </c>
      <c r="AL125" s="9">
        <v>177.15600000000001</v>
      </c>
      <c r="AM125" s="9">
        <v>306.56900000000002</v>
      </c>
      <c r="AN125" s="9">
        <v>132.39099999999999</v>
      </c>
      <c r="AO125" s="9">
        <v>174.178</v>
      </c>
      <c r="AP125" s="9">
        <v>3621.6489999999999</v>
      </c>
      <c r="AQ125" s="9">
        <v>1886.43</v>
      </c>
      <c r="AR125" s="9">
        <v>1735.2190000000001</v>
      </c>
      <c r="AS125" s="9">
        <v>2489.04</v>
      </c>
      <c r="AT125" s="9">
        <v>1513.952</v>
      </c>
      <c r="AU125" s="9">
        <v>975.08799999999997</v>
      </c>
      <c r="AV125" s="9">
        <v>1132.6089999999999</v>
      </c>
      <c r="AW125" s="9">
        <v>372.47800000000001</v>
      </c>
      <c r="AX125" s="9">
        <v>760.13099999999997</v>
      </c>
      <c r="AY125" s="9">
        <v>471.97</v>
      </c>
      <c r="AZ125" s="9">
        <v>248.86099999999999</v>
      </c>
      <c r="BA125" s="9">
        <v>223.10900000000001</v>
      </c>
      <c r="BB125" s="9">
        <v>85.608999999999995</v>
      </c>
      <c r="BC125" s="9">
        <v>49.317</v>
      </c>
      <c r="BD125" s="9">
        <v>36.292000000000002</v>
      </c>
      <c r="BE125" s="9">
        <v>32.078000000000003</v>
      </c>
      <c r="BF125" s="9">
        <v>22.920999999999999</v>
      </c>
      <c r="BG125" s="9">
        <v>9.1579999999999995</v>
      </c>
      <c r="BH125" s="9">
        <v>25.919</v>
      </c>
      <c r="BI125" s="9">
        <v>18.206</v>
      </c>
      <c r="BJ125" s="9">
        <v>7.7130000000000001</v>
      </c>
      <c r="BK125" s="9">
        <v>6.1589999999999998</v>
      </c>
      <c r="BL125" s="9">
        <v>4.7149999999999999</v>
      </c>
      <c r="BM125" s="9">
        <v>1.4450000000000001</v>
      </c>
      <c r="BN125" s="9">
        <v>53.530999999999999</v>
      </c>
      <c r="BO125" s="9">
        <v>26.396999999999998</v>
      </c>
      <c r="BP125" s="9">
        <v>27.134</v>
      </c>
      <c r="BQ125" s="9">
        <v>426.70600000000002</v>
      </c>
      <c r="BR125" s="9">
        <v>222.399</v>
      </c>
      <c r="BS125" s="9">
        <v>204.30799999999999</v>
      </c>
      <c r="BT125" s="9">
        <v>165.589</v>
      </c>
      <c r="BU125" s="9">
        <v>120.351</v>
      </c>
      <c r="BV125" s="9">
        <v>45.238999999999997</v>
      </c>
      <c r="BW125" s="9">
        <v>261.11700000000002</v>
      </c>
      <c r="BX125" s="9">
        <v>102.048</v>
      </c>
      <c r="BY125" s="9">
        <v>159.06899999999999</v>
      </c>
      <c r="BZ125" s="9">
        <v>188.62899999999999</v>
      </c>
      <c r="CA125" s="9">
        <v>136.61199999999999</v>
      </c>
      <c r="CB125" s="9">
        <v>52.018000000000001</v>
      </c>
      <c r="CC125" s="9">
        <v>283.34100000000001</v>
      </c>
      <c r="CD125" s="9">
        <v>112.249</v>
      </c>
      <c r="CE125" s="9">
        <v>171.09100000000001</v>
      </c>
      <c r="CF125" s="9">
        <v>287.036</v>
      </c>
      <c r="CG125" s="9">
        <v>120.254</v>
      </c>
      <c r="CH125" s="9">
        <v>166.78200000000001</v>
      </c>
      <c r="CI125" s="9">
        <v>2839.1869999999999</v>
      </c>
      <c r="CJ125" s="9">
        <v>1462.252</v>
      </c>
      <c r="CK125" s="9">
        <v>1376.9349999999999</v>
      </c>
      <c r="CL125" s="9">
        <v>1954.7739999999999</v>
      </c>
      <c r="CM125" s="9">
        <v>1180.32</v>
      </c>
      <c r="CN125" s="9">
        <v>774.45299999999997</v>
      </c>
      <c r="CO125" s="9">
        <v>884.41399999999999</v>
      </c>
      <c r="CP125" s="9">
        <v>281.93200000000002</v>
      </c>
      <c r="CQ125" s="9">
        <v>602.48199999999997</v>
      </c>
      <c r="CR125" s="9">
        <v>353.96300000000002</v>
      </c>
      <c r="CS125" s="9">
        <v>178.958</v>
      </c>
      <c r="CT125" s="9">
        <v>175.005</v>
      </c>
      <c r="CU125" s="9">
        <v>65.453999999999994</v>
      </c>
      <c r="CV125" s="9">
        <v>34.021000000000001</v>
      </c>
      <c r="CW125" s="9">
        <v>31.433</v>
      </c>
      <c r="CX125" s="9">
        <v>17.012</v>
      </c>
      <c r="CY125" s="9">
        <v>13.225</v>
      </c>
      <c r="CZ125" s="9">
        <v>3.786</v>
      </c>
      <c r="DA125" s="9">
        <v>12.797000000000001</v>
      </c>
      <c r="DB125" s="9">
        <v>10.689</v>
      </c>
      <c r="DC125" s="9">
        <v>2.1080000000000001</v>
      </c>
      <c r="DD125" s="9">
        <v>4.2140000000000004</v>
      </c>
      <c r="DE125" s="9">
        <v>2.536</v>
      </c>
      <c r="DF125" s="9">
        <v>1.6779999999999999</v>
      </c>
      <c r="DG125" s="9">
        <v>48.442</v>
      </c>
      <c r="DH125" s="9">
        <v>20.795999999999999</v>
      </c>
      <c r="DI125" s="9">
        <v>27.646000000000001</v>
      </c>
      <c r="DJ125" s="9">
        <v>315.53300000000002</v>
      </c>
      <c r="DK125" s="9">
        <v>159.202</v>
      </c>
      <c r="DL125" s="9">
        <v>156.33099999999999</v>
      </c>
      <c r="DM125" s="9">
        <v>119.986</v>
      </c>
      <c r="DN125" s="9">
        <v>79.870999999999995</v>
      </c>
      <c r="DO125" s="9">
        <v>40.113999999999997</v>
      </c>
      <c r="DP125" s="9">
        <v>195.548</v>
      </c>
      <c r="DQ125" s="9">
        <v>79.331000000000003</v>
      </c>
      <c r="DR125" s="9">
        <v>116.217</v>
      </c>
      <c r="DS125" s="9">
        <v>134.44200000000001</v>
      </c>
      <c r="DT125" s="9">
        <v>90.581000000000003</v>
      </c>
      <c r="DU125" s="9">
        <v>43.860999999999997</v>
      </c>
      <c r="DV125" s="9">
        <v>219.52199999999999</v>
      </c>
      <c r="DW125" s="9">
        <v>88.376999999999995</v>
      </c>
      <c r="DX125" s="9">
        <v>131.14400000000001</v>
      </c>
      <c r="DY125" s="9">
        <v>208.345</v>
      </c>
      <c r="DZ125" s="9">
        <v>90.02</v>
      </c>
      <c r="EA125" s="9">
        <v>118.325</v>
      </c>
      <c r="EB125" s="9">
        <v>918.86900000000003</v>
      </c>
      <c r="EC125" s="9">
        <v>484.54700000000003</v>
      </c>
      <c r="ED125" s="9">
        <v>434.32100000000003</v>
      </c>
      <c r="EE125" s="9">
        <v>606.94200000000001</v>
      </c>
      <c r="EF125" s="9">
        <v>380.50099999999998</v>
      </c>
      <c r="EG125" s="9">
        <v>226.441</v>
      </c>
      <c r="EH125" s="9">
        <v>311.92700000000002</v>
      </c>
      <c r="EI125" s="9">
        <v>104.04600000000001</v>
      </c>
      <c r="EJ125" s="9">
        <v>207.881</v>
      </c>
      <c r="EK125" s="9">
        <v>121.52</v>
      </c>
      <c r="EL125" s="9">
        <v>67.855999999999995</v>
      </c>
      <c r="EM125" s="9">
        <v>53.664000000000001</v>
      </c>
      <c r="EN125" s="9">
        <v>28.332000000000001</v>
      </c>
      <c r="EO125" s="9">
        <v>15.281000000000001</v>
      </c>
      <c r="EP125" s="9">
        <v>13.051</v>
      </c>
      <c r="EQ125" s="9">
        <v>11.143000000000001</v>
      </c>
      <c r="ER125" s="9">
        <v>7.4189999999999996</v>
      </c>
      <c r="ES125" s="9">
        <v>3.7240000000000002</v>
      </c>
      <c r="ET125" s="9">
        <v>7.5049999999999999</v>
      </c>
      <c r="EU125" s="9">
        <v>5.4630000000000001</v>
      </c>
      <c r="EV125" s="9">
        <v>2.0419999999999998</v>
      </c>
      <c r="EW125" s="9">
        <v>3.637</v>
      </c>
      <c r="EX125" s="9">
        <v>1.956</v>
      </c>
      <c r="EY125" s="9">
        <v>1.6819999999999999</v>
      </c>
      <c r="EZ125" s="9">
        <v>17.190000000000001</v>
      </c>
      <c r="FA125" s="9">
        <v>7.8630000000000004</v>
      </c>
      <c r="FB125" s="9">
        <v>9.327</v>
      </c>
      <c r="FC125" s="9">
        <v>107.01900000000001</v>
      </c>
      <c r="FD125" s="9">
        <v>58.417000000000002</v>
      </c>
      <c r="FE125" s="9">
        <v>48.601999999999997</v>
      </c>
      <c r="FF125" s="9">
        <v>37.948999999999998</v>
      </c>
      <c r="FG125" s="9">
        <v>28.198</v>
      </c>
      <c r="FH125" s="9">
        <v>9.7509999999999994</v>
      </c>
      <c r="FI125" s="9">
        <v>69.069000000000003</v>
      </c>
      <c r="FJ125" s="9">
        <v>30.219000000000001</v>
      </c>
      <c r="FK125" s="9">
        <v>38.850999999999999</v>
      </c>
      <c r="FL125" s="9">
        <v>46.314999999999998</v>
      </c>
      <c r="FM125" s="9">
        <v>34.247</v>
      </c>
      <c r="FN125" s="9">
        <v>12.068</v>
      </c>
      <c r="FO125" s="9">
        <v>75.204999999999998</v>
      </c>
      <c r="FP125" s="9">
        <v>33.607999999999997</v>
      </c>
      <c r="FQ125" s="9">
        <v>41.595999999999997</v>
      </c>
      <c r="FR125" s="9">
        <v>76.575000000000003</v>
      </c>
      <c r="FS125" s="9">
        <v>35.682000000000002</v>
      </c>
      <c r="FT125" s="9">
        <v>40.893000000000001</v>
      </c>
      <c r="FU125" s="9">
        <v>1551.6120000000001</v>
      </c>
      <c r="FV125" s="9">
        <v>830.15300000000002</v>
      </c>
      <c r="FW125" s="9">
        <v>721.45899999999995</v>
      </c>
      <c r="FX125" s="9">
        <v>1068.963</v>
      </c>
      <c r="FY125" s="9">
        <v>685.39400000000001</v>
      </c>
      <c r="FZ125" s="9">
        <v>383.56900000000002</v>
      </c>
      <c r="GA125" s="9">
        <v>482.649</v>
      </c>
      <c r="GB125" s="9">
        <v>144.75899999999999</v>
      </c>
      <c r="GC125" s="9">
        <v>337.89</v>
      </c>
      <c r="GD125" s="9">
        <v>167.61</v>
      </c>
      <c r="GE125" s="9">
        <v>77.334999999999994</v>
      </c>
      <c r="GF125" s="9">
        <v>90.275000000000006</v>
      </c>
      <c r="GG125" s="9">
        <v>34.993000000000002</v>
      </c>
      <c r="GH125" s="9">
        <v>18.353000000000002</v>
      </c>
      <c r="GI125" s="9">
        <v>16.64</v>
      </c>
      <c r="GJ125" s="9">
        <v>14.204000000000001</v>
      </c>
      <c r="GK125" s="9">
        <v>9.0820000000000007</v>
      </c>
      <c r="GL125" s="9">
        <v>5.1219999999999999</v>
      </c>
      <c r="GM125" s="9">
        <v>8.6969999999999992</v>
      </c>
      <c r="GN125" s="9">
        <v>5.7460000000000004</v>
      </c>
      <c r="GO125" s="9">
        <v>2.9510000000000001</v>
      </c>
      <c r="GP125" s="9">
        <v>5.508</v>
      </c>
      <c r="GQ125" s="9">
        <v>3.3359999999999999</v>
      </c>
      <c r="GR125" s="9">
        <v>2.1709999999999998</v>
      </c>
      <c r="GS125" s="9">
        <v>20.789000000000001</v>
      </c>
      <c r="GT125" s="9">
        <v>9.2720000000000002</v>
      </c>
      <c r="GU125" s="9">
        <v>11.518000000000001</v>
      </c>
      <c r="GV125" s="9">
        <v>147.589</v>
      </c>
      <c r="GW125" s="9">
        <v>67.617000000000004</v>
      </c>
      <c r="GX125" s="9">
        <v>79.971000000000004</v>
      </c>
      <c r="GY125" s="9">
        <v>54.7</v>
      </c>
      <c r="GZ125" s="9">
        <v>36.362000000000002</v>
      </c>
      <c r="HA125" s="9">
        <v>18.338000000000001</v>
      </c>
      <c r="HB125" s="9">
        <v>92.888000000000005</v>
      </c>
      <c r="HC125" s="9">
        <v>31.254999999999999</v>
      </c>
      <c r="HD125" s="9">
        <v>61.633000000000003</v>
      </c>
      <c r="HE125" s="9">
        <v>64.488</v>
      </c>
      <c r="HF125" s="9">
        <v>42.393999999999998</v>
      </c>
      <c r="HG125" s="9">
        <v>22.094000000000001</v>
      </c>
      <c r="HH125" s="9">
        <v>103.122</v>
      </c>
      <c r="HI125" s="9">
        <v>34.94</v>
      </c>
      <c r="HJ125" s="9">
        <v>68.182000000000002</v>
      </c>
      <c r="HK125" s="9">
        <v>101.58499999999999</v>
      </c>
      <c r="HL125" s="9">
        <v>37.000999999999998</v>
      </c>
      <c r="HM125" s="9">
        <v>64.584000000000003</v>
      </c>
      <c r="HN125" s="9">
        <v>278.31</v>
      </c>
      <c r="HO125" s="9">
        <v>142.88499999999999</v>
      </c>
      <c r="HP125" s="9">
        <v>135.42500000000001</v>
      </c>
      <c r="HQ125" s="9">
        <v>179.09399999999999</v>
      </c>
      <c r="HR125" s="9">
        <v>111.708</v>
      </c>
      <c r="HS125" s="9">
        <v>67.387</v>
      </c>
      <c r="HT125" s="9">
        <v>99.215000000000003</v>
      </c>
      <c r="HU125" s="9">
        <v>31.177</v>
      </c>
      <c r="HV125" s="9">
        <v>68.037999999999997</v>
      </c>
      <c r="HW125" s="9">
        <v>32.052999999999997</v>
      </c>
      <c r="HX125" s="9">
        <v>15.007999999999999</v>
      </c>
      <c r="HY125" s="9">
        <v>17.045999999999999</v>
      </c>
      <c r="HZ125" s="9">
        <v>5.7080000000000002</v>
      </c>
      <c r="IA125" s="9">
        <v>2.94</v>
      </c>
      <c r="IB125" s="9">
        <v>2.7669999999999999</v>
      </c>
      <c r="IC125" s="9">
        <v>2.0489999999999999</v>
      </c>
      <c r="ID125" s="9">
        <v>1.272</v>
      </c>
      <c r="IE125" s="9">
        <v>0.77600000000000002</v>
      </c>
      <c r="IF125" s="9">
        <v>1.254</v>
      </c>
      <c r="IG125" s="9">
        <v>0.60499999999999998</v>
      </c>
      <c r="IH125" s="9">
        <v>0.64900000000000002</v>
      </c>
      <c r="II125" s="9">
        <v>0.79500000000000004</v>
      </c>
      <c r="IJ125" s="9">
        <v>0.66700000000000004</v>
      </c>
      <c r="IK125" s="9">
        <v>0.127</v>
      </c>
      <c r="IL125" s="9">
        <v>3.6589999999999998</v>
      </c>
      <c r="IM125" s="9">
        <v>1.6679999999999999</v>
      </c>
      <c r="IN125" s="9">
        <v>1.9910000000000001</v>
      </c>
      <c r="IO125" s="9">
        <v>28.655999999999999</v>
      </c>
      <c r="IP125" s="9">
        <v>12.798</v>
      </c>
      <c r="IQ125" s="9">
        <v>15.856999999999999</v>
      </c>
    </row>
    <row r="126" spans="1:251">
      <c r="A126" s="10">
        <v>45323</v>
      </c>
      <c r="B126" s="9">
        <v>1268.133</v>
      </c>
      <c r="C126" s="9">
        <v>1292.684</v>
      </c>
      <c r="D126" s="9">
        <v>447.80399999999997</v>
      </c>
      <c r="E126" s="9">
        <v>844.88</v>
      </c>
      <c r="F126" s="9">
        <v>516.59500000000003</v>
      </c>
      <c r="G126" s="9">
        <v>291.15199999999999</v>
      </c>
      <c r="H126" s="9">
        <v>225.44300000000001</v>
      </c>
      <c r="I126" s="9">
        <v>114.179</v>
      </c>
      <c r="J126" s="9">
        <v>65.59</v>
      </c>
      <c r="K126" s="9">
        <v>48.59</v>
      </c>
      <c r="L126" s="9">
        <v>49.341000000000001</v>
      </c>
      <c r="M126" s="9">
        <v>35.520000000000003</v>
      </c>
      <c r="N126" s="9">
        <v>13.821999999999999</v>
      </c>
      <c r="O126" s="9">
        <v>28.303999999999998</v>
      </c>
      <c r="P126" s="9">
        <v>18.561</v>
      </c>
      <c r="Q126" s="9">
        <v>9.7430000000000003</v>
      </c>
      <c r="R126" s="9">
        <v>21.038</v>
      </c>
      <c r="S126" s="9">
        <v>16.959</v>
      </c>
      <c r="T126" s="9">
        <v>4.0780000000000003</v>
      </c>
      <c r="U126" s="9">
        <v>64.837999999999994</v>
      </c>
      <c r="V126" s="9">
        <v>30.07</v>
      </c>
      <c r="W126" s="9">
        <v>34.768000000000001</v>
      </c>
      <c r="X126" s="9">
        <v>444.86099999999999</v>
      </c>
      <c r="Y126" s="9">
        <v>247.53399999999999</v>
      </c>
      <c r="Z126" s="9">
        <v>197.32599999999999</v>
      </c>
      <c r="AA126" s="9">
        <v>190.238</v>
      </c>
      <c r="AB126" s="9">
        <v>139.31200000000001</v>
      </c>
      <c r="AC126" s="9">
        <v>50.924999999999997</v>
      </c>
      <c r="AD126" s="9">
        <v>254.62299999999999</v>
      </c>
      <c r="AE126" s="9">
        <v>108.22199999999999</v>
      </c>
      <c r="AF126" s="9">
        <v>146.40100000000001</v>
      </c>
      <c r="AG126" s="9">
        <v>228.673</v>
      </c>
      <c r="AH126" s="9">
        <v>165.82599999999999</v>
      </c>
      <c r="AI126" s="9">
        <v>62.847000000000001</v>
      </c>
      <c r="AJ126" s="9">
        <v>287.92200000000003</v>
      </c>
      <c r="AK126" s="9">
        <v>125.32599999999999</v>
      </c>
      <c r="AL126" s="9">
        <v>162.596</v>
      </c>
      <c r="AM126" s="9">
        <v>282.92700000000002</v>
      </c>
      <c r="AN126" s="9">
        <v>126.783</v>
      </c>
      <c r="AO126" s="9">
        <v>156.14400000000001</v>
      </c>
      <c r="AP126" s="9">
        <v>3740.944</v>
      </c>
      <c r="AQ126" s="9">
        <v>1947.2940000000001</v>
      </c>
      <c r="AR126" s="9">
        <v>1793.6510000000001</v>
      </c>
      <c r="AS126" s="9">
        <v>2548.7399999999998</v>
      </c>
      <c r="AT126" s="9">
        <v>1556.674</v>
      </c>
      <c r="AU126" s="9">
        <v>992.06700000000001</v>
      </c>
      <c r="AV126" s="9">
        <v>1192.204</v>
      </c>
      <c r="AW126" s="9">
        <v>390.62</v>
      </c>
      <c r="AX126" s="9">
        <v>801.58399999999995</v>
      </c>
      <c r="AY126" s="9">
        <v>438.23</v>
      </c>
      <c r="AZ126" s="9">
        <v>229.52</v>
      </c>
      <c r="BA126" s="9">
        <v>208.71</v>
      </c>
      <c r="BB126" s="9">
        <v>96.204999999999998</v>
      </c>
      <c r="BC126" s="9">
        <v>50.561999999999998</v>
      </c>
      <c r="BD126" s="9">
        <v>45.643000000000001</v>
      </c>
      <c r="BE126" s="9">
        <v>35.841999999999999</v>
      </c>
      <c r="BF126" s="9">
        <v>28.291</v>
      </c>
      <c r="BG126" s="9">
        <v>7.5510000000000002</v>
      </c>
      <c r="BH126" s="9">
        <v>20.477</v>
      </c>
      <c r="BI126" s="9">
        <v>14.788</v>
      </c>
      <c r="BJ126" s="9">
        <v>5.6890000000000001</v>
      </c>
      <c r="BK126" s="9">
        <v>15.365</v>
      </c>
      <c r="BL126" s="9">
        <v>13.503</v>
      </c>
      <c r="BM126" s="9">
        <v>1.8620000000000001</v>
      </c>
      <c r="BN126" s="9">
        <v>60.362000000000002</v>
      </c>
      <c r="BO126" s="9">
        <v>22.271000000000001</v>
      </c>
      <c r="BP126" s="9">
        <v>38.091000000000001</v>
      </c>
      <c r="BQ126" s="9">
        <v>385.83199999999999</v>
      </c>
      <c r="BR126" s="9">
        <v>198.53200000000001</v>
      </c>
      <c r="BS126" s="9">
        <v>187.3</v>
      </c>
      <c r="BT126" s="9">
        <v>139.95099999999999</v>
      </c>
      <c r="BU126" s="9">
        <v>99.186000000000007</v>
      </c>
      <c r="BV126" s="9">
        <v>40.765000000000001</v>
      </c>
      <c r="BW126" s="9">
        <v>245.881</v>
      </c>
      <c r="BX126" s="9">
        <v>99.346000000000004</v>
      </c>
      <c r="BY126" s="9">
        <v>146.536</v>
      </c>
      <c r="BZ126" s="9">
        <v>165.46100000000001</v>
      </c>
      <c r="CA126" s="9">
        <v>119.74299999999999</v>
      </c>
      <c r="CB126" s="9">
        <v>45.718000000000004</v>
      </c>
      <c r="CC126" s="9">
        <v>272.76900000000001</v>
      </c>
      <c r="CD126" s="9">
        <v>109.777</v>
      </c>
      <c r="CE126" s="9">
        <v>162.99199999999999</v>
      </c>
      <c r="CF126" s="9">
        <v>266.358</v>
      </c>
      <c r="CG126" s="9">
        <v>114.134</v>
      </c>
      <c r="CH126" s="9">
        <v>152.22499999999999</v>
      </c>
      <c r="CI126" s="9">
        <v>2934.7570000000001</v>
      </c>
      <c r="CJ126" s="9">
        <v>1499.865</v>
      </c>
      <c r="CK126" s="9">
        <v>1434.8920000000001</v>
      </c>
      <c r="CL126" s="9">
        <v>2035.317</v>
      </c>
      <c r="CM126" s="9">
        <v>1216.691</v>
      </c>
      <c r="CN126" s="9">
        <v>818.62599999999998</v>
      </c>
      <c r="CO126" s="9">
        <v>899.43899999999996</v>
      </c>
      <c r="CP126" s="9">
        <v>283.17399999999998</v>
      </c>
      <c r="CQ126" s="9">
        <v>616.26499999999999</v>
      </c>
      <c r="CR126" s="9">
        <v>353.19900000000001</v>
      </c>
      <c r="CS126" s="9">
        <v>184.71199999999999</v>
      </c>
      <c r="CT126" s="9">
        <v>168.48699999999999</v>
      </c>
      <c r="CU126" s="9">
        <v>68.558999999999997</v>
      </c>
      <c r="CV126" s="9">
        <v>35.395000000000003</v>
      </c>
      <c r="CW126" s="9">
        <v>33.164000000000001</v>
      </c>
      <c r="CX126" s="9">
        <v>27.266999999999999</v>
      </c>
      <c r="CY126" s="9">
        <v>17.024000000000001</v>
      </c>
      <c r="CZ126" s="9">
        <v>10.243</v>
      </c>
      <c r="DA126" s="9">
        <v>15.053000000000001</v>
      </c>
      <c r="DB126" s="9">
        <v>9.5860000000000003</v>
      </c>
      <c r="DC126" s="9">
        <v>5.4669999999999996</v>
      </c>
      <c r="DD126" s="9">
        <v>12.214</v>
      </c>
      <c r="DE126" s="9">
        <v>7.4379999999999997</v>
      </c>
      <c r="DF126" s="9">
        <v>4.7759999999999998</v>
      </c>
      <c r="DG126" s="9">
        <v>41.292000000000002</v>
      </c>
      <c r="DH126" s="9">
        <v>18.370999999999999</v>
      </c>
      <c r="DI126" s="9">
        <v>22.920999999999999</v>
      </c>
      <c r="DJ126" s="9">
        <v>314.41199999999998</v>
      </c>
      <c r="DK126" s="9">
        <v>165.179</v>
      </c>
      <c r="DL126" s="9">
        <v>149.232</v>
      </c>
      <c r="DM126" s="9">
        <v>127.82</v>
      </c>
      <c r="DN126" s="9">
        <v>91.537999999999997</v>
      </c>
      <c r="DO126" s="9">
        <v>36.281999999999996</v>
      </c>
      <c r="DP126" s="9">
        <v>186.59200000000001</v>
      </c>
      <c r="DQ126" s="9">
        <v>73.641000000000005</v>
      </c>
      <c r="DR126" s="9">
        <v>112.95099999999999</v>
      </c>
      <c r="DS126" s="9">
        <v>146.89699999999999</v>
      </c>
      <c r="DT126" s="9">
        <v>103.363</v>
      </c>
      <c r="DU126" s="9">
        <v>43.533999999999999</v>
      </c>
      <c r="DV126" s="9">
        <v>206.30199999999999</v>
      </c>
      <c r="DW126" s="9">
        <v>81.349000000000004</v>
      </c>
      <c r="DX126" s="9">
        <v>124.953</v>
      </c>
      <c r="DY126" s="9">
        <v>201.64500000000001</v>
      </c>
      <c r="DZ126" s="9">
        <v>83.227000000000004</v>
      </c>
      <c r="EA126" s="9">
        <v>118.41800000000001</v>
      </c>
      <c r="EB126" s="9">
        <v>953.30100000000004</v>
      </c>
      <c r="EC126" s="9">
        <v>506.11900000000003</v>
      </c>
      <c r="ED126" s="9">
        <v>447.18200000000002</v>
      </c>
      <c r="EE126" s="9">
        <v>625.62800000000004</v>
      </c>
      <c r="EF126" s="9">
        <v>398.42099999999999</v>
      </c>
      <c r="EG126" s="9">
        <v>227.20599999999999</v>
      </c>
      <c r="EH126" s="9">
        <v>327.673</v>
      </c>
      <c r="EI126" s="9">
        <v>107.69799999999999</v>
      </c>
      <c r="EJ126" s="9">
        <v>219.97499999999999</v>
      </c>
      <c r="EK126" s="9">
        <v>115.688</v>
      </c>
      <c r="EL126" s="9">
        <v>59.859000000000002</v>
      </c>
      <c r="EM126" s="9">
        <v>55.829000000000001</v>
      </c>
      <c r="EN126" s="9">
        <v>26.105</v>
      </c>
      <c r="EO126" s="9">
        <v>14.173</v>
      </c>
      <c r="EP126" s="9">
        <v>11.932</v>
      </c>
      <c r="EQ126" s="9">
        <v>8.8010000000000002</v>
      </c>
      <c r="ER126" s="9">
        <v>7.1710000000000003</v>
      </c>
      <c r="ES126" s="9">
        <v>1.63</v>
      </c>
      <c r="ET126" s="9">
        <v>4.319</v>
      </c>
      <c r="EU126" s="9">
        <v>3.3479999999999999</v>
      </c>
      <c r="EV126" s="9">
        <v>0.97099999999999997</v>
      </c>
      <c r="EW126" s="9">
        <v>4.4820000000000002</v>
      </c>
      <c r="EX126" s="9">
        <v>3.823</v>
      </c>
      <c r="EY126" s="9">
        <v>0.65900000000000003</v>
      </c>
      <c r="EZ126" s="9">
        <v>17.303999999999998</v>
      </c>
      <c r="FA126" s="9">
        <v>7.0030000000000001</v>
      </c>
      <c r="FB126" s="9">
        <v>10.301</v>
      </c>
      <c r="FC126" s="9">
        <v>100.048</v>
      </c>
      <c r="FD126" s="9">
        <v>50.286000000000001</v>
      </c>
      <c r="FE126" s="9">
        <v>49.762</v>
      </c>
      <c r="FF126" s="9">
        <v>36.161999999999999</v>
      </c>
      <c r="FG126" s="9">
        <v>24.652000000000001</v>
      </c>
      <c r="FH126" s="9">
        <v>11.51</v>
      </c>
      <c r="FI126" s="9">
        <v>63.887</v>
      </c>
      <c r="FJ126" s="9">
        <v>25.634</v>
      </c>
      <c r="FK126" s="9">
        <v>38.252000000000002</v>
      </c>
      <c r="FL126" s="9">
        <v>43.438000000000002</v>
      </c>
      <c r="FM126" s="9">
        <v>30.687999999999999</v>
      </c>
      <c r="FN126" s="9">
        <v>12.750999999999999</v>
      </c>
      <c r="FO126" s="9">
        <v>72.25</v>
      </c>
      <c r="FP126" s="9">
        <v>29.172000000000001</v>
      </c>
      <c r="FQ126" s="9">
        <v>43.079000000000001</v>
      </c>
      <c r="FR126" s="9">
        <v>68.204999999999998</v>
      </c>
      <c r="FS126" s="9">
        <v>28.981999999999999</v>
      </c>
      <c r="FT126" s="9">
        <v>39.223999999999997</v>
      </c>
      <c r="FU126" s="9">
        <v>1608.36</v>
      </c>
      <c r="FV126" s="9">
        <v>858.40200000000004</v>
      </c>
      <c r="FW126" s="9">
        <v>749.95799999999997</v>
      </c>
      <c r="FX126" s="9">
        <v>1105.9390000000001</v>
      </c>
      <c r="FY126" s="9">
        <v>695.46799999999996</v>
      </c>
      <c r="FZ126" s="9">
        <v>410.471</v>
      </c>
      <c r="GA126" s="9">
        <v>502.42200000000003</v>
      </c>
      <c r="GB126" s="9">
        <v>162.934</v>
      </c>
      <c r="GC126" s="9">
        <v>339.488</v>
      </c>
      <c r="GD126" s="9">
        <v>173.77600000000001</v>
      </c>
      <c r="GE126" s="9">
        <v>91.861000000000004</v>
      </c>
      <c r="GF126" s="9">
        <v>81.915000000000006</v>
      </c>
      <c r="GG126" s="9">
        <v>35.152000000000001</v>
      </c>
      <c r="GH126" s="9">
        <v>19.716000000000001</v>
      </c>
      <c r="GI126" s="9">
        <v>15.436</v>
      </c>
      <c r="GJ126" s="9">
        <v>16.696999999999999</v>
      </c>
      <c r="GK126" s="9">
        <v>12.51</v>
      </c>
      <c r="GL126" s="9">
        <v>4.1870000000000003</v>
      </c>
      <c r="GM126" s="9">
        <v>11.99</v>
      </c>
      <c r="GN126" s="9">
        <v>9.3810000000000002</v>
      </c>
      <c r="GO126" s="9">
        <v>2.609</v>
      </c>
      <c r="GP126" s="9">
        <v>4.7069999999999999</v>
      </c>
      <c r="GQ126" s="9">
        <v>3.129</v>
      </c>
      <c r="GR126" s="9">
        <v>1.5780000000000001</v>
      </c>
      <c r="GS126" s="9">
        <v>18.454999999999998</v>
      </c>
      <c r="GT126" s="9">
        <v>7.2060000000000004</v>
      </c>
      <c r="GU126" s="9">
        <v>11.249000000000001</v>
      </c>
      <c r="GV126" s="9">
        <v>152.30099999999999</v>
      </c>
      <c r="GW126" s="9">
        <v>79.850999999999999</v>
      </c>
      <c r="GX126" s="9">
        <v>72.45</v>
      </c>
      <c r="GY126" s="9">
        <v>60.783000000000001</v>
      </c>
      <c r="GZ126" s="9">
        <v>44.832999999999998</v>
      </c>
      <c r="HA126" s="9">
        <v>15.95</v>
      </c>
      <c r="HB126" s="9">
        <v>91.518000000000001</v>
      </c>
      <c r="HC126" s="9">
        <v>35.018000000000001</v>
      </c>
      <c r="HD126" s="9">
        <v>56.5</v>
      </c>
      <c r="HE126" s="9">
        <v>73.406999999999996</v>
      </c>
      <c r="HF126" s="9">
        <v>53.982999999999997</v>
      </c>
      <c r="HG126" s="9">
        <v>19.425000000000001</v>
      </c>
      <c r="HH126" s="9">
        <v>100.369</v>
      </c>
      <c r="HI126" s="9">
        <v>37.878999999999998</v>
      </c>
      <c r="HJ126" s="9">
        <v>62.49</v>
      </c>
      <c r="HK126" s="9">
        <v>103.50700000000001</v>
      </c>
      <c r="HL126" s="9">
        <v>44.398000000000003</v>
      </c>
      <c r="HM126" s="9">
        <v>59.109000000000002</v>
      </c>
      <c r="HN126" s="9">
        <v>283.19099999999997</v>
      </c>
      <c r="HO126" s="9">
        <v>146.315</v>
      </c>
      <c r="HP126" s="9">
        <v>136.875</v>
      </c>
      <c r="HQ126" s="9">
        <v>182.58799999999999</v>
      </c>
      <c r="HR126" s="9">
        <v>113.941</v>
      </c>
      <c r="HS126" s="9">
        <v>68.647000000000006</v>
      </c>
      <c r="HT126" s="9">
        <v>100.60299999999999</v>
      </c>
      <c r="HU126" s="9">
        <v>32.374000000000002</v>
      </c>
      <c r="HV126" s="9">
        <v>68.228999999999999</v>
      </c>
      <c r="HW126" s="9">
        <v>33.795999999999999</v>
      </c>
      <c r="HX126" s="9">
        <v>16.954000000000001</v>
      </c>
      <c r="HY126" s="9">
        <v>16.841999999999999</v>
      </c>
      <c r="HZ126" s="9">
        <v>5.1020000000000003</v>
      </c>
      <c r="IA126" s="9">
        <v>2.79</v>
      </c>
      <c r="IB126" s="9">
        <v>2.3130000000000002</v>
      </c>
      <c r="IC126" s="9">
        <v>1.7090000000000001</v>
      </c>
      <c r="ID126" s="9">
        <v>1.359</v>
      </c>
      <c r="IE126" s="9">
        <v>0.35</v>
      </c>
      <c r="IF126" s="9">
        <v>1.095</v>
      </c>
      <c r="IG126" s="9">
        <v>0.77100000000000002</v>
      </c>
      <c r="IH126" s="9">
        <v>0.32400000000000001</v>
      </c>
      <c r="II126" s="9">
        <v>0.61399999999999999</v>
      </c>
      <c r="IJ126" s="9">
        <v>0.58799999999999997</v>
      </c>
      <c r="IK126" s="9">
        <v>2.5999999999999999E-2</v>
      </c>
      <c r="IL126" s="9">
        <v>3.3929999999999998</v>
      </c>
      <c r="IM126" s="9">
        <v>1.431</v>
      </c>
      <c r="IN126" s="9">
        <v>1.962</v>
      </c>
      <c r="IO126" s="9">
        <v>30.035</v>
      </c>
      <c r="IP126" s="9">
        <v>15.067</v>
      </c>
      <c r="IQ126" s="9">
        <v>14.968</v>
      </c>
    </row>
    <row r="127" spans="1:251">
      <c r="A127" s="10">
        <v>45352</v>
      </c>
      <c r="B127" s="9">
        <v>1250.826</v>
      </c>
      <c r="C127" s="9">
        <v>1312.8889999999999</v>
      </c>
      <c r="D127" s="9">
        <v>452.42599999999999</v>
      </c>
      <c r="E127" s="9">
        <v>860.46299999999997</v>
      </c>
      <c r="F127" s="9">
        <v>532.18100000000004</v>
      </c>
      <c r="G127" s="9">
        <v>296.14699999999999</v>
      </c>
      <c r="H127" s="9">
        <v>236.03399999999999</v>
      </c>
      <c r="I127" s="9">
        <v>111.67100000000001</v>
      </c>
      <c r="J127" s="9">
        <v>64.772000000000006</v>
      </c>
      <c r="K127" s="9">
        <v>46.899000000000001</v>
      </c>
      <c r="L127" s="9">
        <v>53.988</v>
      </c>
      <c r="M127" s="9">
        <v>37.671999999999997</v>
      </c>
      <c r="N127" s="9">
        <v>16.315000000000001</v>
      </c>
      <c r="O127" s="9">
        <v>34.037999999999997</v>
      </c>
      <c r="P127" s="9">
        <v>24.847000000000001</v>
      </c>
      <c r="Q127" s="9">
        <v>9.1910000000000007</v>
      </c>
      <c r="R127" s="9">
        <v>19.95</v>
      </c>
      <c r="S127" s="9">
        <v>12.826000000000001</v>
      </c>
      <c r="T127" s="9">
        <v>7.1239999999999997</v>
      </c>
      <c r="U127" s="9">
        <v>57.683999999999997</v>
      </c>
      <c r="V127" s="9">
        <v>27.099</v>
      </c>
      <c r="W127" s="9">
        <v>30.584</v>
      </c>
      <c r="X127" s="9">
        <v>472.35599999999999</v>
      </c>
      <c r="Y127" s="9">
        <v>261.589</v>
      </c>
      <c r="Z127" s="9">
        <v>210.767</v>
      </c>
      <c r="AA127" s="9">
        <v>205.958</v>
      </c>
      <c r="AB127" s="9">
        <v>147.84399999999999</v>
      </c>
      <c r="AC127" s="9">
        <v>58.113999999999997</v>
      </c>
      <c r="AD127" s="9">
        <v>266.39800000000002</v>
      </c>
      <c r="AE127" s="9">
        <v>113.745</v>
      </c>
      <c r="AF127" s="9">
        <v>152.65299999999999</v>
      </c>
      <c r="AG127" s="9">
        <v>237.72300000000001</v>
      </c>
      <c r="AH127" s="9">
        <v>169.46899999999999</v>
      </c>
      <c r="AI127" s="9">
        <v>68.254999999999995</v>
      </c>
      <c r="AJ127" s="9">
        <v>294.45800000000003</v>
      </c>
      <c r="AK127" s="9">
        <v>126.678</v>
      </c>
      <c r="AL127" s="9">
        <v>167.779</v>
      </c>
      <c r="AM127" s="9">
        <v>300.43599999999998</v>
      </c>
      <c r="AN127" s="9">
        <v>138.59200000000001</v>
      </c>
      <c r="AO127" s="9">
        <v>161.84399999999999</v>
      </c>
      <c r="AP127" s="9">
        <v>3723.0390000000002</v>
      </c>
      <c r="AQ127" s="9">
        <v>1954.1279999999999</v>
      </c>
      <c r="AR127" s="9">
        <v>1768.91</v>
      </c>
      <c r="AS127" s="9">
        <v>2539.0740000000001</v>
      </c>
      <c r="AT127" s="9">
        <v>1559.02</v>
      </c>
      <c r="AU127" s="9">
        <v>980.05399999999997</v>
      </c>
      <c r="AV127" s="9">
        <v>1183.9649999999999</v>
      </c>
      <c r="AW127" s="9">
        <v>395.108</v>
      </c>
      <c r="AX127" s="9">
        <v>788.85599999999999</v>
      </c>
      <c r="AY127" s="9">
        <v>460.48599999999999</v>
      </c>
      <c r="AZ127" s="9">
        <v>243</v>
      </c>
      <c r="BA127" s="9">
        <v>217.48699999999999</v>
      </c>
      <c r="BB127" s="9">
        <v>82.728999999999999</v>
      </c>
      <c r="BC127" s="9">
        <v>37.116999999999997</v>
      </c>
      <c r="BD127" s="9">
        <v>45.612000000000002</v>
      </c>
      <c r="BE127" s="9">
        <v>24.504999999999999</v>
      </c>
      <c r="BF127" s="9">
        <v>15.561</v>
      </c>
      <c r="BG127" s="9">
        <v>8.9450000000000003</v>
      </c>
      <c r="BH127" s="9">
        <v>14.009</v>
      </c>
      <c r="BI127" s="9">
        <v>8.1829999999999998</v>
      </c>
      <c r="BJ127" s="9">
        <v>5.8259999999999996</v>
      </c>
      <c r="BK127" s="9">
        <v>10.496</v>
      </c>
      <c r="BL127" s="9">
        <v>7.3769999999999998</v>
      </c>
      <c r="BM127" s="9">
        <v>3.1190000000000002</v>
      </c>
      <c r="BN127" s="9">
        <v>58.223999999999997</v>
      </c>
      <c r="BO127" s="9">
        <v>21.556000000000001</v>
      </c>
      <c r="BP127" s="9">
        <v>36.667000000000002</v>
      </c>
      <c r="BQ127" s="9">
        <v>407.33499999999998</v>
      </c>
      <c r="BR127" s="9">
        <v>217.501</v>
      </c>
      <c r="BS127" s="9">
        <v>189.834</v>
      </c>
      <c r="BT127" s="9">
        <v>155.55500000000001</v>
      </c>
      <c r="BU127" s="9">
        <v>109.65</v>
      </c>
      <c r="BV127" s="9">
        <v>45.905000000000001</v>
      </c>
      <c r="BW127" s="9">
        <v>251.78100000000001</v>
      </c>
      <c r="BX127" s="9">
        <v>107.852</v>
      </c>
      <c r="BY127" s="9">
        <v>143.929</v>
      </c>
      <c r="BZ127" s="9">
        <v>174.42400000000001</v>
      </c>
      <c r="CA127" s="9">
        <v>121.126</v>
      </c>
      <c r="CB127" s="9">
        <v>53.296999999999997</v>
      </c>
      <c r="CC127" s="9">
        <v>286.06299999999999</v>
      </c>
      <c r="CD127" s="9">
        <v>121.873</v>
      </c>
      <c r="CE127" s="9">
        <v>164.19</v>
      </c>
      <c r="CF127" s="9">
        <v>265.79000000000002</v>
      </c>
      <c r="CG127" s="9">
        <v>116.035</v>
      </c>
      <c r="CH127" s="9">
        <v>149.755</v>
      </c>
      <c r="CI127" s="9">
        <v>2905.3789999999999</v>
      </c>
      <c r="CJ127" s="9">
        <v>1482.8489999999999</v>
      </c>
      <c r="CK127" s="9">
        <v>1422.5309999999999</v>
      </c>
      <c r="CL127" s="9">
        <v>1999.527</v>
      </c>
      <c r="CM127" s="9">
        <v>1190.922</v>
      </c>
      <c r="CN127" s="9">
        <v>808.60400000000004</v>
      </c>
      <c r="CO127" s="9">
        <v>905.85199999999998</v>
      </c>
      <c r="CP127" s="9">
        <v>291.92599999999999</v>
      </c>
      <c r="CQ127" s="9">
        <v>613.92600000000004</v>
      </c>
      <c r="CR127" s="9">
        <v>328.68700000000001</v>
      </c>
      <c r="CS127" s="9">
        <v>175.184</v>
      </c>
      <c r="CT127" s="9">
        <v>153.50399999999999</v>
      </c>
      <c r="CU127" s="9">
        <v>56.463999999999999</v>
      </c>
      <c r="CV127" s="9">
        <v>32.92</v>
      </c>
      <c r="CW127" s="9">
        <v>23.544</v>
      </c>
      <c r="CX127" s="9">
        <v>20.010000000000002</v>
      </c>
      <c r="CY127" s="9">
        <v>13.792999999999999</v>
      </c>
      <c r="CZ127" s="9">
        <v>6.2169999999999996</v>
      </c>
      <c r="DA127" s="9">
        <v>8.2919999999999998</v>
      </c>
      <c r="DB127" s="9">
        <v>4.7270000000000003</v>
      </c>
      <c r="DC127" s="9">
        <v>3.5640000000000001</v>
      </c>
      <c r="DD127" s="9">
        <v>11.718</v>
      </c>
      <c r="DE127" s="9">
        <v>9.0649999999999995</v>
      </c>
      <c r="DF127" s="9">
        <v>2.653</v>
      </c>
      <c r="DG127" s="9">
        <v>36.454000000000001</v>
      </c>
      <c r="DH127" s="9">
        <v>19.128</v>
      </c>
      <c r="DI127" s="9">
        <v>17.327000000000002</v>
      </c>
      <c r="DJ127" s="9">
        <v>296.64699999999999</v>
      </c>
      <c r="DK127" s="9">
        <v>160.60400000000001</v>
      </c>
      <c r="DL127" s="9">
        <v>136.04300000000001</v>
      </c>
      <c r="DM127" s="9">
        <v>119.58</v>
      </c>
      <c r="DN127" s="9">
        <v>87.284000000000006</v>
      </c>
      <c r="DO127" s="9">
        <v>32.295999999999999</v>
      </c>
      <c r="DP127" s="9">
        <v>177.06700000000001</v>
      </c>
      <c r="DQ127" s="9">
        <v>73.319999999999993</v>
      </c>
      <c r="DR127" s="9">
        <v>103.747</v>
      </c>
      <c r="DS127" s="9">
        <v>132.33500000000001</v>
      </c>
      <c r="DT127" s="9">
        <v>94.421000000000006</v>
      </c>
      <c r="DU127" s="9">
        <v>37.914999999999999</v>
      </c>
      <c r="DV127" s="9">
        <v>196.352</v>
      </c>
      <c r="DW127" s="9">
        <v>80.763000000000005</v>
      </c>
      <c r="DX127" s="9">
        <v>115.589</v>
      </c>
      <c r="DY127" s="9">
        <v>185.358</v>
      </c>
      <c r="DZ127" s="9">
        <v>78.048000000000002</v>
      </c>
      <c r="EA127" s="9">
        <v>107.31100000000001</v>
      </c>
      <c r="EB127" s="9">
        <v>943.26400000000001</v>
      </c>
      <c r="EC127" s="9">
        <v>502.26100000000002</v>
      </c>
      <c r="ED127" s="9">
        <v>441.00299999999999</v>
      </c>
      <c r="EE127" s="9">
        <v>607.23599999999999</v>
      </c>
      <c r="EF127" s="9">
        <v>384.49900000000002</v>
      </c>
      <c r="EG127" s="9">
        <v>222.73699999999999</v>
      </c>
      <c r="EH127" s="9">
        <v>336.029</v>
      </c>
      <c r="EI127" s="9">
        <v>117.762</v>
      </c>
      <c r="EJ127" s="9">
        <v>218.267</v>
      </c>
      <c r="EK127" s="9">
        <v>121.69</v>
      </c>
      <c r="EL127" s="9">
        <v>63.070999999999998</v>
      </c>
      <c r="EM127" s="9">
        <v>58.619</v>
      </c>
      <c r="EN127" s="9">
        <v>20.399999999999999</v>
      </c>
      <c r="EO127" s="9">
        <v>8.8450000000000006</v>
      </c>
      <c r="EP127" s="9">
        <v>11.555</v>
      </c>
      <c r="EQ127" s="9">
        <v>3.7090000000000001</v>
      </c>
      <c r="ER127" s="9">
        <v>2.66</v>
      </c>
      <c r="ES127" s="9">
        <v>1.05</v>
      </c>
      <c r="ET127" s="9">
        <v>2.0960000000000001</v>
      </c>
      <c r="EU127" s="9">
        <v>1.087</v>
      </c>
      <c r="EV127" s="9">
        <v>1.0089999999999999</v>
      </c>
      <c r="EW127" s="9">
        <v>1.613</v>
      </c>
      <c r="EX127" s="9">
        <v>1.5720000000000001</v>
      </c>
      <c r="EY127" s="9">
        <v>4.1000000000000002E-2</v>
      </c>
      <c r="EZ127" s="9">
        <v>16.690999999999999</v>
      </c>
      <c r="FA127" s="9">
        <v>6.1849999999999996</v>
      </c>
      <c r="FB127" s="9">
        <v>10.505000000000001</v>
      </c>
      <c r="FC127" s="9">
        <v>109.99</v>
      </c>
      <c r="FD127" s="9">
        <v>57.97</v>
      </c>
      <c r="FE127" s="9">
        <v>52.018999999999998</v>
      </c>
      <c r="FF127" s="9">
        <v>45.889000000000003</v>
      </c>
      <c r="FG127" s="9">
        <v>31.58</v>
      </c>
      <c r="FH127" s="9">
        <v>14.308999999999999</v>
      </c>
      <c r="FI127" s="9">
        <v>64.100999999999999</v>
      </c>
      <c r="FJ127" s="9">
        <v>26.39</v>
      </c>
      <c r="FK127" s="9">
        <v>37.710999999999999</v>
      </c>
      <c r="FL127" s="9">
        <v>48.101999999999997</v>
      </c>
      <c r="FM127" s="9">
        <v>33.003</v>
      </c>
      <c r="FN127" s="9">
        <v>15.1</v>
      </c>
      <c r="FO127" s="9">
        <v>73.587999999999994</v>
      </c>
      <c r="FP127" s="9">
        <v>30.068000000000001</v>
      </c>
      <c r="FQ127" s="9">
        <v>43.52</v>
      </c>
      <c r="FR127" s="9">
        <v>66.195999999999998</v>
      </c>
      <c r="FS127" s="9">
        <v>27.477</v>
      </c>
      <c r="FT127" s="9">
        <v>38.719000000000001</v>
      </c>
      <c r="FU127" s="9">
        <v>1607.2470000000001</v>
      </c>
      <c r="FV127" s="9">
        <v>860.46</v>
      </c>
      <c r="FW127" s="9">
        <v>746.78800000000001</v>
      </c>
      <c r="FX127" s="9">
        <v>1098.1010000000001</v>
      </c>
      <c r="FY127" s="9">
        <v>697.99</v>
      </c>
      <c r="FZ127" s="9">
        <v>400.11099999999999</v>
      </c>
      <c r="GA127" s="9">
        <v>509.14600000000002</v>
      </c>
      <c r="GB127" s="9">
        <v>162.47</v>
      </c>
      <c r="GC127" s="9">
        <v>346.67700000000002</v>
      </c>
      <c r="GD127" s="9">
        <v>154.86600000000001</v>
      </c>
      <c r="GE127" s="9">
        <v>82.013000000000005</v>
      </c>
      <c r="GF127" s="9">
        <v>72.852999999999994</v>
      </c>
      <c r="GG127" s="9">
        <v>30.861999999999998</v>
      </c>
      <c r="GH127" s="9">
        <v>18.655999999999999</v>
      </c>
      <c r="GI127" s="9">
        <v>12.205</v>
      </c>
      <c r="GJ127" s="9">
        <v>13.211</v>
      </c>
      <c r="GK127" s="9">
        <v>10.541</v>
      </c>
      <c r="GL127" s="9">
        <v>2.67</v>
      </c>
      <c r="GM127" s="9">
        <v>7.7629999999999999</v>
      </c>
      <c r="GN127" s="9">
        <v>5.9809999999999999</v>
      </c>
      <c r="GO127" s="9">
        <v>1.782</v>
      </c>
      <c r="GP127" s="9">
        <v>5.4470000000000001</v>
      </c>
      <c r="GQ127" s="9">
        <v>4.5599999999999996</v>
      </c>
      <c r="GR127" s="9">
        <v>0.88800000000000001</v>
      </c>
      <c r="GS127" s="9">
        <v>17.651</v>
      </c>
      <c r="GT127" s="9">
        <v>8.1159999999999997</v>
      </c>
      <c r="GU127" s="9">
        <v>9.5350000000000001</v>
      </c>
      <c r="GV127" s="9">
        <v>135.01599999999999</v>
      </c>
      <c r="GW127" s="9">
        <v>69.513000000000005</v>
      </c>
      <c r="GX127" s="9">
        <v>65.501999999999995</v>
      </c>
      <c r="GY127" s="9">
        <v>54.139000000000003</v>
      </c>
      <c r="GZ127" s="9">
        <v>39.661999999999999</v>
      </c>
      <c r="HA127" s="9">
        <v>14.477</v>
      </c>
      <c r="HB127" s="9">
        <v>80.876000000000005</v>
      </c>
      <c r="HC127" s="9">
        <v>29.850999999999999</v>
      </c>
      <c r="HD127" s="9">
        <v>51.024999999999999</v>
      </c>
      <c r="HE127" s="9">
        <v>65.679000000000002</v>
      </c>
      <c r="HF127" s="9">
        <v>48.968000000000004</v>
      </c>
      <c r="HG127" s="9">
        <v>16.710999999999999</v>
      </c>
      <c r="HH127" s="9">
        <v>89.186000000000007</v>
      </c>
      <c r="HI127" s="9">
        <v>33.045000000000002</v>
      </c>
      <c r="HJ127" s="9">
        <v>56.142000000000003</v>
      </c>
      <c r="HK127" s="9">
        <v>88.64</v>
      </c>
      <c r="HL127" s="9">
        <v>35.832000000000001</v>
      </c>
      <c r="HM127" s="9">
        <v>52.808</v>
      </c>
      <c r="HN127" s="9">
        <v>285.24799999999999</v>
      </c>
      <c r="HO127" s="9">
        <v>146.00200000000001</v>
      </c>
      <c r="HP127" s="9">
        <v>139.24600000000001</v>
      </c>
      <c r="HQ127" s="9">
        <v>181.72900000000001</v>
      </c>
      <c r="HR127" s="9">
        <v>114.828</v>
      </c>
      <c r="HS127" s="9">
        <v>66.900999999999996</v>
      </c>
      <c r="HT127" s="9">
        <v>103.51900000000001</v>
      </c>
      <c r="HU127" s="9">
        <v>31.175000000000001</v>
      </c>
      <c r="HV127" s="9">
        <v>72.344999999999999</v>
      </c>
      <c r="HW127" s="9">
        <v>33.581000000000003</v>
      </c>
      <c r="HX127" s="9">
        <v>17.939</v>
      </c>
      <c r="HY127" s="9">
        <v>15.641999999999999</v>
      </c>
      <c r="HZ127" s="9">
        <v>8.1479999999999997</v>
      </c>
      <c r="IA127" s="9">
        <v>5.2370000000000001</v>
      </c>
      <c r="IB127" s="9">
        <v>2.911</v>
      </c>
      <c r="IC127" s="9">
        <v>2.5289999999999999</v>
      </c>
      <c r="ID127" s="9">
        <v>2.1819999999999999</v>
      </c>
      <c r="IE127" s="9">
        <v>0.34699999999999998</v>
      </c>
      <c r="IF127" s="9">
        <v>1.3280000000000001</v>
      </c>
      <c r="IG127" s="9">
        <v>1.0069999999999999</v>
      </c>
      <c r="IH127" s="9">
        <v>0.32100000000000001</v>
      </c>
      <c r="II127" s="9">
        <v>1.2010000000000001</v>
      </c>
      <c r="IJ127" s="9">
        <v>1.175</v>
      </c>
      <c r="IK127" s="9">
        <v>2.5999999999999999E-2</v>
      </c>
      <c r="IL127" s="9">
        <v>5.6189999999999998</v>
      </c>
      <c r="IM127" s="9">
        <v>3.0550000000000002</v>
      </c>
      <c r="IN127" s="9">
        <v>2.5640000000000001</v>
      </c>
      <c r="IO127" s="9">
        <v>28.350999999999999</v>
      </c>
      <c r="IP127" s="9">
        <v>14.231</v>
      </c>
      <c r="IQ127" s="9">
        <v>14.12</v>
      </c>
    </row>
    <row r="128" spans="1:251">
      <c r="A128" s="10">
        <v>45383</v>
      </c>
      <c r="B128" s="9">
        <v>1255.9739999999999</v>
      </c>
      <c r="C128" s="9">
        <v>1325.365</v>
      </c>
      <c r="D128" s="9">
        <v>466.59199999999998</v>
      </c>
      <c r="E128" s="9">
        <v>858.77300000000002</v>
      </c>
      <c r="F128" s="9">
        <v>515.94299999999998</v>
      </c>
      <c r="G128" s="9">
        <v>287.65199999999999</v>
      </c>
      <c r="H128" s="9">
        <v>228.29</v>
      </c>
      <c r="I128" s="9">
        <v>93.025999999999996</v>
      </c>
      <c r="J128" s="9">
        <v>58.654000000000003</v>
      </c>
      <c r="K128" s="9">
        <v>34.371000000000002</v>
      </c>
      <c r="L128" s="9">
        <v>34.555</v>
      </c>
      <c r="M128" s="9">
        <v>27.280999999999999</v>
      </c>
      <c r="N128" s="9">
        <v>7.274</v>
      </c>
      <c r="O128" s="9">
        <v>22.021999999999998</v>
      </c>
      <c r="P128" s="9">
        <v>17.03</v>
      </c>
      <c r="Q128" s="9">
        <v>4.992</v>
      </c>
      <c r="R128" s="9">
        <v>12.532</v>
      </c>
      <c r="S128" s="9">
        <v>10.250999999999999</v>
      </c>
      <c r="T128" s="9">
        <v>2.282</v>
      </c>
      <c r="U128" s="9">
        <v>58.470999999999997</v>
      </c>
      <c r="V128" s="9">
        <v>31.373999999999999</v>
      </c>
      <c r="W128" s="9">
        <v>27.097000000000001</v>
      </c>
      <c r="X128" s="9">
        <v>466.32100000000003</v>
      </c>
      <c r="Y128" s="9">
        <v>257.673</v>
      </c>
      <c r="Z128" s="9">
        <v>208.648</v>
      </c>
      <c r="AA128" s="9">
        <v>198.92400000000001</v>
      </c>
      <c r="AB128" s="9">
        <v>143.49</v>
      </c>
      <c r="AC128" s="9">
        <v>55.433999999999997</v>
      </c>
      <c r="AD128" s="9">
        <v>267.39800000000002</v>
      </c>
      <c r="AE128" s="9">
        <v>114.18300000000001</v>
      </c>
      <c r="AF128" s="9">
        <v>153.215</v>
      </c>
      <c r="AG128" s="9">
        <v>220.69499999999999</v>
      </c>
      <c r="AH128" s="9">
        <v>161.351</v>
      </c>
      <c r="AI128" s="9">
        <v>59.344000000000001</v>
      </c>
      <c r="AJ128" s="9">
        <v>295.24700000000001</v>
      </c>
      <c r="AK128" s="9">
        <v>126.30200000000001</v>
      </c>
      <c r="AL128" s="9">
        <v>168.946</v>
      </c>
      <c r="AM128" s="9">
        <v>289.42</v>
      </c>
      <c r="AN128" s="9">
        <v>131.21299999999999</v>
      </c>
      <c r="AO128" s="9">
        <v>158.20699999999999</v>
      </c>
      <c r="AP128" s="9">
        <v>3718.9949999999999</v>
      </c>
      <c r="AQ128" s="9">
        <v>1954.4179999999999</v>
      </c>
      <c r="AR128" s="9">
        <v>1764.577</v>
      </c>
      <c r="AS128" s="9">
        <v>2516.4169999999999</v>
      </c>
      <c r="AT128" s="9">
        <v>1558.27</v>
      </c>
      <c r="AU128" s="9">
        <v>958.14700000000005</v>
      </c>
      <c r="AV128" s="9">
        <v>1202.578</v>
      </c>
      <c r="AW128" s="9">
        <v>396.14800000000002</v>
      </c>
      <c r="AX128" s="9">
        <v>806.43</v>
      </c>
      <c r="AY128" s="9">
        <v>448.75</v>
      </c>
      <c r="AZ128" s="9">
        <v>229.20400000000001</v>
      </c>
      <c r="BA128" s="9">
        <v>219.54599999999999</v>
      </c>
      <c r="BB128" s="9">
        <v>83.176000000000002</v>
      </c>
      <c r="BC128" s="9">
        <v>49.151000000000003</v>
      </c>
      <c r="BD128" s="9">
        <v>34.024999999999999</v>
      </c>
      <c r="BE128" s="9">
        <v>24.622</v>
      </c>
      <c r="BF128" s="9">
        <v>18.751000000000001</v>
      </c>
      <c r="BG128" s="9">
        <v>5.8710000000000004</v>
      </c>
      <c r="BH128" s="9">
        <v>17.347999999999999</v>
      </c>
      <c r="BI128" s="9">
        <v>11.589</v>
      </c>
      <c r="BJ128" s="9">
        <v>5.7590000000000003</v>
      </c>
      <c r="BK128" s="9">
        <v>7.274</v>
      </c>
      <c r="BL128" s="9">
        <v>7.1619999999999999</v>
      </c>
      <c r="BM128" s="9">
        <v>0.112</v>
      </c>
      <c r="BN128" s="9">
        <v>58.554000000000002</v>
      </c>
      <c r="BO128" s="9">
        <v>30.401</v>
      </c>
      <c r="BP128" s="9">
        <v>28.154</v>
      </c>
      <c r="BQ128" s="9">
        <v>397.57499999999999</v>
      </c>
      <c r="BR128" s="9">
        <v>197.196</v>
      </c>
      <c r="BS128" s="9">
        <v>200.37899999999999</v>
      </c>
      <c r="BT128" s="9">
        <v>154.90899999999999</v>
      </c>
      <c r="BU128" s="9">
        <v>106.601</v>
      </c>
      <c r="BV128" s="9">
        <v>48.308</v>
      </c>
      <c r="BW128" s="9">
        <v>242.666</v>
      </c>
      <c r="BX128" s="9">
        <v>90.594999999999999</v>
      </c>
      <c r="BY128" s="9">
        <v>152.071</v>
      </c>
      <c r="BZ128" s="9">
        <v>171.93</v>
      </c>
      <c r="CA128" s="9">
        <v>120.48</v>
      </c>
      <c r="CB128" s="9">
        <v>51.45</v>
      </c>
      <c r="CC128" s="9">
        <v>276.82</v>
      </c>
      <c r="CD128" s="9">
        <v>108.724</v>
      </c>
      <c r="CE128" s="9">
        <v>168.096</v>
      </c>
      <c r="CF128" s="9">
        <v>260.01400000000001</v>
      </c>
      <c r="CG128" s="9">
        <v>102.184</v>
      </c>
      <c r="CH128" s="9">
        <v>157.83000000000001</v>
      </c>
      <c r="CI128" s="9">
        <v>2945.431</v>
      </c>
      <c r="CJ128" s="9">
        <v>1503.213</v>
      </c>
      <c r="CK128" s="9">
        <v>1442.2170000000001</v>
      </c>
      <c r="CL128" s="9">
        <v>2021.982</v>
      </c>
      <c r="CM128" s="9">
        <v>1198.825</v>
      </c>
      <c r="CN128" s="9">
        <v>823.15700000000004</v>
      </c>
      <c r="CO128" s="9">
        <v>923.44799999999998</v>
      </c>
      <c r="CP128" s="9">
        <v>304.38799999999998</v>
      </c>
      <c r="CQ128" s="9">
        <v>619.05999999999995</v>
      </c>
      <c r="CR128" s="9">
        <v>348.702</v>
      </c>
      <c r="CS128" s="9">
        <v>180.65199999999999</v>
      </c>
      <c r="CT128" s="9">
        <v>168.05</v>
      </c>
      <c r="CU128" s="9">
        <v>56.603999999999999</v>
      </c>
      <c r="CV128" s="9">
        <v>30.65</v>
      </c>
      <c r="CW128" s="9">
        <v>25.954000000000001</v>
      </c>
      <c r="CX128" s="9">
        <v>20.244</v>
      </c>
      <c r="CY128" s="9">
        <v>11.746</v>
      </c>
      <c r="CZ128" s="9">
        <v>8.4979999999999993</v>
      </c>
      <c r="DA128" s="9">
        <v>11.333</v>
      </c>
      <c r="DB128" s="9">
        <v>4.6580000000000004</v>
      </c>
      <c r="DC128" s="9">
        <v>6.6749999999999998</v>
      </c>
      <c r="DD128" s="9">
        <v>8.9109999999999996</v>
      </c>
      <c r="DE128" s="9">
        <v>7.0869999999999997</v>
      </c>
      <c r="DF128" s="9">
        <v>1.823</v>
      </c>
      <c r="DG128" s="9">
        <v>36.360999999999997</v>
      </c>
      <c r="DH128" s="9">
        <v>18.905000000000001</v>
      </c>
      <c r="DI128" s="9">
        <v>17.456</v>
      </c>
      <c r="DJ128" s="9">
        <v>317.245</v>
      </c>
      <c r="DK128" s="9">
        <v>164.69900000000001</v>
      </c>
      <c r="DL128" s="9">
        <v>152.54599999999999</v>
      </c>
      <c r="DM128" s="9">
        <v>113.569</v>
      </c>
      <c r="DN128" s="9">
        <v>81.950999999999993</v>
      </c>
      <c r="DO128" s="9">
        <v>31.617999999999999</v>
      </c>
      <c r="DP128" s="9">
        <v>203.67599999999999</v>
      </c>
      <c r="DQ128" s="9">
        <v>82.748000000000005</v>
      </c>
      <c r="DR128" s="9">
        <v>120.92700000000001</v>
      </c>
      <c r="DS128" s="9">
        <v>129.50899999999999</v>
      </c>
      <c r="DT128" s="9">
        <v>91.328000000000003</v>
      </c>
      <c r="DU128" s="9">
        <v>38.180999999999997</v>
      </c>
      <c r="DV128" s="9">
        <v>219.19300000000001</v>
      </c>
      <c r="DW128" s="9">
        <v>89.322999999999993</v>
      </c>
      <c r="DX128" s="9">
        <v>129.869</v>
      </c>
      <c r="DY128" s="9">
        <v>215.00899999999999</v>
      </c>
      <c r="DZ128" s="9">
        <v>87.406999999999996</v>
      </c>
      <c r="EA128" s="9">
        <v>127.602</v>
      </c>
      <c r="EB128" s="9">
        <v>942.94600000000003</v>
      </c>
      <c r="EC128" s="9">
        <v>500.64400000000001</v>
      </c>
      <c r="ED128" s="9">
        <v>442.30200000000002</v>
      </c>
      <c r="EE128" s="9">
        <v>600.64</v>
      </c>
      <c r="EF128" s="9">
        <v>382.45</v>
      </c>
      <c r="EG128" s="9">
        <v>218.19</v>
      </c>
      <c r="EH128" s="9">
        <v>342.30599999999998</v>
      </c>
      <c r="EI128" s="9">
        <v>118.19499999999999</v>
      </c>
      <c r="EJ128" s="9">
        <v>224.11199999999999</v>
      </c>
      <c r="EK128" s="9">
        <v>118.958</v>
      </c>
      <c r="EL128" s="9">
        <v>61.439</v>
      </c>
      <c r="EM128" s="9">
        <v>57.518999999999998</v>
      </c>
      <c r="EN128" s="9">
        <v>25.42</v>
      </c>
      <c r="EO128" s="9">
        <v>11.76</v>
      </c>
      <c r="EP128" s="9">
        <v>13.661</v>
      </c>
      <c r="EQ128" s="9">
        <v>7.5839999999999996</v>
      </c>
      <c r="ER128" s="9">
        <v>5.8460000000000001</v>
      </c>
      <c r="ES128" s="9">
        <v>1.738</v>
      </c>
      <c r="ET128" s="9">
        <v>3.468</v>
      </c>
      <c r="EU128" s="9">
        <v>2.7250000000000001</v>
      </c>
      <c r="EV128" s="9">
        <v>0.74199999999999999</v>
      </c>
      <c r="EW128" s="9">
        <v>4.117</v>
      </c>
      <c r="EX128" s="9">
        <v>3.12</v>
      </c>
      <c r="EY128" s="9">
        <v>0.996</v>
      </c>
      <c r="EZ128" s="9">
        <v>17.835999999999999</v>
      </c>
      <c r="FA128" s="9">
        <v>5.9139999999999997</v>
      </c>
      <c r="FB128" s="9">
        <v>11.922000000000001</v>
      </c>
      <c r="FC128" s="9">
        <v>105.977</v>
      </c>
      <c r="FD128" s="9">
        <v>54.143000000000001</v>
      </c>
      <c r="FE128" s="9">
        <v>51.834000000000003</v>
      </c>
      <c r="FF128" s="9">
        <v>37.359000000000002</v>
      </c>
      <c r="FG128" s="9">
        <v>26.331</v>
      </c>
      <c r="FH128" s="9">
        <v>11.028</v>
      </c>
      <c r="FI128" s="9">
        <v>68.617999999999995</v>
      </c>
      <c r="FJ128" s="9">
        <v>27.812000000000001</v>
      </c>
      <c r="FK128" s="9">
        <v>40.805999999999997</v>
      </c>
      <c r="FL128" s="9">
        <v>43.097000000000001</v>
      </c>
      <c r="FM128" s="9">
        <v>31.076000000000001</v>
      </c>
      <c r="FN128" s="9">
        <v>12.022</v>
      </c>
      <c r="FO128" s="9">
        <v>75.861000000000004</v>
      </c>
      <c r="FP128" s="9">
        <v>30.364000000000001</v>
      </c>
      <c r="FQ128" s="9">
        <v>45.497</v>
      </c>
      <c r="FR128" s="9">
        <v>72.084999999999994</v>
      </c>
      <c r="FS128" s="9">
        <v>30.536999999999999</v>
      </c>
      <c r="FT128" s="9">
        <v>41.548000000000002</v>
      </c>
      <c r="FU128" s="9">
        <v>1588.729</v>
      </c>
      <c r="FV128" s="9">
        <v>847.69200000000001</v>
      </c>
      <c r="FW128" s="9">
        <v>741.03700000000003</v>
      </c>
      <c r="FX128" s="9">
        <v>1090.1510000000001</v>
      </c>
      <c r="FY128" s="9">
        <v>689.21600000000001</v>
      </c>
      <c r="FZ128" s="9">
        <v>400.935</v>
      </c>
      <c r="GA128" s="9">
        <v>498.57799999999997</v>
      </c>
      <c r="GB128" s="9">
        <v>158.476</v>
      </c>
      <c r="GC128" s="9">
        <v>340.10199999999998</v>
      </c>
      <c r="GD128" s="9">
        <v>144.84200000000001</v>
      </c>
      <c r="GE128" s="9">
        <v>72.233999999999995</v>
      </c>
      <c r="GF128" s="9">
        <v>72.608000000000004</v>
      </c>
      <c r="GG128" s="9">
        <v>26.661000000000001</v>
      </c>
      <c r="GH128" s="9">
        <v>17.149000000000001</v>
      </c>
      <c r="GI128" s="9">
        <v>9.5120000000000005</v>
      </c>
      <c r="GJ128" s="9">
        <v>13.542</v>
      </c>
      <c r="GK128" s="9">
        <v>11.413</v>
      </c>
      <c r="GL128" s="9">
        <v>2.129</v>
      </c>
      <c r="GM128" s="9">
        <v>7.8140000000000001</v>
      </c>
      <c r="GN128" s="9">
        <v>6.1559999999999997</v>
      </c>
      <c r="GO128" s="9">
        <v>1.6579999999999999</v>
      </c>
      <c r="GP128" s="9">
        <v>5.7279999999999998</v>
      </c>
      <c r="GQ128" s="9">
        <v>5.2560000000000002</v>
      </c>
      <c r="GR128" s="9">
        <v>0.47199999999999998</v>
      </c>
      <c r="GS128" s="9">
        <v>13.119</v>
      </c>
      <c r="GT128" s="9">
        <v>5.7359999999999998</v>
      </c>
      <c r="GU128" s="9">
        <v>7.383</v>
      </c>
      <c r="GV128" s="9">
        <v>126.349</v>
      </c>
      <c r="GW128" s="9">
        <v>59.793999999999997</v>
      </c>
      <c r="GX128" s="9">
        <v>66.555000000000007</v>
      </c>
      <c r="GY128" s="9">
        <v>44.164999999999999</v>
      </c>
      <c r="GZ128" s="9">
        <v>28.588000000000001</v>
      </c>
      <c r="HA128" s="9">
        <v>15.577</v>
      </c>
      <c r="HB128" s="9">
        <v>82.183999999999997</v>
      </c>
      <c r="HC128" s="9">
        <v>31.206</v>
      </c>
      <c r="HD128" s="9">
        <v>50.978000000000002</v>
      </c>
      <c r="HE128" s="9">
        <v>55.366</v>
      </c>
      <c r="HF128" s="9">
        <v>38.476999999999997</v>
      </c>
      <c r="HG128" s="9">
        <v>16.89</v>
      </c>
      <c r="HH128" s="9">
        <v>89.475999999999999</v>
      </c>
      <c r="HI128" s="9">
        <v>33.756999999999998</v>
      </c>
      <c r="HJ128" s="9">
        <v>55.718000000000004</v>
      </c>
      <c r="HK128" s="9">
        <v>89.998000000000005</v>
      </c>
      <c r="HL128" s="9">
        <v>37.362000000000002</v>
      </c>
      <c r="HM128" s="9">
        <v>52.636000000000003</v>
      </c>
      <c r="HN128" s="9">
        <v>283.82799999999997</v>
      </c>
      <c r="HO128" s="9">
        <v>145.584</v>
      </c>
      <c r="HP128" s="9">
        <v>138.245</v>
      </c>
      <c r="HQ128" s="9">
        <v>180.66399999999999</v>
      </c>
      <c r="HR128" s="9">
        <v>113.563</v>
      </c>
      <c r="HS128" s="9">
        <v>67.100999999999999</v>
      </c>
      <c r="HT128" s="9">
        <v>103.16500000000001</v>
      </c>
      <c r="HU128" s="9">
        <v>32.021000000000001</v>
      </c>
      <c r="HV128" s="9">
        <v>71.144000000000005</v>
      </c>
      <c r="HW128" s="9">
        <v>33.090000000000003</v>
      </c>
      <c r="HX128" s="9">
        <v>14.913</v>
      </c>
      <c r="HY128" s="9">
        <v>18.177</v>
      </c>
      <c r="HZ128" s="9">
        <v>5.3289999999999997</v>
      </c>
      <c r="IA128" s="9">
        <v>2.4409999999999998</v>
      </c>
      <c r="IB128" s="9">
        <v>2.8879999999999999</v>
      </c>
      <c r="IC128" s="9">
        <v>0.79700000000000004</v>
      </c>
      <c r="ID128" s="9">
        <v>0.436</v>
      </c>
      <c r="IE128" s="9">
        <v>0.36099999999999999</v>
      </c>
      <c r="IF128" s="9">
        <v>0.51300000000000001</v>
      </c>
      <c r="IG128" s="9">
        <v>0.29799999999999999</v>
      </c>
      <c r="IH128" s="9">
        <v>0.215</v>
      </c>
      <c r="II128" s="9">
        <v>0.28399999999999997</v>
      </c>
      <c r="IJ128" s="9">
        <v>0.13700000000000001</v>
      </c>
      <c r="IK128" s="9">
        <v>0.14699999999999999</v>
      </c>
      <c r="IL128" s="9">
        <v>4.532</v>
      </c>
      <c r="IM128" s="9">
        <v>2.0049999999999999</v>
      </c>
      <c r="IN128" s="9">
        <v>2.5259999999999998</v>
      </c>
      <c r="IO128" s="9">
        <v>31.154</v>
      </c>
      <c r="IP128" s="9">
        <v>14.365</v>
      </c>
      <c r="IQ128" s="9">
        <v>16.789000000000001</v>
      </c>
    </row>
    <row r="129" spans="1:251">
      <c r="A129" s="10">
        <v>45413</v>
      </c>
      <c r="B129" s="9">
        <v>1266.7570000000001</v>
      </c>
      <c r="C129" s="9">
        <v>1344.009</v>
      </c>
      <c r="D129" s="9">
        <v>470.69600000000003</v>
      </c>
      <c r="E129" s="9">
        <v>873.31299999999999</v>
      </c>
      <c r="F129" s="9">
        <v>530.70699999999999</v>
      </c>
      <c r="G129" s="9">
        <v>291.00599999999997</v>
      </c>
      <c r="H129" s="9">
        <v>239.70099999999999</v>
      </c>
      <c r="I129" s="9">
        <v>99.581999999999994</v>
      </c>
      <c r="J129" s="9">
        <v>57.783999999999999</v>
      </c>
      <c r="K129" s="9">
        <v>41.796999999999997</v>
      </c>
      <c r="L129" s="9">
        <v>43.198</v>
      </c>
      <c r="M129" s="9">
        <v>34.031999999999996</v>
      </c>
      <c r="N129" s="9">
        <v>9.1660000000000004</v>
      </c>
      <c r="O129" s="9">
        <v>23.247</v>
      </c>
      <c r="P129" s="9">
        <v>19.64</v>
      </c>
      <c r="Q129" s="9">
        <v>3.6070000000000002</v>
      </c>
      <c r="R129" s="9">
        <v>19.951000000000001</v>
      </c>
      <c r="S129" s="9">
        <v>14.391999999999999</v>
      </c>
      <c r="T129" s="9">
        <v>5.5579999999999998</v>
      </c>
      <c r="U129" s="9">
        <v>56.384</v>
      </c>
      <c r="V129" s="9">
        <v>23.751999999999999</v>
      </c>
      <c r="W129" s="9">
        <v>32.631999999999998</v>
      </c>
      <c r="X129" s="9">
        <v>472.08600000000001</v>
      </c>
      <c r="Y129" s="9">
        <v>255.74799999999999</v>
      </c>
      <c r="Z129" s="9">
        <v>216.339</v>
      </c>
      <c r="AA129" s="9">
        <v>208.05199999999999</v>
      </c>
      <c r="AB129" s="9">
        <v>151.25399999999999</v>
      </c>
      <c r="AC129" s="9">
        <v>56.798000000000002</v>
      </c>
      <c r="AD129" s="9">
        <v>264.03399999999999</v>
      </c>
      <c r="AE129" s="9">
        <v>104.49299999999999</v>
      </c>
      <c r="AF129" s="9">
        <v>159.541</v>
      </c>
      <c r="AG129" s="9">
        <v>237.042</v>
      </c>
      <c r="AH129" s="9">
        <v>174.751</v>
      </c>
      <c r="AI129" s="9">
        <v>62.290999999999997</v>
      </c>
      <c r="AJ129" s="9">
        <v>293.66500000000002</v>
      </c>
      <c r="AK129" s="9">
        <v>116.255</v>
      </c>
      <c r="AL129" s="9">
        <v>177.41</v>
      </c>
      <c r="AM129" s="9">
        <v>287.28199999999998</v>
      </c>
      <c r="AN129" s="9">
        <v>124.133</v>
      </c>
      <c r="AO129" s="9">
        <v>163.149</v>
      </c>
      <c r="AP129" s="9">
        <v>3763.72</v>
      </c>
      <c r="AQ129" s="9">
        <v>1982.261</v>
      </c>
      <c r="AR129" s="9">
        <v>1781.4590000000001</v>
      </c>
      <c r="AS129" s="9">
        <v>2551.1480000000001</v>
      </c>
      <c r="AT129" s="9">
        <v>1579.731</v>
      </c>
      <c r="AU129" s="9">
        <v>971.41700000000003</v>
      </c>
      <c r="AV129" s="9">
        <v>1212.5719999999999</v>
      </c>
      <c r="AW129" s="9">
        <v>402.53</v>
      </c>
      <c r="AX129" s="9">
        <v>810.04200000000003</v>
      </c>
      <c r="AY129" s="9">
        <v>441.85599999999999</v>
      </c>
      <c r="AZ129" s="9">
        <v>231.63800000000001</v>
      </c>
      <c r="BA129" s="9">
        <v>210.21799999999999</v>
      </c>
      <c r="BB129" s="9">
        <v>88.691000000000003</v>
      </c>
      <c r="BC129" s="9">
        <v>47.985999999999997</v>
      </c>
      <c r="BD129" s="9">
        <v>40.704999999999998</v>
      </c>
      <c r="BE129" s="9">
        <v>30.436</v>
      </c>
      <c r="BF129" s="9">
        <v>23.393000000000001</v>
      </c>
      <c r="BG129" s="9">
        <v>7.0430000000000001</v>
      </c>
      <c r="BH129" s="9">
        <v>19.289000000000001</v>
      </c>
      <c r="BI129" s="9">
        <v>15.294</v>
      </c>
      <c r="BJ129" s="9">
        <v>3.9950000000000001</v>
      </c>
      <c r="BK129" s="9">
        <v>11.147</v>
      </c>
      <c r="BL129" s="9">
        <v>8.0990000000000002</v>
      </c>
      <c r="BM129" s="9">
        <v>3.048</v>
      </c>
      <c r="BN129" s="9">
        <v>58.253999999999998</v>
      </c>
      <c r="BO129" s="9">
        <v>24.593</v>
      </c>
      <c r="BP129" s="9">
        <v>33.661999999999999</v>
      </c>
      <c r="BQ129" s="9">
        <v>394.01600000000002</v>
      </c>
      <c r="BR129" s="9">
        <v>204.08699999999999</v>
      </c>
      <c r="BS129" s="9">
        <v>189.929</v>
      </c>
      <c r="BT129" s="9">
        <v>149.60599999999999</v>
      </c>
      <c r="BU129" s="9">
        <v>111.816</v>
      </c>
      <c r="BV129" s="9">
        <v>37.790999999999997</v>
      </c>
      <c r="BW129" s="9">
        <v>244.41</v>
      </c>
      <c r="BX129" s="9">
        <v>92.271000000000001</v>
      </c>
      <c r="BY129" s="9">
        <v>152.13800000000001</v>
      </c>
      <c r="BZ129" s="9">
        <v>172.41300000000001</v>
      </c>
      <c r="CA129" s="9">
        <v>128.09299999999999</v>
      </c>
      <c r="CB129" s="9">
        <v>44.32</v>
      </c>
      <c r="CC129" s="9">
        <v>269.44299999999998</v>
      </c>
      <c r="CD129" s="9">
        <v>103.545</v>
      </c>
      <c r="CE129" s="9">
        <v>165.898</v>
      </c>
      <c r="CF129" s="9">
        <v>263.69900000000001</v>
      </c>
      <c r="CG129" s="9">
        <v>107.565</v>
      </c>
      <c r="CH129" s="9">
        <v>156.13399999999999</v>
      </c>
      <c r="CI129" s="9">
        <v>2963.192</v>
      </c>
      <c r="CJ129" s="9">
        <v>1513.864</v>
      </c>
      <c r="CK129" s="9">
        <v>1449.328</v>
      </c>
      <c r="CL129" s="9">
        <v>2026.46</v>
      </c>
      <c r="CM129" s="9">
        <v>1221.2260000000001</v>
      </c>
      <c r="CN129" s="9">
        <v>805.23400000000004</v>
      </c>
      <c r="CO129" s="9">
        <v>936.73199999999997</v>
      </c>
      <c r="CP129" s="9">
        <v>292.63799999999998</v>
      </c>
      <c r="CQ129" s="9">
        <v>644.09400000000005</v>
      </c>
      <c r="CR129" s="9">
        <v>345.75700000000001</v>
      </c>
      <c r="CS129" s="9">
        <v>181.20599999999999</v>
      </c>
      <c r="CT129" s="9">
        <v>164.55099999999999</v>
      </c>
      <c r="CU129" s="9">
        <v>64.483999999999995</v>
      </c>
      <c r="CV129" s="9">
        <v>32.232999999999997</v>
      </c>
      <c r="CW129" s="9">
        <v>32.250999999999998</v>
      </c>
      <c r="CX129" s="9">
        <v>23.856999999999999</v>
      </c>
      <c r="CY129" s="9">
        <v>16.440000000000001</v>
      </c>
      <c r="CZ129" s="9">
        <v>7.4160000000000004</v>
      </c>
      <c r="DA129" s="9">
        <v>12.89</v>
      </c>
      <c r="DB129" s="9">
        <v>8.625</v>
      </c>
      <c r="DC129" s="9">
        <v>4.2649999999999997</v>
      </c>
      <c r="DD129" s="9">
        <v>10.967000000000001</v>
      </c>
      <c r="DE129" s="9">
        <v>7.8159999999999998</v>
      </c>
      <c r="DF129" s="9">
        <v>3.1509999999999998</v>
      </c>
      <c r="DG129" s="9">
        <v>40.627000000000002</v>
      </c>
      <c r="DH129" s="9">
        <v>15.792</v>
      </c>
      <c r="DI129" s="9">
        <v>24.835000000000001</v>
      </c>
      <c r="DJ129" s="9">
        <v>308.755</v>
      </c>
      <c r="DK129" s="9">
        <v>162.68799999999999</v>
      </c>
      <c r="DL129" s="9">
        <v>146.066</v>
      </c>
      <c r="DM129" s="9">
        <v>110.949</v>
      </c>
      <c r="DN129" s="9">
        <v>85.111000000000004</v>
      </c>
      <c r="DO129" s="9">
        <v>25.838999999999999</v>
      </c>
      <c r="DP129" s="9">
        <v>197.80600000000001</v>
      </c>
      <c r="DQ129" s="9">
        <v>77.578000000000003</v>
      </c>
      <c r="DR129" s="9">
        <v>120.22799999999999</v>
      </c>
      <c r="DS129" s="9">
        <v>128.57900000000001</v>
      </c>
      <c r="DT129" s="9">
        <v>96.272000000000006</v>
      </c>
      <c r="DU129" s="9">
        <v>32.307000000000002</v>
      </c>
      <c r="DV129" s="9">
        <v>217.178</v>
      </c>
      <c r="DW129" s="9">
        <v>84.933999999999997</v>
      </c>
      <c r="DX129" s="9">
        <v>132.244</v>
      </c>
      <c r="DY129" s="9">
        <v>210.69499999999999</v>
      </c>
      <c r="DZ129" s="9">
        <v>86.201999999999998</v>
      </c>
      <c r="EA129" s="9">
        <v>124.49299999999999</v>
      </c>
      <c r="EB129" s="9">
        <v>938.57100000000003</v>
      </c>
      <c r="EC129" s="9">
        <v>497.32400000000001</v>
      </c>
      <c r="ED129" s="9">
        <v>441.24799999999999</v>
      </c>
      <c r="EE129" s="9">
        <v>598.49199999999996</v>
      </c>
      <c r="EF129" s="9">
        <v>383.13900000000001</v>
      </c>
      <c r="EG129" s="9">
        <v>215.352</v>
      </c>
      <c r="EH129" s="9">
        <v>340.08</v>
      </c>
      <c r="EI129" s="9">
        <v>114.184</v>
      </c>
      <c r="EJ129" s="9">
        <v>225.89500000000001</v>
      </c>
      <c r="EK129" s="9">
        <v>118.4</v>
      </c>
      <c r="EL129" s="9">
        <v>59.267000000000003</v>
      </c>
      <c r="EM129" s="9">
        <v>59.134</v>
      </c>
      <c r="EN129" s="9">
        <v>20.707999999999998</v>
      </c>
      <c r="EO129" s="9">
        <v>10.797000000000001</v>
      </c>
      <c r="EP129" s="9">
        <v>9.9109999999999996</v>
      </c>
      <c r="EQ129" s="9">
        <v>5.8540000000000001</v>
      </c>
      <c r="ER129" s="9">
        <v>5.101</v>
      </c>
      <c r="ES129" s="9">
        <v>0.753</v>
      </c>
      <c r="ET129" s="9">
        <v>2.8180000000000001</v>
      </c>
      <c r="EU129" s="9">
        <v>2.33</v>
      </c>
      <c r="EV129" s="9">
        <v>0.48899999999999999</v>
      </c>
      <c r="EW129" s="9">
        <v>3.036</v>
      </c>
      <c r="EX129" s="9">
        <v>2.7709999999999999</v>
      </c>
      <c r="EY129" s="9">
        <v>0.26500000000000001</v>
      </c>
      <c r="EZ129" s="9">
        <v>14.853</v>
      </c>
      <c r="FA129" s="9">
        <v>5.6959999999999997</v>
      </c>
      <c r="FB129" s="9">
        <v>9.157</v>
      </c>
      <c r="FC129" s="9">
        <v>106.011</v>
      </c>
      <c r="FD129" s="9">
        <v>51.856000000000002</v>
      </c>
      <c r="FE129" s="9">
        <v>54.155000000000001</v>
      </c>
      <c r="FF129" s="9">
        <v>35.75</v>
      </c>
      <c r="FG129" s="9">
        <v>24.227</v>
      </c>
      <c r="FH129" s="9">
        <v>11.523</v>
      </c>
      <c r="FI129" s="9">
        <v>70.260999999999996</v>
      </c>
      <c r="FJ129" s="9">
        <v>27.629000000000001</v>
      </c>
      <c r="FK129" s="9">
        <v>42.631999999999998</v>
      </c>
      <c r="FL129" s="9">
        <v>40.183</v>
      </c>
      <c r="FM129" s="9">
        <v>28.138999999999999</v>
      </c>
      <c r="FN129" s="9">
        <v>12.042999999999999</v>
      </c>
      <c r="FO129" s="9">
        <v>78.218000000000004</v>
      </c>
      <c r="FP129" s="9">
        <v>31.128</v>
      </c>
      <c r="FQ129" s="9">
        <v>47.09</v>
      </c>
      <c r="FR129" s="9">
        <v>73.08</v>
      </c>
      <c r="FS129" s="9">
        <v>29.959</v>
      </c>
      <c r="FT129" s="9">
        <v>43.121000000000002</v>
      </c>
      <c r="FU129" s="9">
        <v>1624.271</v>
      </c>
      <c r="FV129" s="9">
        <v>864.952</v>
      </c>
      <c r="FW129" s="9">
        <v>759.31899999999996</v>
      </c>
      <c r="FX129" s="9">
        <v>1117.3579999999999</v>
      </c>
      <c r="FY129" s="9">
        <v>701.51</v>
      </c>
      <c r="FZ129" s="9">
        <v>415.84899999999999</v>
      </c>
      <c r="GA129" s="9">
        <v>506.91300000000001</v>
      </c>
      <c r="GB129" s="9">
        <v>163.44200000000001</v>
      </c>
      <c r="GC129" s="9">
        <v>343.47</v>
      </c>
      <c r="GD129" s="9">
        <v>171.13499999999999</v>
      </c>
      <c r="GE129" s="9">
        <v>85.436999999999998</v>
      </c>
      <c r="GF129" s="9">
        <v>85.697000000000003</v>
      </c>
      <c r="GG129" s="9">
        <v>40.887999999999998</v>
      </c>
      <c r="GH129" s="9">
        <v>21.332000000000001</v>
      </c>
      <c r="GI129" s="9">
        <v>19.555</v>
      </c>
      <c r="GJ129" s="9">
        <v>13.291</v>
      </c>
      <c r="GK129" s="9">
        <v>11.394</v>
      </c>
      <c r="GL129" s="9">
        <v>1.8979999999999999</v>
      </c>
      <c r="GM129" s="9">
        <v>5.7110000000000003</v>
      </c>
      <c r="GN129" s="9">
        <v>5.0060000000000002</v>
      </c>
      <c r="GO129" s="9">
        <v>0.70499999999999996</v>
      </c>
      <c r="GP129" s="9">
        <v>7.58</v>
      </c>
      <c r="GQ129" s="9">
        <v>6.3869999999999996</v>
      </c>
      <c r="GR129" s="9">
        <v>1.1930000000000001</v>
      </c>
      <c r="GS129" s="9">
        <v>27.596</v>
      </c>
      <c r="GT129" s="9">
        <v>9.9390000000000001</v>
      </c>
      <c r="GU129" s="9">
        <v>17.658000000000001</v>
      </c>
      <c r="GV129" s="9">
        <v>145.36199999999999</v>
      </c>
      <c r="GW129" s="9">
        <v>73.533000000000001</v>
      </c>
      <c r="GX129" s="9">
        <v>71.828999999999994</v>
      </c>
      <c r="GY129" s="9">
        <v>55.335000000000001</v>
      </c>
      <c r="GZ129" s="9">
        <v>38.883000000000003</v>
      </c>
      <c r="HA129" s="9">
        <v>16.451000000000001</v>
      </c>
      <c r="HB129" s="9">
        <v>90.027000000000001</v>
      </c>
      <c r="HC129" s="9">
        <v>34.65</v>
      </c>
      <c r="HD129" s="9">
        <v>55.377000000000002</v>
      </c>
      <c r="HE129" s="9">
        <v>63.441000000000003</v>
      </c>
      <c r="HF129" s="9">
        <v>45.098999999999997</v>
      </c>
      <c r="HG129" s="9">
        <v>18.341999999999999</v>
      </c>
      <c r="HH129" s="9">
        <v>107.694</v>
      </c>
      <c r="HI129" s="9">
        <v>40.338999999999999</v>
      </c>
      <c r="HJ129" s="9">
        <v>67.355000000000004</v>
      </c>
      <c r="HK129" s="9">
        <v>95.738</v>
      </c>
      <c r="HL129" s="9">
        <v>39.655999999999999</v>
      </c>
      <c r="HM129" s="9">
        <v>56.082000000000001</v>
      </c>
      <c r="HN129" s="9">
        <v>286.56900000000002</v>
      </c>
      <c r="HO129" s="9">
        <v>146.46299999999999</v>
      </c>
      <c r="HP129" s="9">
        <v>140.107</v>
      </c>
      <c r="HQ129" s="9">
        <v>181.41800000000001</v>
      </c>
      <c r="HR129" s="9">
        <v>112.86499999999999</v>
      </c>
      <c r="HS129" s="9">
        <v>68.552999999999997</v>
      </c>
      <c r="HT129" s="9">
        <v>105.151</v>
      </c>
      <c r="HU129" s="9">
        <v>33.597999999999999</v>
      </c>
      <c r="HV129" s="9">
        <v>71.554000000000002</v>
      </c>
      <c r="HW129" s="9">
        <v>37.009</v>
      </c>
      <c r="HX129" s="9">
        <v>17.594999999999999</v>
      </c>
      <c r="HY129" s="9">
        <v>19.414999999999999</v>
      </c>
      <c r="HZ129" s="9">
        <v>7.1849999999999996</v>
      </c>
      <c r="IA129" s="9">
        <v>3.952</v>
      </c>
      <c r="IB129" s="9">
        <v>3.2320000000000002</v>
      </c>
      <c r="IC129" s="9">
        <v>2.0470000000000002</v>
      </c>
      <c r="ID129" s="9">
        <v>1.7669999999999999</v>
      </c>
      <c r="IE129" s="9">
        <v>0.28000000000000003</v>
      </c>
      <c r="IF129" s="9">
        <v>1.2</v>
      </c>
      <c r="IG129" s="9">
        <v>1.05</v>
      </c>
      <c r="IH129" s="9">
        <v>0.15</v>
      </c>
      <c r="II129" s="9">
        <v>0.84699999999999998</v>
      </c>
      <c r="IJ129" s="9">
        <v>0.71699999999999997</v>
      </c>
      <c r="IK129" s="9">
        <v>0.13</v>
      </c>
      <c r="IL129" s="9">
        <v>5.1379999999999999</v>
      </c>
      <c r="IM129" s="9">
        <v>2.1850000000000001</v>
      </c>
      <c r="IN129" s="9">
        <v>2.952</v>
      </c>
      <c r="IO129" s="9">
        <v>32.478999999999999</v>
      </c>
      <c r="IP129" s="9">
        <v>15.349</v>
      </c>
      <c r="IQ129" s="9">
        <v>17.129000000000001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B12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0" sqref="B10"/>
    </sheetView>
  </sheetViews>
  <sheetFormatPr defaultColWidth="14.7109375" defaultRowHeight="11.25"/>
  <cols>
    <col min="1" max="16384" width="14.7109375" style="1"/>
  </cols>
  <sheetData>
    <row r="1" spans="1:106" s="2" customFormat="1" ht="99.95" customHeight="1">
      <c r="B1" s="3" t="s">
        <v>1513</v>
      </c>
      <c r="C1" s="3" t="s">
        <v>1514</v>
      </c>
      <c r="D1" s="3" t="s">
        <v>1515</v>
      </c>
      <c r="E1" s="3" t="s">
        <v>1516</v>
      </c>
      <c r="F1" s="3" t="s">
        <v>1517</v>
      </c>
      <c r="G1" s="3" t="s">
        <v>1518</v>
      </c>
      <c r="H1" s="3" t="s">
        <v>1519</v>
      </c>
      <c r="I1" s="3" t="s">
        <v>1520</v>
      </c>
      <c r="J1" s="3" t="s">
        <v>1521</v>
      </c>
      <c r="K1" s="3" t="s">
        <v>1522</v>
      </c>
      <c r="L1" s="3" t="s">
        <v>1523</v>
      </c>
      <c r="M1" s="3" t="s">
        <v>1524</v>
      </c>
      <c r="N1" s="3" t="s">
        <v>1525</v>
      </c>
      <c r="O1" s="3" t="s">
        <v>1526</v>
      </c>
      <c r="P1" s="3" t="s">
        <v>1527</v>
      </c>
      <c r="Q1" s="3" t="s">
        <v>1528</v>
      </c>
      <c r="R1" s="3" t="s">
        <v>1529</v>
      </c>
      <c r="S1" s="3" t="s">
        <v>1530</v>
      </c>
      <c r="T1" s="3" t="s">
        <v>1531</v>
      </c>
      <c r="U1" s="3" t="s">
        <v>1532</v>
      </c>
      <c r="V1" s="3" t="s">
        <v>1533</v>
      </c>
      <c r="W1" s="3" t="s">
        <v>1534</v>
      </c>
      <c r="X1" s="3" t="s">
        <v>1535</v>
      </c>
      <c r="Y1" s="3" t="s">
        <v>1536</v>
      </c>
      <c r="Z1" s="3" t="s">
        <v>1537</v>
      </c>
      <c r="AA1" s="3" t="s">
        <v>1538</v>
      </c>
      <c r="AB1" s="3" t="s">
        <v>1539</v>
      </c>
      <c r="AC1" s="3" t="s">
        <v>1540</v>
      </c>
      <c r="AD1" s="3" t="s">
        <v>1541</v>
      </c>
      <c r="AE1" s="3" t="s">
        <v>1542</v>
      </c>
      <c r="AF1" s="3" t="s">
        <v>1543</v>
      </c>
      <c r="AG1" s="3" t="s">
        <v>1544</v>
      </c>
      <c r="AH1" s="3" t="s">
        <v>1545</v>
      </c>
      <c r="AI1" s="3" t="s">
        <v>1546</v>
      </c>
      <c r="AJ1" s="3" t="s">
        <v>1547</v>
      </c>
      <c r="AK1" s="3" t="s">
        <v>1548</v>
      </c>
      <c r="AL1" s="3" t="s">
        <v>1549</v>
      </c>
      <c r="AM1" s="3" t="s">
        <v>1550</v>
      </c>
      <c r="AN1" s="3" t="s">
        <v>1551</v>
      </c>
      <c r="AO1" s="3" t="s">
        <v>1552</v>
      </c>
      <c r="AP1" s="3" t="s">
        <v>1553</v>
      </c>
      <c r="AQ1" s="3" t="s">
        <v>1554</v>
      </c>
      <c r="AR1" s="3" t="s">
        <v>1555</v>
      </c>
      <c r="AS1" s="3" t="s">
        <v>1556</v>
      </c>
      <c r="AT1" s="3" t="s">
        <v>1557</v>
      </c>
      <c r="AU1" s="3" t="s">
        <v>1558</v>
      </c>
      <c r="AV1" s="3" t="s">
        <v>1559</v>
      </c>
      <c r="AW1" s="3" t="s">
        <v>1560</v>
      </c>
      <c r="AX1" s="3" t="s">
        <v>1561</v>
      </c>
      <c r="AY1" s="3" t="s">
        <v>1562</v>
      </c>
      <c r="AZ1" s="3" t="s">
        <v>1563</v>
      </c>
      <c r="BA1" s="3" t="s">
        <v>1564</v>
      </c>
      <c r="BB1" s="3" t="s">
        <v>1565</v>
      </c>
      <c r="BC1" s="3" t="s">
        <v>1566</v>
      </c>
      <c r="BD1" s="3" t="s">
        <v>1567</v>
      </c>
      <c r="BE1" s="3" t="s">
        <v>1568</v>
      </c>
      <c r="BF1" s="3" t="s">
        <v>1569</v>
      </c>
      <c r="BG1" s="3" t="s">
        <v>1570</v>
      </c>
      <c r="BH1" s="3" t="s">
        <v>1571</v>
      </c>
      <c r="BI1" s="3" t="s">
        <v>1572</v>
      </c>
      <c r="BJ1" s="3" t="s">
        <v>1573</v>
      </c>
      <c r="BK1" s="3" t="s">
        <v>1574</v>
      </c>
      <c r="BL1" s="3" t="s">
        <v>1575</v>
      </c>
      <c r="BM1" s="3" t="s">
        <v>1576</v>
      </c>
      <c r="BN1" s="3" t="s">
        <v>1577</v>
      </c>
      <c r="BO1" s="3" t="s">
        <v>1578</v>
      </c>
      <c r="BP1" s="3" t="s">
        <v>1579</v>
      </c>
      <c r="BQ1" s="3" t="s">
        <v>1580</v>
      </c>
      <c r="BR1" s="3" t="s">
        <v>1581</v>
      </c>
      <c r="BS1" s="3" t="s">
        <v>1582</v>
      </c>
      <c r="BT1" s="3" t="s">
        <v>1583</v>
      </c>
      <c r="BU1" s="3" t="s">
        <v>1584</v>
      </c>
      <c r="BV1" s="3" t="s">
        <v>1585</v>
      </c>
      <c r="BW1" s="3" t="s">
        <v>1586</v>
      </c>
      <c r="BX1" s="3" t="s">
        <v>1587</v>
      </c>
      <c r="BY1" s="3" t="s">
        <v>1588</v>
      </c>
      <c r="BZ1" s="3" t="s">
        <v>1589</v>
      </c>
      <c r="CA1" s="3" t="s">
        <v>1590</v>
      </c>
      <c r="CB1" s="3" t="s">
        <v>1591</v>
      </c>
      <c r="CC1" s="3" t="s">
        <v>1592</v>
      </c>
      <c r="CD1" s="3" t="s">
        <v>1593</v>
      </c>
      <c r="CE1" s="3" t="s">
        <v>1594</v>
      </c>
      <c r="CF1" s="3" t="s">
        <v>1595</v>
      </c>
      <c r="CG1" s="3" t="s">
        <v>1596</v>
      </c>
      <c r="CH1" s="3" t="s">
        <v>1597</v>
      </c>
      <c r="CI1" s="3" t="s">
        <v>1598</v>
      </c>
      <c r="CJ1" s="3" t="s">
        <v>1599</v>
      </c>
      <c r="CK1" s="3" t="s">
        <v>1600</v>
      </c>
      <c r="CL1" s="3" t="s">
        <v>1601</v>
      </c>
      <c r="CM1" s="3" t="s">
        <v>1602</v>
      </c>
      <c r="CN1" s="3" t="s">
        <v>1603</v>
      </c>
      <c r="CO1" s="3" t="s">
        <v>1604</v>
      </c>
      <c r="CP1" s="3" t="s">
        <v>1605</v>
      </c>
      <c r="CQ1" s="3" t="s">
        <v>1606</v>
      </c>
      <c r="CR1" s="3" t="s">
        <v>1607</v>
      </c>
      <c r="CS1" s="3" t="s">
        <v>1608</v>
      </c>
      <c r="CT1" s="3" t="s">
        <v>1609</v>
      </c>
      <c r="CU1" s="3" t="s">
        <v>1610</v>
      </c>
      <c r="CV1" s="3" t="s">
        <v>1611</v>
      </c>
      <c r="CW1" s="3" t="s">
        <v>1612</v>
      </c>
      <c r="CX1" s="3" t="s">
        <v>1613</v>
      </c>
      <c r="CY1" s="3" t="s">
        <v>1614</v>
      </c>
      <c r="CZ1" s="3" t="s">
        <v>1615</v>
      </c>
      <c r="DA1" s="3" t="s">
        <v>1616</v>
      </c>
      <c r="DB1" s="3" t="s">
        <v>1617</v>
      </c>
    </row>
    <row r="2" spans="1:106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</row>
    <row r="3" spans="1:106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</row>
    <row r="4" spans="1:106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</row>
    <row r="5" spans="1:106">
      <c r="A5" s="4" t="s">
        <v>253</v>
      </c>
      <c r="B5" s="8" t="s">
        <v>262</v>
      </c>
      <c r="C5" s="8" t="s">
        <v>262</v>
      </c>
      <c r="D5" s="8" t="s">
        <v>262</v>
      </c>
      <c r="E5" s="8" t="s">
        <v>262</v>
      </c>
      <c r="F5" s="8" t="s">
        <v>262</v>
      </c>
      <c r="G5" s="8" t="s">
        <v>262</v>
      </c>
      <c r="H5" s="8" t="s">
        <v>262</v>
      </c>
      <c r="I5" s="8" t="s">
        <v>262</v>
      </c>
      <c r="J5" s="8" t="s">
        <v>262</v>
      </c>
      <c r="K5" s="8" t="s">
        <v>262</v>
      </c>
      <c r="L5" s="8" t="s">
        <v>262</v>
      </c>
      <c r="M5" s="8" t="s">
        <v>262</v>
      </c>
      <c r="N5" s="8" t="s">
        <v>262</v>
      </c>
      <c r="O5" s="8" t="s">
        <v>262</v>
      </c>
      <c r="P5" s="8" t="s">
        <v>262</v>
      </c>
      <c r="Q5" s="8" t="s">
        <v>262</v>
      </c>
      <c r="R5" s="8" t="s">
        <v>262</v>
      </c>
      <c r="S5" s="8" t="s">
        <v>262</v>
      </c>
      <c r="T5" s="8" t="s">
        <v>262</v>
      </c>
      <c r="U5" s="8" t="s">
        <v>262</v>
      </c>
      <c r="V5" s="8" t="s">
        <v>262</v>
      </c>
      <c r="W5" s="8" t="s">
        <v>262</v>
      </c>
      <c r="X5" s="8" t="s">
        <v>262</v>
      </c>
      <c r="Y5" s="8" t="s">
        <v>262</v>
      </c>
      <c r="Z5" s="8" t="s">
        <v>262</v>
      </c>
      <c r="AA5" s="8" t="s">
        <v>262</v>
      </c>
      <c r="AB5" s="8" t="s">
        <v>262</v>
      </c>
      <c r="AC5" s="8" t="s">
        <v>262</v>
      </c>
      <c r="AD5" s="8" t="s">
        <v>262</v>
      </c>
      <c r="AE5" s="8" t="s">
        <v>262</v>
      </c>
      <c r="AF5" s="8" t="s">
        <v>262</v>
      </c>
      <c r="AG5" s="8" t="s">
        <v>262</v>
      </c>
      <c r="AH5" s="8" t="s">
        <v>262</v>
      </c>
      <c r="AI5" s="8" t="s">
        <v>262</v>
      </c>
      <c r="AJ5" s="8" t="s">
        <v>262</v>
      </c>
      <c r="AK5" s="8" t="s">
        <v>262</v>
      </c>
      <c r="AL5" s="8" t="s">
        <v>262</v>
      </c>
      <c r="AM5" s="8" t="s">
        <v>262</v>
      </c>
      <c r="AN5" s="8" t="s">
        <v>262</v>
      </c>
      <c r="AO5" s="8" t="s">
        <v>262</v>
      </c>
      <c r="AP5" s="8" t="s">
        <v>262</v>
      </c>
      <c r="AQ5" s="8" t="s">
        <v>262</v>
      </c>
      <c r="AR5" s="8" t="s">
        <v>262</v>
      </c>
      <c r="AS5" s="8" t="s">
        <v>262</v>
      </c>
      <c r="AT5" s="8" t="s">
        <v>262</v>
      </c>
      <c r="AU5" s="8" t="s">
        <v>262</v>
      </c>
      <c r="AV5" s="8" t="s">
        <v>262</v>
      </c>
      <c r="AW5" s="8" t="s">
        <v>262</v>
      </c>
      <c r="AX5" s="8" t="s">
        <v>262</v>
      </c>
      <c r="AY5" s="8" t="s">
        <v>262</v>
      </c>
      <c r="AZ5" s="8" t="s">
        <v>262</v>
      </c>
      <c r="BA5" s="8" t="s">
        <v>262</v>
      </c>
      <c r="BB5" s="8" t="s">
        <v>262</v>
      </c>
      <c r="BC5" s="8" t="s">
        <v>262</v>
      </c>
      <c r="BD5" s="8" t="s">
        <v>262</v>
      </c>
      <c r="BE5" s="8" t="s">
        <v>262</v>
      </c>
      <c r="BF5" s="8" t="s">
        <v>262</v>
      </c>
      <c r="BG5" s="8" t="s">
        <v>262</v>
      </c>
      <c r="BH5" s="8" t="s">
        <v>262</v>
      </c>
      <c r="BI5" s="8" t="s">
        <v>262</v>
      </c>
      <c r="BJ5" s="8" t="s">
        <v>262</v>
      </c>
      <c r="BK5" s="8" t="s">
        <v>262</v>
      </c>
      <c r="BL5" s="8" t="s">
        <v>262</v>
      </c>
      <c r="BM5" s="8" t="s">
        <v>262</v>
      </c>
      <c r="BN5" s="8" t="s">
        <v>262</v>
      </c>
      <c r="BO5" s="8" t="s">
        <v>262</v>
      </c>
      <c r="BP5" s="8" t="s">
        <v>262</v>
      </c>
      <c r="BQ5" s="8" t="s">
        <v>262</v>
      </c>
      <c r="BR5" s="8" t="s">
        <v>262</v>
      </c>
      <c r="BS5" s="8" t="s">
        <v>262</v>
      </c>
      <c r="BT5" s="8" t="s">
        <v>262</v>
      </c>
      <c r="BU5" s="8" t="s">
        <v>262</v>
      </c>
      <c r="BV5" s="8" t="s">
        <v>262</v>
      </c>
      <c r="BW5" s="8" t="s">
        <v>262</v>
      </c>
      <c r="BX5" s="8" t="s">
        <v>262</v>
      </c>
      <c r="BY5" s="8" t="s">
        <v>262</v>
      </c>
      <c r="BZ5" s="8" t="s">
        <v>262</v>
      </c>
      <c r="CA5" s="8" t="s">
        <v>262</v>
      </c>
      <c r="CB5" s="8" t="s">
        <v>262</v>
      </c>
      <c r="CC5" s="8" t="s">
        <v>262</v>
      </c>
      <c r="CD5" s="8" t="s">
        <v>262</v>
      </c>
      <c r="CE5" s="8" t="s">
        <v>262</v>
      </c>
      <c r="CF5" s="8" t="s">
        <v>262</v>
      </c>
      <c r="CG5" s="8" t="s">
        <v>262</v>
      </c>
      <c r="CH5" s="8" t="s">
        <v>262</v>
      </c>
      <c r="CI5" s="8" t="s">
        <v>262</v>
      </c>
      <c r="CJ5" s="8" t="s">
        <v>262</v>
      </c>
      <c r="CK5" s="8" t="s">
        <v>262</v>
      </c>
      <c r="CL5" s="8" t="s">
        <v>262</v>
      </c>
      <c r="CM5" s="8" t="s">
        <v>262</v>
      </c>
      <c r="CN5" s="8" t="s">
        <v>262</v>
      </c>
      <c r="CO5" s="8" t="s">
        <v>262</v>
      </c>
      <c r="CP5" s="8" t="s">
        <v>262</v>
      </c>
      <c r="CQ5" s="8" t="s">
        <v>262</v>
      </c>
      <c r="CR5" s="8" t="s">
        <v>262</v>
      </c>
      <c r="CS5" s="8" t="s">
        <v>262</v>
      </c>
      <c r="CT5" s="8" t="s">
        <v>262</v>
      </c>
      <c r="CU5" s="8" t="s">
        <v>262</v>
      </c>
      <c r="CV5" s="8" t="s">
        <v>262</v>
      </c>
      <c r="CW5" s="8" t="s">
        <v>262</v>
      </c>
      <c r="CX5" s="8" t="s">
        <v>262</v>
      </c>
      <c r="CY5" s="8" t="s">
        <v>262</v>
      </c>
      <c r="CZ5" s="8" t="s">
        <v>262</v>
      </c>
      <c r="DA5" s="8" t="s">
        <v>262</v>
      </c>
      <c r="DB5" s="8" t="s">
        <v>262</v>
      </c>
    </row>
    <row r="6" spans="1:106">
      <c r="A6" s="4" t="s">
        <v>254</v>
      </c>
      <c r="B6" s="1">
        <v>1</v>
      </c>
      <c r="C6" s="1">
        <v>1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>
        <v>1</v>
      </c>
      <c r="P6" s="1">
        <v>1</v>
      </c>
      <c r="Q6" s="1">
        <v>1</v>
      </c>
      <c r="R6" s="1">
        <v>1</v>
      </c>
      <c r="S6" s="1">
        <v>1</v>
      </c>
      <c r="T6" s="1">
        <v>1</v>
      </c>
      <c r="U6" s="1">
        <v>1</v>
      </c>
      <c r="V6" s="1">
        <v>1</v>
      </c>
      <c r="W6" s="1">
        <v>1</v>
      </c>
      <c r="X6" s="1">
        <v>1</v>
      </c>
      <c r="Y6" s="1">
        <v>1</v>
      </c>
      <c r="Z6" s="1">
        <v>1</v>
      </c>
      <c r="AA6" s="1">
        <v>1</v>
      </c>
      <c r="AB6" s="1">
        <v>1</v>
      </c>
      <c r="AC6" s="1">
        <v>1</v>
      </c>
      <c r="AD6" s="1">
        <v>1</v>
      </c>
      <c r="AE6" s="1">
        <v>1</v>
      </c>
      <c r="AF6" s="1">
        <v>1</v>
      </c>
      <c r="AG6" s="1">
        <v>1</v>
      </c>
      <c r="AH6" s="1">
        <v>1</v>
      </c>
      <c r="AI6" s="1">
        <v>1</v>
      </c>
      <c r="AJ6" s="1">
        <v>1</v>
      </c>
      <c r="AK6" s="1">
        <v>1</v>
      </c>
      <c r="AL6" s="1">
        <v>1</v>
      </c>
      <c r="AM6" s="1">
        <v>1</v>
      </c>
      <c r="AN6" s="1">
        <v>1</v>
      </c>
      <c r="AO6" s="1">
        <v>1</v>
      </c>
      <c r="AP6" s="1">
        <v>1</v>
      </c>
      <c r="AQ6" s="1">
        <v>1</v>
      </c>
      <c r="AR6" s="1">
        <v>1</v>
      </c>
      <c r="AS6" s="1">
        <v>1</v>
      </c>
      <c r="AT6" s="1">
        <v>1</v>
      </c>
      <c r="AU6" s="1">
        <v>1</v>
      </c>
      <c r="AV6" s="1">
        <v>1</v>
      </c>
      <c r="AW6" s="1">
        <v>1</v>
      </c>
      <c r="AX6" s="1">
        <v>1</v>
      </c>
      <c r="AY6" s="1">
        <v>1</v>
      </c>
      <c r="AZ6" s="1">
        <v>1</v>
      </c>
      <c r="BA6" s="1">
        <v>1</v>
      </c>
      <c r="BB6" s="1">
        <v>1</v>
      </c>
      <c r="BC6" s="1">
        <v>1</v>
      </c>
      <c r="BD6" s="1">
        <v>1</v>
      </c>
      <c r="BE6" s="1">
        <v>1</v>
      </c>
      <c r="BF6" s="1">
        <v>1</v>
      </c>
      <c r="BG6" s="1">
        <v>1</v>
      </c>
      <c r="BH6" s="1">
        <v>1</v>
      </c>
      <c r="BI6" s="1">
        <v>1</v>
      </c>
      <c r="BJ6" s="1">
        <v>1</v>
      </c>
      <c r="BK6" s="1">
        <v>1</v>
      </c>
      <c r="BL6" s="1">
        <v>1</v>
      </c>
      <c r="BM6" s="1">
        <v>1</v>
      </c>
      <c r="BN6" s="1">
        <v>1</v>
      </c>
      <c r="BO6" s="1">
        <v>1</v>
      </c>
      <c r="BP6" s="1">
        <v>1</v>
      </c>
      <c r="BQ6" s="1">
        <v>1</v>
      </c>
      <c r="BR6" s="1">
        <v>1</v>
      </c>
      <c r="BS6" s="1">
        <v>1</v>
      </c>
      <c r="BT6" s="1">
        <v>1</v>
      </c>
      <c r="BU6" s="1">
        <v>1</v>
      </c>
      <c r="BV6" s="1">
        <v>1</v>
      </c>
      <c r="BW6" s="1">
        <v>1</v>
      </c>
      <c r="BX6" s="1">
        <v>1</v>
      </c>
      <c r="BY6" s="1">
        <v>1</v>
      </c>
      <c r="BZ6" s="1">
        <v>1</v>
      </c>
      <c r="CA6" s="1">
        <v>1</v>
      </c>
      <c r="CB6" s="1">
        <v>1</v>
      </c>
      <c r="CC6" s="1">
        <v>1</v>
      </c>
      <c r="CD6" s="1">
        <v>1</v>
      </c>
      <c r="CE6" s="1">
        <v>1</v>
      </c>
      <c r="CF6" s="1">
        <v>1</v>
      </c>
      <c r="CG6" s="1">
        <v>1</v>
      </c>
      <c r="CH6" s="1">
        <v>1</v>
      </c>
      <c r="CI6" s="1">
        <v>1</v>
      </c>
      <c r="CJ6" s="1">
        <v>1</v>
      </c>
      <c r="CK6" s="1">
        <v>1</v>
      </c>
      <c r="CL6" s="1">
        <v>1</v>
      </c>
      <c r="CM6" s="1">
        <v>1</v>
      </c>
      <c r="CN6" s="1">
        <v>1</v>
      </c>
      <c r="CO6" s="1">
        <v>1</v>
      </c>
      <c r="CP6" s="1">
        <v>1</v>
      </c>
      <c r="CQ6" s="1">
        <v>1</v>
      </c>
      <c r="CR6" s="1">
        <v>1</v>
      </c>
      <c r="CS6" s="1">
        <v>1</v>
      </c>
      <c r="CT6" s="1">
        <v>1</v>
      </c>
      <c r="CU6" s="1">
        <v>1</v>
      </c>
      <c r="CV6" s="1">
        <v>1</v>
      </c>
      <c r="CW6" s="1">
        <v>1</v>
      </c>
      <c r="CX6" s="1">
        <v>1</v>
      </c>
      <c r="CY6" s="1">
        <v>1</v>
      </c>
      <c r="CZ6" s="1">
        <v>1</v>
      </c>
      <c r="DA6" s="1">
        <v>1</v>
      </c>
      <c r="DB6" s="1">
        <v>1</v>
      </c>
    </row>
    <row r="7" spans="1:106" s="6" customFormat="1">
      <c r="A7" s="5" t="s">
        <v>255</v>
      </c>
      <c r="B7" s="6">
        <v>41821</v>
      </c>
      <c r="C7" s="6">
        <v>41821</v>
      </c>
      <c r="D7" s="6">
        <v>41821</v>
      </c>
      <c r="E7" s="6">
        <v>41821</v>
      </c>
      <c r="F7" s="6">
        <v>41821</v>
      </c>
      <c r="G7" s="6">
        <v>41821</v>
      </c>
      <c r="H7" s="6">
        <v>41821</v>
      </c>
      <c r="I7" s="6">
        <v>41821</v>
      </c>
      <c r="J7" s="6">
        <v>41821</v>
      </c>
      <c r="K7" s="6">
        <v>41821</v>
      </c>
      <c r="L7" s="6">
        <v>41821</v>
      </c>
      <c r="M7" s="6">
        <v>41821</v>
      </c>
      <c r="N7" s="6">
        <v>41821</v>
      </c>
      <c r="O7" s="6">
        <v>41821</v>
      </c>
      <c r="P7" s="6">
        <v>41821</v>
      </c>
      <c r="Q7" s="6">
        <v>41821</v>
      </c>
      <c r="R7" s="6">
        <v>41821</v>
      </c>
      <c r="S7" s="6">
        <v>41821</v>
      </c>
      <c r="T7" s="6">
        <v>41821</v>
      </c>
      <c r="U7" s="6">
        <v>41821</v>
      </c>
      <c r="V7" s="6">
        <v>41821</v>
      </c>
      <c r="W7" s="6">
        <v>41821</v>
      </c>
      <c r="X7" s="6">
        <v>41821</v>
      </c>
      <c r="Y7" s="6">
        <v>41821</v>
      </c>
      <c r="Z7" s="6">
        <v>41821</v>
      </c>
      <c r="AA7" s="6">
        <v>41821</v>
      </c>
      <c r="AB7" s="6">
        <v>41821</v>
      </c>
      <c r="AC7" s="6">
        <v>41821</v>
      </c>
      <c r="AD7" s="6">
        <v>41821</v>
      </c>
      <c r="AE7" s="6">
        <v>41821</v>
      </c>
      <c r="AF7" s="6">
        <v>41821</v>
      </c>
      <c r="AG7" s="6">
        <v>41821</v>
      </c>
      <c r="AH7" s="6">
        <v>41821</v>
      </c>
      <c r="AI7" s="6">
        <v>41821</v>
      </c>
      <c r="AJ7" s="6">
        <v>41821</v>
      </c>
      <c r="AK7" s="6">
        <v>41821</v>
      </c>
      <c r="AL7" s="6">
        <v>41821</v>
      </c>
      <c r="AM7" s="6">
        <v>41821</v>
      </c>
      <c r="AN7" s="6">
        <v>41821</v>
      </c>
      <c r="AO7" s="6">
        <v>41821</v>
      </c>
      <c r="AP7" s="6">
        <v>41821</v>
      </c>
      <c r="AQ7" s="6">
        <v>41821</v>
      </c>
      <c r="AR7" s="6">
        <v>41821</v>
      </c>
      <c r="AS7" s="6">
        <v>41821</v>
      </c>
      <c r="AT7" s="6">
        <v>41821</v>
      </c>
      <c r="AU7" s="6">
        <v>41821</v>
      </c>
      <c r="AV7" s="6">
        <v>41821</v>
      </c>
      <c r="AW7" s="6">
        <v>41821</v>
      </c>
      <c r="AX7" s="6">
        <v>41821</v>
      </c>
      <c r="AY7" s="6">
        <v>41821</v>
      </c>
      <c r="AZ7" s="6">
        <v>41821</v>
      </c>
      <c r="BA7" s="6">
        <v>41821</v>
      </c>
      <c r="BB7" s="6">
        <v>41821</v>
      </c>
      <c r="BC7" s="6">
        <v>41821</v>
      </c>
      <c r="BD7" s="6">
        <v>41821</v>
      </c>
      <c r="BE7" s="6">
        <v>41821</v>
      </c>
      <c r="BF7" s="6">
        <v>41821</v>
      </c>
      <c r="BG7" s="6">
        <v>41821</v>
      </c>
      <c r="BH7" s="6">
        <v>41821</v>
      </c>
      <c r="BI7" s="6">
        <v>41821</v>
      </c>
      <c r="BJ7" s="6">
        <v>41821</v>
      </c>
      <c r="BK7" s="6">
        <v>41821</v>
      </c>
      <c r="BL7" s="6">
        <v>41821</v>
      </c>
      <c r="BM7" s="6">
        <v>41821</v>
      </c>
      <c r="BN7" s="6">
        <v>41821</v>
      </c>
      <c r="BO7" s="6">
        <v>41821</v>
      </c>
      <c r="BP7" s="6">
        <v>41821</v>
      </c>
      <c r="BQ7" s="6">
        <v>41821</v>
      </c>
      <c r="BR7" s="6">
        <v>41821</v>
      </c>
      <c r="BS7" s="6">
        <v>41821</v>
      </c>
      <c r="BT7" s="6">
        <v>41821</v>
      </c>
      <c r="BU7" s="6">
        <v>41821</v>
      </c>
      <c r="BV7" s="6">
        <v>41821</v>
      </c>
      <c r="BW7" s="6">
        <v>41821</v>
      </c>
      <c r="BX7" s="6">
        <v>41821</v>
      </c>
      <c r="BY7" s="6">
        <v>41821</v>
      </c>
      <c r="BZ7" s="6">
        <v>41821</v>
      </c>
      <c r="CA7" s="6">
        <v>41821</v>
      </c>
      <c r="CB7" s="6">
        <v>41821</v>
      </c>
      <c r="CC7" s="6">
        <v>41821</v>
      </c>
      <c r="CD7" s="6">
        <v>41821</v>
      </c>
      <c r="CE7" s="6">
        <v>41821</v>
      </c>
      <c r="CF7" s="6">
        <v>41821</v>
      </c>
      <c r="CG7" s="6">
        <v>41821</v>
      </c>
      <c r="CH7" s="6">
        <v>41821</v>
      </c>
      <c r="CI7" s="6">
        <v>41821</v>
      </c>
      <c r="CJ7" s="6">
        <v>41821</v>
      </c>
      <c r="CK7" s="6">
        <v>41821</v>
      </c>
      <c r="CL7" s="6">
        <v>41821</v>
      </c>
      <c r="CM7" s="6">
        <v>41821</v>
      </c>
      <c r="CN7" s="6">
        <v>41821</v>
      </c>
      <c r="CO7" s="6">
        <v>41821</v>
      </c>
      <c r="CP7" s="6">
        <v>41821</v>
      </c>
      <c r="CQ7" s="6">
        <v>41821</v>
      </c>
      <c r="CR7" s="6">
        <v>41821</v>
      </c>
      <c r="CS7" s="6">
        <v>41821</v>
      </c>
      <c r="CT7" s="6">
        <v>41821</v>
      </c>
      <c r="CU7" s="6">
        <v>41821</v>
      </c>
      <c r="CV7" s="6">
        <v>41821</v>
      </c>
      <c r="CW7" s="6">
        <v>41821</v>
      </c>
      <c r="CX7" s="6">
        <v>41821</v>
      </c>
      <c r="CY7" s="6">
        <v>41821</v>
      </c>
      <c r="CZ7" s="6">
        <v>41821</v>
      </c>
      <c r="DA7" s="6">
        <v>41821</v>
      </c>
      <c r="DB7" s="6">
        <v>41821</v>
      </c>
    </row>
    <row r="8" spans="1:106" s="6" customFormat="1">
      <c r="A8" s="5" t="s">
        <v>256</v>
      </c>
      <c r="B8" s="6">
        <v>45413</v>
      </c>
      <c r="C8" s="6">
        <v>45413</v>
      </c>
      <c r="D8" s="6">
        <v>45413</v>
      </c>
      <c r="E8" s="6">
        <v>45413</v>
      </c>
      <c r="F8" s="6">
        <v>45413</v>
      </c>
      <c r="G8" s="6">
        <v>45413</v>
      </c>
      <c r="H8" s="6">
        <v>45413</v>
      </c>
      <c r="I8" s="6">
        <v>45413</v>
      </c>
      <c r="J8" s="6">
        <v>45413</v>
      </c>
      <c r="K8" s="6">
        <v>45413</v>
      </c>
      <c r="L8" s="6">
        <v>45413</v>
      </c>
      <c r="M8" s="6">
        <v>45413</v>
      </c>
      <c r="N8" s="6">
        <v>45413</v>
      </c>
      <c r="O8" s="6">
        <v>45413</v>
      </c>
      <c r="P8" s="6">
        <v>45413</v>
      </c>
      <c r="Q8" s="6">
        <v>45413</v>
      </c>
      <c r="R8" s="6">
        <v>45413</v>
      </c>
      <c r="S8" s="6">
        <v>45413</v>
      </c>
      <c r="T8" s="6">
        <v>45413</v>
      </c>
      <c r="U8" s="6">
        <v>45413</v>
      </c>
      <c r="V8" s="6">
        <v>45413</v>
      </c>
      <c r="W8" s="6">
        <v>45413</v>
      </c>
      <c r="X8" s="6">
        <v>45413</v>
      </c>
      <c r="Y8" s="6">
        <v>45413</v>
      </c>
      <c r="Z8" s="6">
        <v>45413</v>
      </c>
      <c r="AA8" s="6">
        <v>45413</v>
      </c>
      <c r="AB8" s="6">
        <v>45413</v>
      </c>
      <c r="AC8" s="6">
        <v>45413</v>
      </c>
      <c r="AD8" s="6">
        <v>45413</v>
      </c>
      <c r="AE8" s="6">
        <v>45413</v>
      </c>
      <c r="AF8" s="6">
        <v>45413</v>
      </c>
      <c r="AG8" s="6">
        <v>45413</v>
      </c>
      <c r="AH8" s="6">
        <v>45413</v>
      </c>
      <c r="AI8" s="6">
        <v>45413</v>
      </c>
      <c r="AJ8" s="6">
        <v>45413</v>
      </c>
      <c r="AK8" s="6">
        <v>45413</v>
      </c>
      <c r="AL8" s="6">
        <v>45413</v>
      </c>
      <c r="AM8" s="6">
        <v>45413</v>
      </c>
      <c r="AN8" s="6">
        <v>45413</v>
      </c>
      <c r="AO8" s="6">
        <v>45413</v>
      </c>
      <c r="AP8" s="6">
        <v>45413</v>
      </c>
      <c r="AQ8" s="6">
        <v>45413</v>
      </c>
      <c r="AR8" s="6">
        <v>45413</v>
      </c>
      <c r="AS8" s="6">
        <v>45413</v>
      </c>
      <c r="AT8" s="6">
        <v>45413</v>
      </c>
      <c r="AU8" s="6">
        <v>45413</v>
      </c>
      <c r="AV8" s="6">
        <v>45413</v>
      </c>
      <c r="AW8" s="6">
        <v>45413</v>
      </c>
      <c r="AX8" s="6">
        <v>45413</v>
      </c>
      <c r="AY8" s="6">
        <v>45413</v>
      </c>
      <c r="AZ8" s="6">
        <v>45413</v>
      </c>
      <c r="BA8" s="6">
        <v>45413</v>
      </c>
      <c r="BB8" s="6">
        <v>45413</v>
      </c>
      <c r="BC8" s="6">
        <v>45413</v>
      </c>
      <c r="BD8" s="6">
        <v>45413</v>
      </c>
      <c r="BE8" s="6">
        <v>45413</v>
      </c>
      <c r="BF8" s="6">
        <v>45413</v>
      </c>
      <c r="BG8" s="6">
        <v>45413</v>
      </c>
      <c r="BH8" s="6">
        <v>45413</v>
      </c>
      <c r="BI8" s="6">
        <v>45413</v>
      </c>
      <c r="BJ8" s="6">
        <v>45413</v>
      </c>
      <c r="BK8" s="6">
        <v>45413</v>
      </c>
      <c r="BL8" s="6">
        <v>45413</v>
      </c>
      <c r="BM8" s="6">
        <v>45413</v>
      </c>
      <c r="BN8" s="6">
        <v>45413</v>
      </c>
      <c r="BO8" s="6">
        <v>45413</v>
      </c>
      <c r="BP8" s="6">
        <v>45413</v>
      </c>
      <c r="BQ8" s="6">
        <v>45413</v>
      </c>
      <c r="BR8" s="6">
        <v>45413</v>
      </c>
      <c r="BS8" s="6">
        <v>45413</v>
      </c>
      <c r="BT8" s="6">
        <v>45413</v>
      </c>
      <c r="BU8" s="6">
        <v>45413</v>
      </c>
      <c r="BV8" s="6">
        <v>45413</v>
      </c>
      <c r="BW8" s="6">
        <v>45413</v>
      </c>
      <c r="BX8" s="6">
        <v>45413</v>
      </c>
      <c r="BY8" s="6">
        <v>45413</v>
      </c>
      <c r="BZ8" s="6">
        <v>45413</v>
      </c>
      <c r="CA8" s="6">
        <v>45413</v>
      </c>
      <c r="CB8" s="6">
        <v>45413</v>
      </c>
      <c r="CC8" s="6">
        <v>45413</v>
      </c>
      <c r="CD8" s="6">
        <v>45413</v>
      </c>
      <c r="CE8" s="6">
        <v>45413</v>
      </c>
      <c r="CF8" s="6">
        <v>45413</v>
      </c>
      <c r="CG8" s="6">
        <v>45413</v>
      </c>
      <c r="CH8" s="6">
        <v>45413</v>
      </c>
      <c r="CI8" s="6">
        <v>45413</v>
      </c>
      <c r="CJ8" s="6">
        <v>45413</v>
      </c>
      <c r="CK8" s="6">
        <v>45413</v>
      </c>
      <c r="CL8" s="6">
        <v>45413</v>
      </c>
      <c r="CM8" s="6">
        <v>45413</v>
      </c>
      <c r="CN8" s="6">
        <v>45413</v>
      </c>
      <c r="CO8" s="6">
        <v>45413</v>
      </c>
      <c r="CP8" s="6">
        <v>45413</v>
      </c>
      <c r="CQ8" s="6">
        <v>45413</v>
      </c>
      <c r="CR8" s="6">
        <v>45413</v>
      </c>
      <c r="CS8" s="6">
        <v>45413</v>
      </c>
      <c r="CT8" s="6">
        <v>45413</v>
      </c>
      <c r="CU8" s="6">
        <v>45413</v>
      </c>
      <c r="CV8" s="6">
        <v>45413</v>
      </c>
      <c r="CW8" s="6">
        <v>45413</v>
      </c>
      <c r="CX8" s="6">
        <v>45413</v>
      </c>
      <c r="CY8" s="6">
        <v>45413</v>
      </c>
      <c r="CZ8" s="6">
        <v>45413</v>
      </c>
      <c r="DA8" s="6">
        <v>45413</v>
      </c>
      <c r="DB8" s="6">
        <v>45413</v>
      </c>
    </row>
    <row r="9" spans="1:106">
      <c r="A9" s="4" t="s">
        <v>257</v>
      </c>
      <c r="B9" s="1">
        <v>119</v>
      </c>
      <c r="C9" s="1">
        <v>119</v>
      </c>
      <c r="D9" s="1">
        <v>119</v>
      </c>
      <c r="E9" s="1">
        <v>119</v>
      </c>
      <c r="F9" s="1">
        <v>119</v>
      </c>
      <c r="G9" s="1">
        <v>119</v>
      </c>
      <c r="H9" s="1">
        <v>119</v>
      </c>
      <c r="I9" s="1">
        <v>119</v>
      </c>
      <c r="J9" s="1">
        <v>119</v>
      </c>
      <c r="K9" s="1">
        <v>119</v>
      </c>
      <c r="L9" s="1">
        <v>119</v>
      </c>
      <c r="M9" s="1">
        <v>119</v>
      </c>
      <c r="N9" s="1">
        <v>119</v>
      </c>
      <c r="O9" s="1">
        <v>119</v>
      </c>
      <c r="P9" s="1">
        <v>119</v>
      </c>
      <c r="Q9" s="1">
        <v>119</v>
      </c>
      <c r="R9" s="1">
        <v>119</v>
      </c>
      <c r="S9" s="1">
        <v>119</v>
      </c>
      <c r="T9" s="1">
        <v>119</v>
      </c>
      <c r="U9" s="1">
        <v>119</v>
      </c>
      <c r="V9" s="1">
        <v>119</v>
      </c>
      <c r="W9" s="1">
        <v>119</v>
      </c>
      <c r="X9" s="1">
        <v>119</v>
      </c>
      <c r="Y9" s="1">
        <v>119</v>
      </c>
      <c r="Z9" s="1">
        <v>119</v>
      </c>
      <c r="AA9" s="1">
        <v>119</v>
      </c>
      <c r="AB9" s="1">
        <v>119</v>
      </c>
      <c r="AC9" s="1">
        <v>119</v>
      </c>
      <c r="AD9" s="1">
        <v>119</v>
      </c>
      <c r="AE9" s="1">
        <v>119</v>
      </c>
      <c r="AF9" s="1">
        <v>119</v>
      </c>
      <c r="AG9" s="1">
        <v>119</v>
      </c>
      <c r="AH9" s="1">
        <v>119</v>
      </c>
      <c r="AI9" s="1">
        <v>119</v>
      </c>
      <c r="AJ9" s="1">
        <v>119</v>
      </c>
      <c r="AK9" s="1">
        <v>119</v>
      </c>
      <c r="AL9" s="1">
        <v>119</v>
      </c>
      <c r="AM9" s="1">
        <v>119</v>
      </c>
      <c r="AN9" s="1">
        <v>119</v>
      </c>
      <c r="AO9" s="1">
        <v>119</v>
      </c>
      <c r="AP9" s="1">
        <v>119</v>
      </c>
      <c r="AQ9" s="1">
        <v>119</v>
      </c>
      <c r="AR9" s="1">
        <v>119</v>
      </c>
      <c r="AS9" s="1">
        <v>119</v>
      </c>
      <c r="AT9" s="1">
        <v>119</v>
      </c>
      <c r="AU9" s="1">
        <v>119</v>
      </c>
      <c r="AV9" s="1">
        <v>119</v>
      </c>
      <c r="AW9" s="1">
        <v>119</v>
      </c>
      <c r="AX9" s="1">
        <v>119</v>
      </c>
      <c r="AY9" s="1">
        <v>119</v>
      </c>
      <c r="AZ9" s="1">
        <v>119</v>
      </c>
      <c r="BA9" s="1">
        <v>119</v>
      </c>
      <c r="BB9" s="1">
        <v>119</v>
      </c>
      <c r="BC9" s="1">
        <v>119</v>
      </c>
      <c r="BD9" s="1">
        <v>119</v>
      </c>
      <c r="BE9" s="1">
        <v>119</v>
      </c>
      <c r="BF9" s="1">
        <v>119</v>
      </c>
      <c r="BG9" s="1">
        <v>119</v>
      </c>
      <c r="BH9" s="1">
        <v>119</v>
      </c>
      <c r="BI9" s="1">
        <v>119</v>
      </c>
      <c r="BJ9" s="1">
        <v>119</v>
      </c>
      <c r="BK9" s="1">
        <v>119</v>
      </c>
      <c r="BL9" s="1">
        <v>119</v>
      </c>
      <c r="BM9" s="1">
        <v>119</v>
      </c>
      <c r="BN9" s="1">
        <v>119</v>
      </c>
      <c r="BO9" s="1">
        <v>119</v>
      </c>
      <c r="BP9" s="1">
        <v>119</v>
      </c>
      <c r="BQ9" s="1">
        <v>119</v>
      </c>
      <c r="BR9" s="1">
        <v>119</v>
      </c>
      <c r="BS9" s="1">
        <v>119</v>
      </c>
      <c r="BT9" s="1">
        <v>119</v>
      </c>
      <c r="BU9" s="1">
        <v>119</v>
      </c>
      <c r="BV9" s="1">
        <v>119</v>
      </c>
      <c r="BW9" s="1">
        <v>119</v>
      </c>
      <c r="BX9" s="1">
        <v>119</v>
      </c>
      <c r="BY9" s="1">
        <v>119</v>
      </c>
      <c r="BZ9" s="1">
        <v>119</v>
      </c>
      <c r="CA9" s="1">
        <v>119</v>
      </c>
      <c r="CB9" s="1">
        <v>119</v>
      </c>
      <c r="CC9" s="1">
        <v>119</v>
      </c>
      <c r="CD9" s="1">
        <v>119</v>
      </c>
      <c r="CE9" s="1">
        <v>119</v>
      </c>
      <c r="CF9" s="1">
        <v>119</v>
      </c>
      <c r="CG9" s="1">
        <v>119</v>
      </c>
      <c r="CH9" s="1">
        <v>119</v>
      </c>
      <c r="CI9" s="1">
        <v>119</v>
      </c>
      <c r="CJ9" s="1">
        <v>119</v>
      </c>
      <c r="CK9" s="1">
        <v>119</v>
      </c>
      <c r="CL9" s="1">
        <v>119</v>
      </c>
      <c r="CM9" s="1">
        <v>119</v>
      </c>
      <c r="CN9" s="1">
        <v>119</v>
      </c>
      <c r="CO9" s="1">
        <v>119</v>
      </c>
      <c r="CP9" s="1">
        <v>119</v>
      </c>
      <c r="CQ9" s="1">
        <v>119</v>
      </c>
      <c r="CR9" s="1">
        <v>119</v>
      </c>
      <c r="CS9" s="1">
        <v>119</v>
      </c>
      <c r="CT9" s="1">
        <v>119</v>
      </c>
      <c r="CU9" s="1">
        <v>119</v>
      </c>
      <c r="CV9" s="1">
        <v>119</v>
      </c>
      <c r="CW9" s="1">
        <v>119</v>
      </c>
      <c r="CX9" s="1">
        <v>119</v>
      </c>
      <c r="CY9" s="1">
        <v>119</v>
      </c>
      <c r="CZ9" s="1">
        <v>119</v>
      </c>
      <c r="DA9" s="1">
        <v>119</v>
      </c>
      <c r="DB9" s="1">
        <v>119</v>
      </c>
    </row>
    <row r="10" spans="1:106">
      <c r="A10" s="4" t="s">
        <v>258</v>
      </c>
      <c r="B10" s="8" t="s">
        <v>1618</v>
      </c>
      <c r="C10" s="8" t="s">
        <v>1619</v>
      </c>
      <c r="D10" s="8" t="s">
        <v>1620</v>
      </c>
      <c r="E10" s="8" t="s">
        <v>1621</v>
      </c>
      <c r="F10" s="8" t="s">
        <v>1622</v>
      </c>
      <c r="G10" s="8" t="s">
        <v>1623</v>
      </c>
      <c r="H10" s="8" t="s">
        <v>1624</v>
      </c>
      <c r="I10" s="8" t="s">
        <v>1625</v>
      </c>
      <c r="J10" s="8" t="s">
        <v>1626</v>
      </c>
      <c r="K10" s="8" t="s">
        <v>1627</v>
      </c>
      <c r="L10" s="8" t="s">
        <v>1628</v>
      </c>
      <c r="M10" s="8" t="s">
        <v>1629</v>
      </c>
      <c r="N10" s="8" t="s">
        <v>1630</v>
      </c>
      <c r="O10" s="8" t="s">
        <v>1631</v>
      </c>
      <c r="P10" s="8" t="s">
        <v>1632</v>
      </c>
      <c r="Q10" s="8" t="s">
        <v>1633</v>
      </c>
      <c r="R10" s="8" t="s">
        <v>1634</v>
      </c>
      <c r="S10" s="8" t="s">
        <v>1635</v>
      </c>
      <c r="T10" s="8" t="s">
        <v>1636</v>
      </c>
      <c r="U10" s="8" t="s">
        <v>1637</v>
      </c>
      <c r="V10" s="8" t="s">
        <v>1638</v>
      </c>
      <c r="W10" s="8" t="s">
        <v>1639</v>
      </c>
      <c r="X10" s="8" t="s">
        <v>1640</v>
      </c>
      <c r="Y10" s="8" t="s">
        <v>1641</v>
      </c>
      <c r="Z10" s="8" t="s">
        <v>1642</v>
      </c>
      <c r="AA10" s="8" t="s">
        <v>1643</v>
      </c>
      <c r="AB10" s="8" t="s">
        <v>1644</v>
      </c>
      <c r="AC10" s="8" t="s">
        <v>1645</v>
      </c>
      <c r="AD10" s="8" t="s">
        <v>1646</v>
      </c>
      <c r="AE10" s="8" t="s">
        <v>1647</v>
      </c>
      <c r="AF10" s="8" t="s">
        <v>1648</v>
      </c>
      <c r="AG10" s="8" t="s">
        <v>1649</v>
      </c>
      <c r="AH10" s="8" t="s">
        <v>1650</v>
      </c>
      <c r="AI10" s="8" t="s">
        <v>1651</v>
      </c>
      <c r="AJ10" s="8" t="s">
        <v>1652</v>
      </c>
      <c r="AK10" s="8" t="s">
        <v>1653</v>
      </c>
      <c r="AL10" s="8" t="s">
        <v>1654</v>
      </c>
      <c r="AM10" s="8" t="s">
        <v>1655</v>
      </c>
      <c r="AN10" s="8" t="s">
        <v>1656</v>
      </c>
      <c r="AO10" s="8" t="s">
        <v>1657</v>
      </c>
      <c r="AP10" s="8" t="s">
        <v>1658</v>
      </c>
      <c r="AQ10" s="8" t="s">
        <v>1659</v>
      </c>
      <c r="AR10" s="8" t="s">
        <v>1660</v>
      </c>
      <c r="AS10" s="8" t="s">
        <v>1661</v>
      </c>
      <c r="AT10" s="8" t="s">
        <v>1662</v>
      </c>
      <c r="AU10" s="8" t="s">
        <v>1663</v>
      </c>
      <c r="AV10" s="8" t="s">
        <v>1664</v>
      </c>
      <c r="AW10" s="8" t="s">
        <v>1665</v>
      </c>
      <c r="AX10" s="8" t="s">
        <v>1666</v>
      </c>
      <c r="AY10" s="8" t="s">
        <v>1667</v>
      </c>
      <c r="AZ10" s="8" t="s">
        <v>1668</v>
      </c>
      <c r="BA10" s="8" t="s">
        <v>1669</v>
      </c>
      <c r="BB10" s="8" t="s">
        <v>1670</v>
      </c>
      <c r="BC10" s="8" t="s">
        <v>1671</v>
      </c>
      <c r="BD10" s="8" t="s">
        <v>1672</v>
      </c>
      <c r="BE10" s="8" t="s">
        <v>1673</v>
      </c>
      <c r="BF10" s="8" t="s">
        <v>1674</v>
      </c>
      <c r="BG10" s="8" t="s">
        <v>1675</v>
      </c>
      <c r="BH10" s="8" t="s">
        <v>1676</v>
      </c>
      <c r="BI10" s="8" t="s">
        <v>1677</v>
      </c>
      <c r="BJ10" s="8" t="s">
        <v>1678</v>
      </c>
      <c r="BK10" s="8" t="s">
        <v>1679</v>
      </c>
      <c r="BL10" s="8" t="s">
        <v>1680</v>
      </c>
      <c r="BM10" s="8" t="s">
        <v>1681</v>
      </c>
      <c r="BN10" s="8" t="s">
        <v>1682</v>
      </c>
      <c r="BO10" s="8" t="s">
        <v>1683</v>
      </c>
      <c r="BP10" s="8" t="s">
        <v>1684</v>
      </c>
      <c r="BQ10" s="8" t="s">
        <v>1685</v>
      </c>
      <c r="BR10" s="8" t="s">
        <v>1686</v>
      </c>
      <c r="BS10" s="8" t="s">
        <v>1687</v>
      </c>
      <c r="BT10" s="8" t="s">
        <v>1688</v>
      </c>
      <c r="BU10" s="8" t="s">
        <v>1689</v>
      </c>
      <c r="BV10" s="8" t="s">
        <v>1690</v>
      </c>
      <c r="BW10" s="8" t="s">
        <v>1691</v>
      </c>
      <c r="BX10" s="8" t="s">
        <v>1692</v>
      </c>
      <c r="BY10" s="8" t="s">
        <v>1693</v>
      </c>
      <c r="BZ10" s="8" t="s">
        <v>1694</v>
      </c>
      <c r="CA10" s="8" t="s">
        <v>1695</v>
      </c>
      <c r="CB10" s="8" t="s">
        <v>1696</v>
      </c>
      <c r="CC10" s="8" t="s">
        <v>1697</v>
      </c>
      <c r="CD10" s="8" t="s">
        <v>1698</v>
      </c>
      <c r="CE10" s="8" t="s">
        <v>1699</v>
      </c>
      <c r="CF10" s="8" t="s">
        <v>1700</v>
      </c>
      <c r="CG10" s="8" t="s">
        <v>1701</v>
      </c>
      <c r="CH10" s="8" t="s">
        <v>1702</v>
      </c>
      <c r="CI10" s="8" t="s">
        <v>1703</v>
      </c>
      <c r="CJ10" s="8" t="s">
        <v>1704</v>
      </c>
      <c r="CK10" s="8" t="s">
        <v>1705</v>
      </c>
      <c r="CL10" s="8" t="s">
        <v>1706</v>
      </c>
      <c r="CM10" s="8" t="s">
        <v>1707</v>
      </c>
      <c r="CN10" s="8" t="s">
        <v>1708</v>
      </c>
      <c r="CO10" s="8" t="s">
        <v>1709</v>
      </c>
      <c r="CP10" s="8" t="s">
        <v>1710</v>
      </c>
      <c r="CQ10" s="8" t="s">
        <v>1711</v>
      </c>
      <c r="CR10" s="8" t="s">
        <v>1712</v>
      </c>
      <c r="CS10" s="8" t="s">
        <v>1713</v>
      </c>
      <c r="CT10" s="8" t="s">
        <v>1714</v>
      </c>
      <c r="CU10" s="8" t="s">
        <v>1715</v>
      </c>
      <c r="CV10" s="8" t="s">
        <v>1716</v>
      </c>
      <c r="CW10" s="8" t="s">
        <v>1717</v>
      </c>
      <c r="CX10" s="8" t="s">
        <v>1718</v>
      </c>
      <c r="CY10" s="8" t="s">
        <v>1719</v>
      </c>
      <c r="CZ10" s="8" t="s">
        <v>1720</v>
      </c>
      <c r="DA10" s="8" t="s">
        <v>1721</v>
      </c>
      <c r="DB10" s="8" t="s">
        <v>1722</v>
      </c>
    </row>
    <row r="11" spans="1:106">
      <c r="A11" s="10">
        <v>41821</v>
      </c>
      <c r="B11" s="9">
        <v>13.663</v>
      </c>
      <c r="C11" s="9">
        <v>10.064</v>
      </c>
      <c r="D11" s="9">
        <v>3.6</v>
      </c>
      <c r="E11" s="9">
        <v>24.81</v>
      </c>
      <c r="F11" s="9">
        <v>9.8409999999999993</v>
      </c>
      <c r="G11" s="9">
        <v>14.97</v>
      </c>
      <c r="H11" s="9">
        <v>16.189</v>
      </c>
      <c r="I11" s="9">
        <v>12.093999999999999</v>
      </c>
      <c r="J11" s="9">
        <v>4.0949999999999998</v>
      </c>
      <c r="K11" s="9">
        <v>27.652000000000001</v>
      </c>
      <c r="L11" s="9">
        <v>11.619</v>
      </c>
      <c r="M11" s="9">
        <v>16.033000000000001</v>
      </c>
      <c r="N11" s="9">
        <v>27.277999999999999</v>
      </c>
      <c r="O11" s="9">
        <v>11.79</v>
      </c>
      <c r="P11" s="9">
        <v>15.489000000000001</v>
      </c>
      <c r="Q11" s="9">
        <v>128.06899999999999</v>
      </c>
      <c r="R11" s="9">
        <v>69.872</v>
      </c>
      <c r="S11" s="9">
        <v>58.197000000000003</v>
      </c>
      <c r="T11" s="9">
        <v>106.247</v>
      </c>
      <c r="U11" s="9">
        <v>63.631999999999998</v>
      </c>
      <c r="V11" s="9">
        <v>42.615000000000002</v>
      </c>
      <c r="W11" s="9">
        <v>21.821999999999999</v>
      </c>
      <c r="X11" s="9">
        <v>6.24</v>
      </c>
      <c r="Y11" s="9">
        <v>15.582000000000001</v>
      </c>
      <c r="Z11" s="9">
        <v>10.971</v>
      </c>
      <c r="AA11" s="9">
        <v>6.2309999999999999</v>
      </c>
      <c r="AB11" s="9">
        <v>4.7389999999999999</v>
      </c>
      <c r="AC11" s="9">
        <v>1.93</v>
      </c>
      <c r="AD11" s="9">
        <v>1.39</v>
      </c>
      <c r="AE11" s="9">
        <v>0.54</v>
      </c>
      <c r="AF11" s="9">
        <v>1.329</v>
      </c>
      <c r="AG11" s="9">
        <v>1.129</v>
      </c>
      <c r="AH11" s="9">
        <v>0.2</v>
      </c>
      <c r="AI11" s="9">
        <v>0.76100000000000001</v>
      </c>
      <c r="AJ11" s="9">
        <v>0.56100000000000005</v>
      </c>
      <c r="AK11" s="9">
        <v>0.2</v>
      </c>
      <c r="AL11" s="9">
        <v>0.56799999999999995</v>
      </c>
      <c r="AM11" s="9">
        <v>0.56799999999999995</v>
      </c>
      <c r="AN11" s="9">
        <v>0</v>
      </c>
      <c r="AO11" s="9">
        <v>0.60099999999999998</v>
      </c>
      <c r="AP11" s="9">
        <v>0.26200000000000001</v>
      </c>
      <c r="AQ11" s="9">
        <v>0.34</v>
      </c>
      <c r="AR11" s="9">
        <v>10.131</v>
      </c>
      <c r="AS11" s="9">
        <v>5.5709999999999997</v>
      </c>
      <c r="AT11" s="9">
        <v>4.5599999999999996</v>
      </c>
      <c r="AU11" s="9">
        <v>5.819</v>
      </c>
      <c r="AV11" s="9">
        <v>3.9860000000000002</v>
      </c>
      <c r="AW11" s="9">
        <v>1.833</v>
      </c>
      <c r="AX11" s="9">
        <v>4.3129999999999997</v>
      </c>
      <c r="AY11" s="9">
        <v>1.585</v>
      </c>
      <c r="AZ11" s="9">
        <v>2.7280000000000002</v>
      </c>
      <c r="BA11" s="9">
        <v>6.5810000000000004</v>
      </c>
      <c r="BB11" s="9">
        <v>4.6459999999999999</v>
      </c>
      <c r="BC11" s="9">
        <v>1.9339999999999999</v>
      </c>
      <c r="BD11" s="9">
        <v>4.3899999999999997</v>
      </c>
      <c r="BE11" s="9">
        <v>1.585</v>
      </c>
      <c r="BF11" s="9">
        <v>2.8050000000000002</v>
      </c>
      <c r="BG11" s="9">
        <v>5.0739999999999998</v>
      </c>
      <c r="BH11" s="9">
        <v>2.1459999999999999</v>
      </c>
      <c r="BI11" s="9">
        <v>2.9279999999999999</v>
      </c>
      <c r="BJ11" s="9">
        <v>214.91499999999999</v>
      </c>
      <c r="BK11" s="9">
        <v>111.736</v>
      </c>
      <c r="BL11" s="9">
        <v>103.18</v>
      </c>
      <c r="BM11" s="9">
        <v>159.71899999999999</v>
      </c>
      <c r="BN11" s="9">
        <v>92.546999999999997</v>
      </c>
      <c r="BO11" s="9">
        <v>67.171000000000006</v>
      </c>
      <c r="BP11" s="9">
        <v>55.195999999999998</v>
      </c>
      <c r="BQ11" s="9">
        <v>19.187999999999999</v>
      </c>
      <c r="BR11" s="9">
        <v>36.008000000000003</v>
      </c>
      <c r="BS11" s="9">
        <v>26.385000000000002</v>
      </c>
      <c r="BT11" s="9">
        <v>16.277999999999999</v>
      </c>
      <c r="BU11" s="9">
        <v>10.106999999999999</v>
      </c>
      <c r="BV11" s="9">
        <v>5.95</v>
      </c>
      <c r="BW11" s="9">
        <v>3.2639999999999998</v>
      </c>
      <c r="BX11" s="9">
        <v>2.6850000000000001</v>
      </c>
      <c r="BY11" s="9">
        <v>2.56</v>
      </c>
      <c r="BZ11" s="9">
        <v>1.68</v>
      </c>
      <c r="CA11" s="9">
        <v>0.88</v>
      </c>
      <c r="CB11" s="9">
        <v>0.58399999999999996</v>
      </c>
      <c r="CC11" s="9">
        <v>0.58399999999999996</v>
      </c>
      <c r="CD11" s="9">
        <v>0</v>
      </c>
      <c r="CE11" s="9">
        <v>1.9770000000000001</v>
      </c>
      <c r="CF11" s="9">
        <v>1.097</v>
      </c>
      <c r="CG11" s="9">
        <v>0.88</v>
      </c>
      <c r="CH11" s="9">
        <v>3.3889999999999998</v>
      </c>
      <c r="CI11" s="9">
        <v>1.5840000000000001</v>
      </c>
      <c r="CJ11" s="9">
        <v>1.8049999999999999</v>
      </c>
      <c r="CK11" s="9">
        <v>23.001999999999999</v>
      </c>
      <c r="CL11" s="9">
        <v>14.087</v>
      </c>
      <c r="CM11" s="9">
        <v>8.9149999999999991</v>
      </c>
      <c r="CN11" s="9">
        <v>8.9</v>
      </c>
      <c r="CO11" s="9">
        <v>6.6859999999999999</v>
      </c>
      <c r="CP11" s="9">
        <v>2.214</v>
      </c>
      <c r="CQ11" s="9">
        <v>14.102</v>
      </c>
      <c r="CR11" s="9">
        <v>7.4009999999999998</v>
      </c>
      <c r="CS11" s="9">
        <v>6.7009999999999996</v>
      </c>
      <c r="CT11" s="9">
        <v>11.032999999999999</v>
      </c>
      <c r="CU11" s="9">
        <v>7.9390000000000001</v>
      </c>
      <c r="CV11" s="9">
        <v>3.0939999999999999</v>
      </c>
      <c r="CW11" s="9">
        <v>15.352</v>
      </c>
      <c r="CX11" s="9">
        <v>8.3379999999999992</v>
      </c>
      <c r="CY11" s="9">
        <v>7.0129999999999999</v>
      </c>
      <c r="CZ11" s="9">
        <v>14.686</v>
      </c>
      <c r="DA11" s="9">
        <v>7.9850000000000003</v>
      </c>
      <c r="DB11" s="9">
        <v>6.7009999999999996</v>
      </c>
    </row>
    <row r="12" spans="1:106">
      <c r="A12" s="10">
        <v>41852</v>
      </c>
      <c r="B12" s="9">
        <v>10.709</v>
      </c>
      <c r="C12" s="9">
        <v>8.2159999999999993</v>
      </c>
      <c r="D12" s="9">
        <v>2.4929999999999999</v>
      </c>
      <c r="E12" s="9">
        <v>26.620999999999999</v>
      </c>
      <c r="F12" s="9">
        <v>10.683999999999999</v>
      </c>
      <c r="G12" s="9">
        <v>15.936999999999999</v>
      </c>
      <c r="H12" s="9">
        <v>12.414</v>
      </c>
      <c r="I12" s="9">
        <v>9.4469999999999992</v>
      </c>
      <c r="J12" s="9">
        <v>2.968</v>
      </c>
      <c r="K12" s="9">
        <v>28.489000000000001</v>
      </c>
      <c r="L12" s="9">
        <v>11.095000000000001</v>
      </c>
      <c r="M12" s="9">
        <v>17.393999999999998</v>
      </c>
      <c r="N12" s="9">
        <v>28.48</v>
      </c>
      <c r="O12" s="9">
        <v>12.045999999999999</v>
      </c>
      <c r="P12" s="9">
        <v>16.434000000000001</v>
      </c>
      <c r="Q12" s="9">
        <v>130.94800000000001</v>
      </c>
      <c r="R12" s="9">
        <v>71.180000000000007</v>
      </c>
      <c r="S12" s="9">
        <v>59.768000000000001</v>
      </c>
      <c r="T12" s="9">
        <v>108.122</v>
      </c>
      <c r="U12" s="9">
        <v>65.290999999999997</v>
      </c>
      <c r="V12" s="9">
        <v>42.83</v>
      </c>
      <c r="W12" s="9">
        <v>22.826000000000001</v>
      </c>
      <c r="X12" s="9">
        <v>5.8890000000000002</v>
      </c>
      <c r="Y12" s="9">
        <v>16.937999999999999</v>
      </c>
      <c r="Z12" s="9">
        <v>12.065</v>
      </c>
      <c r="AA12" s="9">
        <v>7.165</v>
      </c>
      <c r="AB12" s="9">
        <v>4.9000000000000004</v>
      </c>
      <c r="AC12" s="9">
        <v>2.04</v>
      </c>
      <c r="AD12" s="9">
        <v>1.36</v>
      </c>
      <c r="AE12" s="9">
        <v>0.68</v>
      </c>
      <c r="AF12" s="9">
        <v>1.288</v>
      </c>
      <c r="AG12" s="9">
        <v>1.022</v>
      </c>
      <c r="AH12" s="9">
        <v>0.26600000000000001</v>
      </c>
      <c r="AI12" s="9">
        <v>0.57299999999999995</v>
      </c>
      <c r="AJ12" s="9">
        <v>0.45500000000000002</v>
      </c>
      <c r="AK12" s="9">
        <v>0.11700000000000001</v>
      </c>
      <c r="AL12" s="9">
        <v>0.71499999999999997</v>
      </c>
      <c r="AM12" s="9">
        <v>0.56599999999999995</v>
      </c>
      <c r="AN12" s="9">
        <v>0.14899999999999999</v>
      </c>
      <c r="AO12" s="9">
        <v>0.752</v>
      </c>
      <c r="AP12" s="9">
        <v>0.33800000000000002</v>
      </c>
      <c r="AQ12" s="9">
        <v>0.41399999999999998</v>
      </c>
      <c r="AR12" s="9">
        <v>10.523</v>
      </c>
      <c r="AS12" s="9">
        <v>6.093</v>
      </c>
      <c r="AT12" s="9">
        <v>4.43</v>
      </c>
      <c r="AU12" s="9">
        <v>6.1779999999999999</v>
      </c>
      <c r="AV12" s="9">
        <v>4.375</v>
      </c>
      <c r="AW12" s="9">
        <v>1.802</v>
      </c>
      <c r="AX12" s="9">
        <v>4.3449999999999998</v>
      </c>
      <c r="AY12" s="9">
        <v>1.7170000000000001</v>
      </c>
      <c r="AZ12" s="9">
        <v>2.6269999999999998</v>
      </c>
      <c r="BA12" s="9">
        <v>7.1790000000000003</v>
      </c>
      <c r="BB12" s="9">
        <v>5.1100000000000003</v>
      </c>
      <c r="BC12" s="9">
        <v>2.069</v>
      </c>
      <c r="BD12" s="9">
        <v>4.8869999999999996</v>
      </c>
      <c r="BE12" s="9">
        <v>2.0550000000000002</v>
      </c>
      <c r="BF12" s="9">
        <v>2.831</v>
      </c>
      <c r="BG12" s="9">
        <v>4.9180000000000001</v>
      </c>
      <c r="BH12" s="9">
        <v>2.173</v>
      </c>
      <c r="BI12" s="9">
        <v>2.7450000000000001</v>
      </c>
      <c r="BJ12" s="9">
        <v>209.845</v>
      </c>
      <c r="BK12" s="9">
        <v>107.574</v>
      </c>
      <c r="BL12" s="9">
        <v>102.27200000000001</v>
      </c>
      <c r="BM12" s="9">
        <v>156.35400000000001</v>
      </c>
      <c r="BN12" s="9">
        <v>89.27</v>
      </c>
      <c r="BO12" s="9">
        <v>67.084000000000003</v>
      </c>
      <c r="BP12" s="9">
        <v>53.491</v>
      </c>
      <c r="BQ12" s="9">
        <v>18.303999999999998</v>
      </c>
      <c r="BR12" s="9">
        <v>35.186999999999998</v>
      </c>
      <c r="BS12" s="9">
        <v>25.135999999999999</v>
      </c>
      <c r="BT12" s="9">
        <v>13.454000000000001</v>
      </c>
      <c r="BU12" s="9">
        <v>11.682</v>
      </c>
      <c r="BV12" s="9">
        <v>3.8849999999999998</v>
      </c>
      <c r="BW12" s="9">
        <v>2.8490000000000002</v>
      </c>
      <c r="BX12" s="9">
        <v>1.036</v>
      </c>
      <c r="BY12" s="9">
        <v>2.024</v>
      </c>
      <c r="BZ12" s="9">
        <v>1.5629999999999999</v>
      </c>
      <c r="CA12" s="9">
        <v>0.46100000000000002</v>
      </c>
      <c r="CB12" s="9">
        <v>0.91200000000000003</v>
      </c>
      <c r="CC12" s="9">
        <v>0.58899999999999997</v>
      </c>
      <c r="CD12" s="9">
        <v>0.32300000000000001</v>
      </c>
      <c r="CE12" s="9">
        <v>1.1120000000000001</v>
      </c>
      <c r="CF12" s="9">
        <v>0.97299999999999998</v>
      </c>
      <c r="CG12" s="9">
        <v>0.13800000000000001</v>
      </c>
      <c r="CH12" s="9">
        <v>1.861</v>
      </c>
      <c r="CI12" s="9">
        <v>1.286</v>
      </c>
      <c r="CJ12" s="9">
        <v>0.57499999999999996</v>
      </c>
      <c r="CK12" s="9">
        <v>22.431000000000001</v>
      </c>
      <c r="CL12" s="9">
        <v>11.396000000000001</v>
      </c>
      <c r="CM12" s="9">
        <v>11.035</v>
      </c>
      <c r="CN12" s="9">
        <v>8.5579999999999998</v>
      </c>
      <c r="CO12" s="9">
        <v>5.7729999999999997</v>
      </c>
      <c r="CP12" s="9">
        <v>2.7850000000000001</v>
      </c>
      <c r="CQ12" s="9">
        <v>13.872999999999999</v>
      </c>
      <c r="CR12" s="9">
        <v>5.6230000000000002</v>
      </c>
      <c r="CS12" s="9">
        <v>8.25</v>
      </c>
      <c r="CT12" s="9">
        <v>10.337</v>
      </c>
      <c r="CU12" s="9">
        <v>7.09</v>
      </c>
      <c r="CV12" s="9">
        <v>3.246</v>
      </c>
      <c r="CW12" s="9">
        <v>14.798999999999999</v>
      </c>
      <c r="CX12" s="9">
        <v>6.3639999999999999</v>
      </c>
      <c r="CY12" s="9">
        <v>8.4359999999999999</v>
      </c>
      <c r="CZ12" s="9">
        <v>14.786</v>
      </c>
      <c r="DA12" s="9">
        <v>6.2119999999999997</v>
      </c>
      <c r="DB12" s="9">
        <v>8.5739999999999998</v>
      </c>
    </row>
    <row r="13" spans="1:106">
      <c r="A13" s="10">
        <v>41883</v>
      </c>
      <c r="B13" s="9">
        <v>13.617000000000001</v>
      </c>
      <c r="C13" s="9">
        <v>10.317</v>
      </c>
      <c r="D13" s="9">
        <v>3.3</v>
      </c>
      <c r="E13" s="9">
        <v>24.591999999999999</v>
      </c>
      <c r="F13" s="9">
        <v>9.1560000000000006</v>
      </c>
      <c r="G13" s="9">
        <v>15.436</v>
      </c>
      <c r="H13" s="9">
        <v>15.693</v>
      </c>
      <c r="I13" s="9">
        <v>11.91</v>
      </c>
      <c r="J13" s="9">
        <v>3.7829999999999999</v>
      </c>
      <c r="K13" s="9">
        <v>26.777000000000001</v>
      </c>
      <c r="L13" s="9">
        <v>9.8279999999999994</v>
      </c>
      <c r="M13" s="9">
        <v>16.949000000000002</v>
      </c>
      <c r="N13" s="9">
        <v>26.579000000000001</v>
      </c>
      <c r="O13" s="9">
        <v>10.664999999999999</v>
      </c>
      <c r="P13" s="9">
        <v>15.913</v>
      </c>
      <c r="Q13" s="9">
        <v>128.85300000000001</v>
      </c>
      <c r="R13" s="9">
        <v>69.572999999999993</v>
      </c>
      <c r="S13" s="9">
        <v>59.28</v>
      </c>
      <c r="T13" s="9">
        <v>104.738</v>
      </c>
      <c r="U13" s="9">
        <v>62.634</v>
      </c>
      <c r="V13" s="9">
        <v>42.103999999999999</v>
      </c>
      <c r="W13" s="9">
        <v>24.114999999999998</v>
      </c>
      <c r="X13" s="9">
        <v>6.9390000000000001</v>
      </c>
      <c r="Y13" s="9">
        <v>17.175999999999998</v>
      </c>
      <c r="Z13" s="9">
        <v>12.036</v>
      </c>
      <c r="AA13" s="9">
        <v>6.085</v>
      </c>
      <c r="AB13" s="9">
        <v>5.9509999999999996</v>
      </c>
      <c r="AC13" s="9">
        <v>1.1519999999999999</v>
      </c>
      <c r="AD13" s="9">
        <v>0.61799999999999999</v>
      </c>
      <c r="AE13" s="9">
        <v>0.53400000000000003</v>
      </c>
      <c r="AF13" s="9">
        <v>0.628</v>
      </c>
      <c r="AG13" s="9">
        <v>0.36799999999999999</v>
      </c>
      <c r="AH13" s="9">
        <v>0.26</v>
      </c>
      <c r="AI13" s="9">
        <v>0.219</v>
      </c>
      <c r="AJ13" s="9">
        <v>0.113</v>
      </c>
      <c r="AK13" s="9">
        <v>0.106</v>
      </c>
      <c r="AL13" s="9">
        <v>0.40899999999999997</v>
      </c>
      <c r="AM13" s="9">
        <v>0.254</v>
      </c>
      <c r="AN13" s="9">
        <v>0.154</v>
      </c>
      <c r="AO13" s="9">
        <v>0.52400000000000002</v>
      </c>
      <c r="AP13" s="9">
        <v>0.25</v>
      </c>
      <c r="AQ13" s="9">
        <v>0.27400000000000002</v>
      </c>
      <c r="AR13" s="9">
        <v>11.18</v>
      </c>
      <c r="AS13" s="9">
        <v>5.4669999999999996</v>
      </c>
      <c r="AT13" s="9">
        <v>5.7130000000000001</v>
      </c>
      <c r="AU13" s="9">
        <v>6.2149999999999999</v>
      </c>
      <c r="AV13" s="9">
        <v>3.6869999999999998</v>
      </c>
      <c r="AW13" s="9">
        <v>2.528</v>
      </c>
      <c r="AX13" s="9">
        <v>4.9649999999999999</v>
      </c>
      <c r="AY13" s="9">
        <v>1.78</v>
      </c>
      <c r="AZ13" s="9">
        <v>3.1850000000000001</v>
      </c>
      <c r="BA13" s="9">
        <v>6.6459999999999999</v>
      </c>
      <c r="BB13" s="9">
        <v>4.0549999999999997</v>
      </c>
      <c r="BC13" s="9">
        <v>2.5910000000000002</v>
      </c>
      <c r="BD13" s="9">
        <v>5.39</v>
      </c>
      <c r="BE13" s="9">
        <v>2.0299999999999998</v>
      </c>
      <c r="BF13" s="9">
        <v>3.36</v>
      </c>
      <c r="BG13" s="9">
        <v>5.1840000000000002</v>
      </c>
      <c r="BH13" s="9">
        <v>1.893</v>
      </c>
      <c r="BI13" s="9">
        <v>3.2909999999999999</v>
      </c>
      <c r="BJ13" s="9">
        <v>207.20599999999999</v>
      </c>
      <c r="BK13" s="9">
        <v>105.708</v>
      </c>
      <c r="BL13" s="9">
        <v>101.498</v>
      </c>
      <c r="BM13" s="9">
        <v>153.42400000000001</v>
      </c>
      <c r="BN13" s="9">
        <v>88.322999999999993</v>
      </c>
      <c r="BO13" s="9">
        <v>65.100999999999999</v>
      </c>
      <c r="BP13" s="9">
        <v>53.783000000000001</v>
      </c>
      <c r="BQ13" s="9">
        <v>17.385000000000002</v>
      </c>
      <c r="BR13" s="9">
        <v>36.396999999999998</v>
      </c>
      <c r="BS13" s="9">
        <v>25.497</v>
      </c>
      <c r="BT13" s="9">
        <v>13.538</v>
      </c>
      <c r="BU13" s="9">
        <v>11.96</v>
      </c>
      <c r="BV13" s="9">
        <v>5.3250000000000002</v>
      </c>
      <c r="BW13" s="9">
        <v>2.5470000000000002</v>
      </c>
      <c r="BX13" s="9">
        <v>2.778</v>
      </c>
      <c r="BY13" s="9">
        <v>2.0939999999999999</v>
      </c>
      <c r="BZ13" s="9">
        <v>1.379</v>
      </c>
      <c r="CA13" s="9">
        <v>0.71599999999999997</v>
      </c>
      <c r="CB13" s="9">
        <v>1.5509999999999999</v>
      </c>
      <c r="CC13" s="9">
        <v>1.379</v>
      </c>
      <c r="CD13" s="9">
        <v>0.17199999999999999</v>
      </c>
      <c r="CE13" s="9">
        <v>0.54300000000000004</v>
      </c>
      <c r="CF13" s="9">
        <v>0</v>
      </c>
      <c r="CG13" s="9">
        <v>0.54300000000000004</v>
      </c>
      <c r="CH13" s="9">
        <v>3.2309999999999999</v>
      </c>
      <c r="CI13" s="9">
        <v>1.169</v>
      </c>
      <c r="CJ13" s="9">
        <v>2.0619999999999998</v>
      </c>
      <c r="CK13" s="9">
        <v>22.515000000000001</v>
      </c>
      <c r="CL13" s="9">
        <v>12.173999999999999</v>
      </c>
      <c r="CM13" s="9">
        <v>10.340999999999999</v>
      </c>
      <c r="CN13" s="9">
        <v>9.7100000000000009</v>
      </c>
      <c r="CO13" s="9">
        <v>7.01</v>
      </c>
      <c r="CP13" s="9">
        <v>2.7</v>
      </c>
      <c r="CQ13" s="9">
        <v>12.805</v>
      </c>
      <c r="CR13" s="9">
        <v>5.1639999999999997</v>
      </c>
      <c r="CS13" s="9">
        <v>7.641</v>
      </c>
      <c r="CT13" s="9">
        <v>11.26</v>
      </c>
      <c r="CU13" s="9">
        <v>8.0289999999999999</v>
      </c>
      <c r="CV13" s="9">
        <v>3.23</v>
      </c>
      <c r="CW13" s="9">
        <v>14.238</v>
      </c>
      <c r="CX13" s="9">
        <v>5.508</v>
      </c>
      <c r="CY13" s="9">
        <v>8.73</v>
      </c>
      <c r="CZ13" s="9">
        <v>14.356</v>
      </c>
      <c r="DA13" s="9">
        <v>6.5419999999999998</v>
      </c>
      <c r="DB13" s="9">
        <v>7.8140000000000001</v>
      </c>
    </row>
    <row r="14" spans="1:106">
      <c r="A14" s="10">
        <v>41913</v>
      </c>
      <c r="B14" s="9">
        <v>11.821999999999999</v>
      </c>
      <c r="C14" s="9">
        <v>8.4429999999999996</v>
      </c>
      <c r="D14" s="9">
        <v>3.379</v>
      </c>
      <c r="E14" s="9">
        <v>23.724</v>
      </c>
      <c r="F14" s="9">
        <v>8.2569999999999997</v>
      </c>
      <c r="G14" s="9">
        <v>15.467000000000001</v>
      </c>
      <c r="H14" s="9">
        <v>14.19</v>
      </c>
      <c r="I14" s="9">
        <v>10.465999999999999</v>
      </c>
      <c r="J14" s="9">
        <v>3.7240000000000002</v>
      </c>
      <c r="K14" s="9">
        <v>25.283000000000001</v>
      </c>
      <c r="L14" s="9">
        <v>8.8140000000000001</v>
      </c>
      <c r="M14" s="9">
        <v>16.47</v>
      </c>
      <c r="N14" s="9">
        <v>25.489000000000001</v>
      </c>
      <c r="O14" s="9">
        <v>9.5210000000000008</v>
      </c>
      <c r="P14" s="9">
        <v>15.968999999999999</v>
      </c>
      <c r="Q14" s="9">
        <v>131.36199999999999</v>
      </c>
      <c r="R14" s="9">
        <v>72.093000000000004</v>
      </c>
      <c r="S14" s="9">
        <v>59.268000000000001</v>
      </c>
      <c r="T14" s="9">
        <v>106.99299999999999</v>
      </c>
      <c r="U14" s="9">
        <v>64.725999999999999</v>
      </c>
      <c r="V14" s="9">
        <v>42.267000000000003</v>
      </c>
      <c r="W14" s="9">
        <v>24.369</v>
      </c>
      <c r="X14" s="9">
        <v>7.367</v>
      </c>
      <c r="Y14" s="9">
        <v>17.001000000000001</v>
      </c>
      <c r="Z14" s="9">
        <v>6.92</v>
      </c>
      <c r="AA14" s="9">
        <v>3.9630000000000001</v>
      </c>
      <c r="AB14" s="9">
        <v>2.9569999999999999</v>
      </c>
      <c r="AC14" s="9">
        <v>1.1279999999999999</v>
      </c>
      <c r="AD14" s="9">
        <v>0.747</v>
      </c>
      <c r="AE14" s="9">
        <v>0.38100000000000001</v>
      </c>
      <c r="AF14" s="9">
        <v>0.75800000000000001</v>
      </c>
      <c r="AG14" s="9">
        <v>0.67100000000000004</v>
      </c>
      <c r="AH14" s="9">
        <v>8.6999999999999994E-2</v>
      </c>
      <c r="AI14" s="9">
        <v>0.55900000000000005</v>
      </c>
      <c r="AJ14" s="9">
        <v>0.47199999999999998</v>
      </c>
      <c r="AK14" s="9">
        <v>8.6999999999999994E-2</v>
      </c>
      <c r="AL14" s="9">
        <v>0.19900000000000001</v>
      </c>
      <c r="AM14" s="9">
        <v>0.19900000000000001</v>
      </c>
      <c r="AN14" s="9">
        <v>0</v>
      </c>
      <c r="AO14" s="9">
        <v>0.37</v>
      </c>
      <c r="AP14" s="9">
        <v>7.5999999999999998E-2</v>
      </c>
      <c r="AQ14" s="9">
        <v>0.29399999999999998</v>
      </c>
      <c r="AR14" s="9">
        <v>5.8460000000000001</v>
      </c>
      <c r="AS14" s="9">
        <v>3.27</v>
      </c>
      <c r="AT14" s="9">
        <v>2.5760000000000001</v>
      </c>
      <c r="AU14" s="9">
        <v>3.0390000000000001</v>
      </c>
      <c r="AV14" s="9">
        <v>2.4590000000000001</v>
      </c>
      <c r="AW14" s="9">
        <v>0.57999999999999996</v>
      </c>
      <c r="AX14" s="9">
        <v>2.806</v>
      </c>
      <c r="AY14" s="9">
        <v>0.81</v>
      </c>
      <c r="AZ14" s="9">
        <v>1.996</v>
      </c>
      <c r="BA14" s="9">
        <v>3.7429999999999999</v>
      </c>
      <c r="BB14" s="9">
        <v>3.077</v>
      </c>
      <c r="BC14" s="9">
        <v>0.66700000000000004</v>
      </c>
      <c r="BD14" s="9">
        <v>3.1760000000000002</v>
      </c>
      <c r="BE14" s="9">
        <v>0.88600000000000001</v>
      </c>
      <c r="BF14" s="9">
        <v>2.29</v>
      </c>
      <c r="BG14" s="9">
        <v>3.3650000000000002</v>
      </c>
      <c r="BH14" s="9">
        <v>1.2829999999999999</v>
      </c>
      <c r="BI14" s="9">
        <v>2.0830000000000002</v>
      </c>
      <c r="BJ14" s="9">
        <v>206.4</v>
      </c>
      <c r="BK14" s="9">
        <v>104.19199999999999</v>
      </c>
      <c r="BL14" s="9">
        <v>102.208</v>
      </c>
      <c r="BM14" s="9">
        <v>154.81700000000001</v>
      </c>
      <c r="BN14" s="9">
        <v>88.259</v>
      </c>
      <c r="BO14" s="9">
        <v>66.558000000000007</v>
      </c>
      <c r="BP14" s="9">
        <v>51.582000000000001</v>
      </c>
      <c r="BQ14" s="9">
        <v>15.932</v>
      </c>
      <c r="BR14" s="9">
        <v>35.65</v>
      </c>
      <c r="BS14" s="9">
        <v>24.965</v>
      </c>
      <c r="BT14" s="9">
        <v>12.917999999999999</v>
      </c>
      <c r="BU14" s="9">
        <v>12.048</v>
      </c>
      <c r="BV14" s="9">
        <v>4.2809999999999997</v>
      </c>
      <c r="BW14" s="9">
        <v>1.1859999999999999</v>
      </c>
      <c r="BX14" s="9">
        <v>3.0950000000000002</v>
      </c>
      <c r="BY14" s="9">
        <v>1.534</v>
      </c>
      <c r="BZ14" s="9">
        <v>0.86399999999999999</v>
      </c>
      <c r="CA14" s="9">
        <v>0.66900000000000004</v>
      </c>
      <c r="CB14" s="9">
        <v>0.97499999999999998</v>
      </c>
      <c r="CC14" s="9">
        <v>0.47699999999999998</v>
      </c>
      <c r="CD14" s="9">
        <v>0.498</v>
      </c>
      <c r="CE14" s="9">
        <v>0.55900000000000005</v>
      </c>
      <c r="CF14" s="9">
        <v>0.38700000000000001</v>
      </c>
      <c r="CG14" s="9">
        <v>0.17100000000000001</v>
      </c>
      <c r="CH14" s="9">
        <v>2.7480000000000002</v>
      </c>
      <c r="CI14" s="9">
        <v>0.32200000000000001</v>
      </c>
      <c r="CJ14" s="9">
        <v>2.4260000000000002</v>
      </c>
      <c r="CK14" s="9">
        <v>22.664999999999999</v>
      </c>
      <c r="CL14" s="9">
        <v>12.273999999999999</v>
      </c>
      <c r="CM14" s="9">
        <v>10.391</v>
      </c>
      <c r="CN14" s="9">
        <v>9.3309999999999995</v>
      </c>
      <c r="CO14" s="9">
        <v>6.859</v>
      </c>
      <c r="CP14" s="9">
        <v>2.4710000000000001</v>
      </c>
      <c r="CQ14" s="9">
        <v>13.334</v>
      </c>
      <c r="CR14" s="9">
        <v>5.415</v>
      </c>
      <c r="CS14" s="9">
        <v>7.9189999999999996</v>
      </c>
      <c r="CT14" s="9">
        <v>10.643000000000001</v>
      </c>
      <c r="CU14" s="9">
        <v>7.5030000000000001</v>
      </c>
      <c r="CV14" s="9">
        <v>3.141</v>
      </c>
      <c r="CW14" s="9">
        <v>14.321999999999999</v>
      </c>
      <c r="CX14" s="9">
        <v>5.415</v>
      </c>
      <c r="CY14" s="9">
        <v>8.907</v>
      </c>
      <c r="CZ14" s="9">
        <v>14.308999999999999</v>
      </c>
      <c r="DA14" s="9">
        <v>5.8920000000000003</v>
      </c>
      <c r="DB14" s="9">
        <v>8.4169999999999998</v>
      </c>
    </row>
    <row r="15" spans="1:106">
      <c r="A15" s="10">
        <v>41944</v>
      </c>
      <c r="B15" s="9">
        <v>12.266999999999999</v>
      </c>
      <c r="C15" s="9">
        <v>8.8279999999999994</v>
      </c>
      <c r="D15" s="9">
        <v>3.4380000000000002</v>
      </c>
      <c r="E15" s="9">
        <v>26.414000000000001</v>
      </c>
      <c r="F15" s="9">
        <v>10.222</v>
      </c>
      <c r="G15" s="9">
        <v>16.193000000000001</v>
      </c>
      <c r="H15" s="9">
        <v>13.476000000000001</v>
      </c>
      <c r="I15" s="9">
        <v>9.59</v>
      </c>
      <c r="J15" s="9">
        <v>3.8860000000000001</v>
      </c>
      <c r="K15" s="9">
        <v>28.376999999999999</v>
      </c>
      <c r="L15" s="9">
        <v>10.853</v>
      </c>
      <c r="M15" s="9">
        <v>17.523</v>
      </c>
      <c r="N15" s="9">
        <v>27.533999999999999</v>
      </c>
      <c r="O15" s="9">
        <v>10.894</v>
      </c>
      <c r="P15" s="9">
        <v>16.64</v>
      </c>
      <c r="Q15" s="9">
        <v>132.07900000000001</v>
      </c>
      <c r="R15" s="9">
        <v>71.855000000000004</v>
      </c>
      <c r="S15" s="9">
        <v>60.225000000000001</v>
      </c>
      <c r="T15" s="9">
        <v>109.624</v>
      </c>
      <c r="U15" s="9">
        <v>65.396000000000001</v>
      </c>
      <c r="V15" s="9">
        <v>44.228000000000002</v>
      </c>
      <c r="W15" s="9">
        <v>22.454999999999998</v>
      </c>
      <c r="X15" s="9">
        <v>6.4589999999999996</v>
      </c>
      <c r="Y15" s="9">
        <v>15.996</v>
      </c>
      <c r="Z15" s="9">
        <v>12.396000000000001</v>
      </c>
      <c r="AA15" s="9">
        <v>6.5960000000000001</v>
      </c>
      <c r="AB15" s="9">
        <v>5.8</v>
      </c>
      <c r="AC15" s="9">
        <v>1.6879999999999999</v>
      </c>
      <c r="AD15" s="9">
        <v>0.40300000000000002</v>
      </c>
      <c r="AE15" s="9">
        <v>1.2849999999999999</v>
      </c>
      <c r="AF15" s="9">
        <v>0.64500000000000002</v>
      </c>
      <c r="AG15" s="9">
        <v>0.40300000000000002</v>
      </c>
      <c r="AH15" s="9">
        <v>0.24199999999999999</v>
      </c>
      <c r="AI15" s="9">
        <v>0.307</v>
      </c>
      <c r="AJ15" s="9">
        <v>0.14499999999999999</v>
      </c>
      <c r="AK15" s="9">
        <v>0.16200000000000001</v>
      </c>
      <c r="AL15" s="9">
        <v>0.33800000000000002</v>
      </c>
      <c r="AM15" s="9">
        <v>0.25800000000000001</v>
      </c>
      <c r="AN15" s="9">
        <v>0.08</v>
      </c>
      <c r="AO15" s="9">
        <v>1.0429999999999999</v>
      </c>
      <c r="AP15" s="9">
        <v>0</v>
      </c>
      <c r="AQ15" s="9">
        <v>1.0429999999999999</v>
      </c>
      <c r="AR15" s="9">
        <v>11.4</v>
      </c>
      <c r="AS15" s="9">
        <v>6.3630000000000004</v>
      </c>
      <c r="AT15" s="9">
        <v>5.0369999999999999</v>
      </c>
      <c r="AU15" s="9">
        <v>5.6150000000000002</v>
      </c>
      <c r="AV15" s="9">
        <v>4.1609999999999996</v>
      </c>
      <c r="AW15" s="9">
        <v>1.454</v>
      </c>
      <c r="AX15" s="9">
        <v>5.7850000000000001</v>
      </c>
      <c r="AY15" s="9">
        <v>2.202</v>
      </c>
      <c r="AZ15" s="9">
        <v>3.5840000000000001</v>
      </c>
      <c r="BA15" s="9">
        <v>6.01</v>
      </c>
      <c r="BB15" s="9">
        <v>4.3949999999999996</v>
      </c>
      <c r="BC15" s="9">
        <v>1.615</v>
      </c>
      <c r="BD15" s="9">
        <v>6.3860000000000001</v>
      </c>
      <c r="BE15" s="9">
        <v>2.202</v>
      </c>
      <c r="BF15" s="9">
        <v>4.1849999999999996</v>
      </c>
      <c r="BG15" s="9">
        <v>6.0919999999999996</v>
      </c>
      <c r="BH15" s="9">
        <v>2.347</v>
      </c>
      <c r="BI15" s="9">
        <v>3.7450000000000001</v>
      </c>
      <c r="BJ15" s="9">
        <v>212.67</v>
      </c>
      <c r="BK15" s="9">
        <v>107.337</v>
      </c>
      <c r="BL15" s="9">
        <v>105.33199999999999</v>
      </c>
      <c r="BM15" s="9">
        <v>155.80500000000001</v>
      </c>
      <c r="BN15" s="9">
        <v>89.457999999999998</v>
      </c>
      <c r="BO15" s="9">
        <v>66.347999999999999</v>
      </c>
      <c r="BP15" s="9">
        <v>56.863999999999997</v>
      </c>
      <c r="BQ15" s="9">
        <v>17.879000000000001</v>
      </c>
      <c r="BR15" s="9">
        <v>38.984999999999999</v>
      </c>
      <c r="BS15" s="9">
        <v>26.509</v>
      </c>
      <c r="BT15" s="9">
        <v>14.115</v>
      </c>
      <c r="BU15" s="9">
        <v>12.394</v>
      </c>
      <c r="BV15" s="9">
        <v>5.1890000000000001</v>
      </c>
      <c r="BW15" s="9">
        <v>2.2690000000000001</v>
      </c>
      <c r="BX15" s="9">
        <v>2.92</v>
      </c>
      <c r="BY15" s="9">
        <v>2.2069999999999999</v>
      </c>
      <c r="BZ15" s="9">
        <v>1.512</v>
      </c>
      <c r="CA15" s="9">
        <v>0.69499999999999995</v>
      </c>
      <c r="CB15" s="9">
        <v>1.36</v>
      </c>
      <c r="CC15" s="9">
        <v>1</v>
      </c>
      <c r="CD15" s="9">
        <v>0.36</v>
      </c>
      <c r="CE15" s="9">
        <v>0.84699999999999998</v>
      </c>
      <c r="CF15" s="9">
        <v>0.51200000000000001</v>
      </c>
      <c r="CG15" s="9">
        <v>0.33500000000000002</v>
      </c>
      <c r="CH15" s="9">
        <v>2.9820000000000002</v>
      </c>
      <c r="CI15" s="9">
        <v>0.75700000000000001</v>
      </c>
      <c r="CJ15" s="9">
        <v>2.2250000000000001</v>
      </c>
      <c r="CK15" s="9">
        <v>24.478999999999999</v>
      </c>
      <c r="CL15" s="9">
        <v>13.295</v>
      </c>
      <c r="CM15" s="9">
        <v>11.183</v>
      </c>
      <c r="CN15" s="9">
        <v>10.048</v>
      </c>
      <c r="CO15" s="9">
        <v>7.7210000000000001</v>
      </c>
      <c r="CP15" s="9">
        <v>2.3260000000000001</v>
      </c>
      <c r="CQ15" s="9">
        <v>14.430999999999999</v>
      </c>
      <c r="CR15" s="9">
        <v>5.5739999999999998</v>
      </c>
      <c r="CS15" s="9">
        <v>8.8569999999999993</v>
      </c>
      <c r="CT15" s="9">
        <v>11.412000000000001</v>
      </c>
      <c r="CU15" s="9">
        <v>8.5410000000000004</v>
      </c>
      <c r="CV15" s="9">
        <v>2.871</v>
      </c>
      <c r="CW15" s="9">
        <v>15.097</v>
      </c>
      <c r="CX15" s="9">
        <v>5.5739999999999998</v>
      </c>
      <c r="CY15" s="9">
        <v>9.5229999999999997</v>
      </c>
      <c r="CZ15" s="9">
        <v>15.791</v>
      </c>
      <c r="DA15" s="9">
        <v>6.5739999999999998</v>
      </c>
      <c r="DB15" s="9">
        <v>9.2170000000000005</v>
      </c>
    </row>
    <row r="16" spans="1:106">
      <c r="A16" s="10">
        <v>41974</v>
      </c>
      <c r="B16" s="9">
        <v>12.385999999999999</v>
      </c>
      <c r="C16" s="9">
        <v>9.2349999999999994</v>
      </c>
      <c r="D16" s="9">
        <v>3.1509999999999998</v>
      </c>
      <c r="E16" s="9">
        <v>24.314</v>
      </c>
      <c r="F16" s="9">
        <v>8.6470000000000002</v>
      </c>
      <c r="G16" s="9">
        <v>15.667</v>
      </c>
      <c r="H16" s="9">
        <v>14.025</v>
      </c>
      <c r="I16" s="9">
        <v>10.635999999999999</v>
      </c>
      <c r="J16" s="9">
        <v>3.3889999999999998</v>
      </c>
      <c r="K16" s="9">
        <v>25.898</v>
      </c>
      <c r="L16" s="9">
        <v>9.4640000000000004</v>
      </c>
      <c r="M16" s="9">
        <v>16.434000000000001</v>
      </c>
      <c r="N16" s="9">
        <v>25.306999999999999</v>
      </c>
      <c r="O16" s="9">
        <v>9.64</v>
      </c>
      <c r="P16" s="9">
        <v>15.667</v>
      </c>
      <c r="Q16" s="9">
        <v>131.56800000000001</v>
      </c>
      <c r="R16" s="9">
        <v>70.548000000000002</v>
      </c>
      <c r="S16" s="9">
        <v>61.02</v>
      </c>
      <c r="T16" s="9">
        <v>107.229</v>
      </c>
      <c r="U16" s="9">
        <v>63.039000000000001</v>
      </c>
      <c r="V16" s="9">
        <v>44.19</v>
      </c>
      <c r="W16" s="9">
        <v>24.338999999999999</v>
      </c>
      <c r="X16" s="9">
        <v>7.5090000000000003</v>
      </c>
      <c r="Y16" s="9">
        <v>16.829999999999998</v>
      </c>
      <c r="Z16" s="9">
        <v>10.052</v>
      </c>
      <c r="AA16" s="9">
        <v>5.8689999999999998</v>
      </c>
      <c r="AB16" s="9">
        <v>4.1829999999999998</v>
      </c>
      <c r="AC16" s="9">
        <v>0.59199999999999997</v>
      </c>
      <c r="AD16" s="9">
        <v>0.309</v>
      </c>
      <c r="AE16" s="9">
        <v>0.28299999999999997</v>
      </c>
      <c r="AF16" s="9">
        <v>0.38</v>
      </c>
      <c r="AG16" s="9">
        <v>0.309</v>
      </c>
      <c r="AH16" s="9">
        <v>7.0999999999999994E-2</v>
      </c>
      <c r="AI16" s="9">
        <v>0.309</v>
      </c>
      <c r="AJ16" s="9">
        <v>0.309</v>
      </c>
      <c r="AK16" s="9">
        <v>0</v>
      </c>
      <c r="AL16" s="9">
        <v>7.0999999999999994E-2</v>
      </c>
      <c r="AM16" s="9">
        <v>0</v>
      </c>
      <c r="AN16" s="9">
        <v>7.0999999999999994E-2</v>
      </c>
      <c r="AO16" s="9">
        <v>0.21199999999999999</v>
      </c>
      <c r="AP16" s="9">
        <v>0</v>
      </c>
      <c r="AQ16" s="9">
        <v>0.21199999999999999</v>
      </c>
      <c r="AR16" s="9">
        <v>9.6630000000000003</v>
      </c>
      <c r="AS16" s="9">
        <v>5.6989999999999998</v>
      </c>
      <c r="AT16" s="9">
        <v>3.9649999999999999</v>
      </c>
      <c r="AU16" s="9">
        <v>5.1349999999999998</v>
      </c>
      <c r="AV16" s="9">
        <v>3.8519999999999999</v>
      </c>
      <c r="AW16" s="9">
        <v>1.2829999999999999</v>
      </c>
      <c r="AX16" s="9">
        <v>4.5289999999999999</v>
      </c>
      <c r="AY16" s="9">
        <v>1.847</v>
      </c>
      <c r="AZ16" s="9">
        <v>2.681</v>
      </c>
      <c r="BA16" s="9">
        <v>5.3760000000000003</v>
      </c>
      <c r="BB16" s="9">
        <v>4.0220000000000002</v>
      </c>
      <c r="BC16" s="9">
        <v>1.3540000000000001</v>
      </c>
      <c r="BD16" s="9">
        <v>4.6760000000000002</v>
      </c>
      <c r="BE16" s="9">
        <v>1.847</v>
      </c>
      <c r="BF16" s="9">
        <v>2.8290000000000002</v>
      </c>
      <c r="BG16" s="9">
        <v>4.8369999999999997</v>
      </c>
      <c r="BH16" s="9">
        <v>2.1560000000000001</v>
      </c>
      <c r="BI16" s="9">
        <v>2.681</v>
      </c>
      <c r="BJ16" s="9">
        <v>213.69900000000001</v>
      </c>
      <c r="BK16" s="9">
        <v>110.01</v>
      </c>
      <c r="BL16" s="9">
        <v>103.68899999999999</v>
      </c>
      <c r="BM16" s="9">
        <v>157.88200000000001</v>
      </c>
      <c r="BN16" s="9">
        <v>92.914000000000001</v>
      </c>
      <c r="BO16" s="9">
        <v>64.968000000000004</v>
      </c>
      <c r="BP16" s="9">
        <v>55.817</v>
      </c>
      <c r="BQ16" s="9">
        <v>17.096</v>
      </c>
      <c r="BR16" s="9">
        <v>38.720999999999997</v>
      </c>
      <c r="BS16" s="9">
        <v>30.475000000000001</v>
      </c>
      <c r="BT16" s="9">
        <v>16.376000000000001</v>
      </c>
      <c r="BU16" s="9">
        <v>14.099</v>
      </c>
      <c r="BV16" s="9">
        <v>5.51</v>
      </c>
      <c r="BW16" s="9">
        <v>2.5129999999999999</v>
      </c>
      <c r="BX16" s="9">
        <v>2.996</v>
      </c>
      <c r="BY16" s="9">
        <v>1.708</v>
      </c>
      <c r="BZ16" s="9">
        <v>1.145</v>
      </c>
      <c r="CA16" s="9">
        <v>0.56399999999999995</v>
      </c>
      <c r="CB16" s="9">
        <v>0.66100000000000003</v>
      </c>
      <c r="CC16" s="9">
        <v>0.47199999999999998</v>
      </c>
      <c r="CD16" s="9">
        <v>0.189</v>
      </c>
      <c r="CE16" s="9">
        <v>1.048</v>
      </c>
      <c r="CF16" s="9">
        <v>0.67300000000000004</v>
      </c>
      <c r="CG16" s="9">
        <v>0.375</v>
      </c>
      <c r="CH16" s="9">
        <v>3.8010000000000002</v>
      </c>
      <c r="CI16" s="9">
        <v>1.369</v>
      </c>
      <c r="CJ16" s="9">
        <v>2.4319999999999999</v>
      </c>
      <c r="CK16" s="9">
        <v>27.545000000000002</v>
      </c>
      <c r="CL16" s="9">
        <v>14.789</v>
      </c>
      <c r="CM16" s="9">
        <v>12.756</v>
      </c>
      <c r="CN16" s="9">
        <v>9.7629999999999999</v>
      </c>
      <c r="CO16" s="9">
        <v>7.1970000000000001</v>
      </c>
      <c r="CP16" s="9">
        <v>2.5659999999999998</v>
      </c>
      <c r="CQ16" s="9">
        <v>17.782</v>
      </c>
      <c r="CR16" s="9">
        <v>7.593</v>
      </c>
      <c r="CS16" s="9">
        <v>10.189</v>
      </c>
      <c r="CT16" s="9">
        <v>11.167999999999999</v>
      </c>
      <c r="CU16" s="9">
        <v>8.0380000000000003</v>
      </c>
      <c r="CV16" s="9">
        <v>3.13</v>
      </c>
      <c r="CW16" s="9">
        <v>19.306999999999999</v>
      </c>
      <c r="CX16" s="9">
        <v>8.3379999999999992</v>
      </c>
      <c r="CY16" s="9">
        <v>10.968999999999999</v>
      </c>
      <c r="CZ16" s="9">
        <v>18.442</v>
      </c>
      <c r="DA16" s="9">
        <v>8.0640000000000001</v>
      </c>
      <c r="DB16" s="9">
        <v>10.378</v>
      </c>
    </row>
    <row r="17" spans="1:106">
      <c r="A17" s="10">
        <v>42005</v>
      </c>
      <c r="B17" s="9">
        <v>13.073</v>
      </c>
      <c r="C17" s="9">
        <v>9.798</v>
      </c>
      <c r="D17" s="9">
        <v>3.2749999999999999</v>
      </c>
      <c r="E17" s="9">
        <v>25.236999999999998</v>
      </c>
      <c r="F17" s="9">
        <v>8.4849999999999994</v>
      </c>
      <c r="G17" s="9">
        <v>16.751999999999999</v>
      </c>
      <c r="H17" s="9">
        <v>15.247999999999999</v>
      </c>
      <c r="I17" s="9">
        <v>11.414</v>
      </c>
      <c r="J17" s="9">
        <v>3.835</v>
      </c>
      <c r="K17" s="9">
        <v>26.6</v>
      </c>
      <c r="L17" s="9">
        <v>9.2669999999999995</v>
      </c>
      <c r="M17" s="9">
        <v>17.332999999999998</v>
      </c>
      <c r="N17" s="9">
        <v>26.53</v>
      </c>
      <c r="O17" s="9">
        <v>9.577</v>
      </c>
      <c r="P17" s="9">
        <v>16.952000000000002</v>
      </c>
      <c r="Q17" s="9">
        <v>130.98599999999999</v>
      </c>
      <c r="R17" s="9">
        <v>70.628</v>
      </c>
      <c r="S17" s="9">
        <v>60.357999999999997</v>
      </c>
      <c r="T17" s="9">
        <v>108.754</v>
      </c>
      <c r="U17" s="9">
        <v>63.771999999999998</v>
      </c>
      <c r="V17" s="9">
        <v>44.981999999999999</v>
      </c>
      <c r="W17" s="9">
        <v>22.231999999999999</v>
      </c>
      <c r="X17" s="9">
        <v>6.8559999999999999</v>
      </c>
      <c r="Y17" s="9">
        <v>15.375999999999999</v>
      </c>
      <c r="Z17" s="9">
        <v>13.063000000000001</v>
      </c>
      <c r="AA17" s="9">
        <v>7.4969999999999999</v>
      </c>
      <c r="AB17" s="9">
        <v>5.5670000000000002</v>
      </c>
      <c r="AC17" s="9">
        <v>1.321</v>
      </c>
      <c r="AD17" s="9">
        <v>0.72099999999999997</v>
      </c>
      <c r="AE17" s="9">
        <v>0.6</v>
      </c>
      <c r="AF17" s="9">
        <v>0.43099999999999999</v>
      </c>
      <c r="AG17" s="9">
        <v>0.35599999999999998</v>
      </c>
      <c r="AH17" s="9">
        <v>7.5999999999999998E-2</v>
      </c>
      <c r="AI17" s="9">
        <v>0.316</v>
      </c>
      <c r="AJ17" s="9">
        <v>0.24099999999999999</v>
      </c>
      <c r="AK17" s="9">
        <v>7.5999999999999998E-2</v>
      </c>
      <c r="AL17" s="9">
        <v>0.115</v>
      </c>
      <c r="AM17" s="9">
        <v>0.115</v>
      </c>
      <c r="AN17" s="9">
        <v>0</v>
      </c>
      <c r="AO17" s="9">
        <v>0.89</v>
      </c>
      <c r="AP17" s="9">
        <v>0.36599999999999999</v>
      </c>
      <c r="AQ17" s="9">
        <v>0.52400000000000002</v>
      </c>
      <c r="AR17" s="9">
        <v>12.491</v>
      </c>
      <c r="AS17" s="9">
        <v>7.2640000000000002</v>
      </c>
      <c r="AT17" s="9">
        <v>5.2270000000000003</v>
      </c>
      <c r="AU17" s="9">
        <v>7.28</v>
      </c>
      <c r="AV17" s="9">
        <v>5.274</v>
      </c>
      <c r="AW17" s="9">
        <v>2.0059999999999998</v>
      </c>
      <c r="AX17" s="9">
        <v>5.2110000000000003</v>
      </c>
      <c r="AY17" s="9">
        <v>1.99</v>
      </c>
      <c r="AZ17" s="9">
        <v>3.22</v>
      </c>
      <c r="BA17" s="9">
        <v>7.5060000000000002</v>
      </c>
      <c r="BB17" s="9">
        <v>5.4240000000000004</v>
      </c>
      <c r="BC17" s="9">
        <v>2.0819999999999999</v>
      </c>
      <c r="BD17" s="9">
        <v>5.5579999999999998</v>
      </c>
      <c r="BE17" s="9">
        <v>2.073</v>
      </c>
      <c r="BF17" s="9">
        <v>3.4849999999999999</v>
      </c>
      <c r="BG17" s="9">
        <v>5.5270000000000001</v>
      </c>
      <c r="BH17" s="9">
        <v>2.2309999999999999</v>
      </c>
      <c r="BI17" s="9">
        <v>3.2959999999999998</v>
      </c>
      <c r="BJ17" s="9">
        <v>209.08699999999999</v>
      </c>
      <c r="BK17" s="9">
        <v>107.06100000000001</v>
      </c>
      <c r="BL17" s="9">
        <v>102.026</v>
      </c>
      <c r="BM17" s="9">
        <v>155.35599999999999</v>
      </c>
      <c r="BN17" s="9">
        <v>91.049000000000007</v>
      </c>
      <c r="BO17" s="9">
        <v>64.307000000000002</v>
      </c>
      <c r="BP17" s="9">
        <v>53.73</v>
      </c>
      <c r="BQ17" s="9">
        <v>16.010999999999999</v>
      </c>
      <c r="BR17" s="9">
        <v>37.719000000000001</v>
      </c>
      <c r="BS17" s="9">
        <v>29.300999999999998</v>
      </c>
      <c r="BT17" s="9">
        <v>16.018000000000001</v>
      </c>
      <c r="BU17" s="9">
        <v>13.282</v>
      </c>
      <c r="BV17" s="9">
        <v>5.5609999999999999</v>
      </c>
      <c r="BW17" s="9">
        <v>2.9369999999999998</v>
      </c>
      <c r="BX17" s="9">
        <v>2.6240000000000001</v>
      </c>
      <c r="BY17" s="9">
        <v>3.3180000000000001</v>
      </c>
      <c r="BZ17" s="9">
        <v>2.4449999999999998</v>
      </c>
      <c r="CA17" s="9">
        <v>0.873</v>
      </c>
      <c r="CB17" s="9">
        <v>0.69799999999999995</v>
      </c>
      <c r="CC17" s="9">
        <v>0.53400000000000003</v>
      </c>
      <c r="CD17" s="9">
        <v>0.16400000000000001</v>
      </c>
      <c r="CE17" s="9">
        <v>2.62</v>
      </c>
      <c r="CF17" s="9">
        <v>1.911</v>
      </c>
      <c r="CG17" s="9">
        <v>0.70899999999999996</v>
      </c>
      <c r="CH17" s="9">
        <v>2.2429999999999999</v>
      </c>
      <c r="CI17" s="9">
        <v>0.49199999999999999</v>
      </c>
      <c r="CJ17" s="9">
        <v>1.752</v>
      </c>
      <c r="CK17" s="9">
        <v>24.908000000000001</v>
      </c>
      <c r="CL17" s="9">
        <v>13.593</v>
      </c>
      <c r="CM17" s="9">
        <v>11.315</v>
      </c>
      <c r="CN17" s="9">
        <v>11.952</v>
      </c>
      <c r="CO17" s="9">
        <v>8.8719999999999999</v>
      </c>
      <c r="CP17" s="9">
        <v>3.08</v>
      </c>
      <c r="CQ17" s="9">
        <v>12.956</v>
      </c>
      <c r="CR17" s="9">
        <v>4.7210000000000001</v>
      </c>
      <c r="CS17" s="9">
        <v>8.2349999999999994</v>
      </c>
      <c r="CT17" s="9">
        <v>15.103999999999999</v>
      </c>
      <c r="CU17" s="9">
        <v>11.151</v>
      </c>
      <c r="CV17" s="9">
        <v>3.9529999999999998</v>
      </c>
      <c r="CW17" s="9">
        <v>14.196999999999999</v>
      </c>
      <c r="CX17" s="9">
        <v>4.867</v>
      </c>
      <c r="CY17" s="9">
        <v>9.3290000000000006</v>
      </c>
      <c r="CZ17" s="9">
        <v>13.653</v>
      </c>
      <c r="DA17" s="9">
        <v>5.2539999999999996</v>
      </c>
      <c r="DB17" s="9">
        <v>8.3989999999999991</v>
      </c>
    </row>
    <row r="18" spans="1:106">
      <c r="A18" s="10">
        <v>42036</v>
      </c>
      <c r="B18" s="9">
        <v>9.8160000000000007</v>
      </c>
      <c r="C18" s="9">
        <v>7.4160000000000004</v>
      </c>
      <c r="D18" s="9">
        <v>2.4009999999999998</v>
      </c>
      <c r="E18" s="9">
        <v>24.745000000000001</v>
      </c>
      <c r="F18" s="9">
        <v>9.4440000000000008</v>
      </c>
      <c r="G18" s="9">
        <v>15.301</v>
      </c>
      <c r="H18" s="9">
        <v>11.557</v>
      </c>
      <c r="I18" s="9">
        <v>8.8930000000000007</v>
      </c>
      <c r="J18" s="9">
        <v>2.6640000000000001</v>
      </c>
      <c r="K18" s="9">
        <v>27.256</v>
      </c>
      <c r="L18" s="9">
        <v>10.728999999999999</v>
      </c>
      <c r="M18" s="9">
        <v>16.527000000000001</v>
      </c>
      <c r="N18" s="9">
        <v>25.513999999999999</v>
      </c>
      <c r="O18" s="9">
        <v>10.212999999999999</v>
      </c>
      <c r="P18" s="9">
        <v>15.301</v>
      </c>
      <c r="Q18" s="9">
        <v>133.07400000000001</v>
      </c>
      <c r="R18" s="9">
        <v>70.944999999999993</v>
      </c>
      <c r="S18" s="9">
        <v>62.128999999999998</v>
      </c>
      <c r="T18" s="9">
        <v>109.574</v>
      </c>
      <c r="U18" s="9">
        <v>63.404000000000003</v>
      </c>
      <c r="V18" s="9">
        <v>46.17</v>
      </c>
      <c r="W18" s="9">
        <v>23.5</v>
      </c>
      <c r="X18" s="9">
        <v>7.5410000000000004</v>
      </c>
      <c r="Y18" s="9">
        <v>15.959</v>
      </c>
      <c r="Z18" s="9">
        <v>11.273</v>
      </c>
      <c r="AA18" s="9">
        <v>5.6779999999999999</v>
      </c>
      <c r="AB18" s="9">
        <v>5.5949999999999998</v>
      </c>
      <c r="AC18" s="9">
        <v>1.6459999999999999</v>
      </c>
      <c r="AD18" s="9">
        <v>1.1200000000000001</v>
      </c>
      <c r="AE18" s="9">
        <v>0.52600000000000002</v>
      </c>
      <c r="AF18" s="9">
        <v>0.79600000000000004</v>
      </c>
      <c r="AG18" s="9">
        <v>0.63200000000000001</v>
      </c>
      <c r="AH18" s="9">
        <v>0.16400000000000001</v>
      </c>
      <c r="AI18" s="9">
        <v>0.5</v>
      </c>
      <c r="AJ18" s="9">
        <v>0.33600000000000002</v>
      </c>
      <c r="AK18" s="9">
        <v>0.16400000000000001</v>
      </c>
      <c r="AL18" s="9">
        <v>0.29599999999999999</v>
      </c>
      <c r="AM18" s="9">
        <v>0.29599999999999999</v>
      </c>
      <c r="AN18" s="9">
        <v>0</v>
      </c>
      <c r="AO18" s="9">
        <v>0.85</v>
      </c>
      <c r="AP18" s="9">
        <v>0.48799999999999999</v>
      </c>
      <c r="AQ18" s="9">
        <v>0.36199999999999999</v>
      </c>
      <c r="AR18" s="9">
        <v>10.272</v>
      </c>
      <c r="AS18" s="9">
        <v>4.8410000000000002</v>
      </c>
      <c r="AT18" s="9">
        <v>5.431</v>
      </c>
      <c r="AU18" s="9">
        <v>4.8090000000000002</v>
      </c>
      <c r="AV18" s="9">
        <v>2.919</v>
      </c>
      <c r="AW18" s="9">
        <v>1.89</v>
      </c>
      <c r="AX18" s="9">
        <v>5.4619999999999997</v>
      </c>
      <c r="AY18" s="9">
        <v>1.9219999999999999</v>
      </c>
      <c r="AZ18" s="9">
        <v>3.5409999999999999</v>
      </c>
      <c r="BA18" s="9">
        <v>5.6050000000000004</v>
      </c>
      <c r="BB18" s="9">
        <v>3.5510000000000002</v>
      </c>
      <c r="BC18" s="9">
        <v>2.0539999999999998</v>
      </c>
      <c r="BD18" s="9">
        <v>5.6680000000000001</v>
      </c>
      <c r="BE18" s="9">
        <v>2.1269999999999998</v>
      </c>
      <c r="BF18" s="9">
        <v>3.5409999999999999</v>
      </c>
      <c r="BG18" s="9">
        <v>5.9619999999999997</v>
      </c>
      <c r="BH18" s="9">
        <v>2.2570000000000001</v>
      </c>
      <c r="BI18" s="9">
        <v>3.7050000000000001</v>
      </c>
      <c r="BJ18" s="9">
        <v>209.89</v>
      </c>
      <c r="BK18" s="9">
        <v>108.13500000000001</v>
      </c>
      <c r="BL18" s="9">
        <v>101.755</v>
      </c>
      <c r="BM18" s="9">
        <v>153.88300000000001</v>
      </c>
      <c r="BN18" s="9">
        <v>88.813000000000002</v>
      </c>
      <c r="BO18" s="9">
        <v>65.069999999999993</v>
      </c>
      <c r="BP18" s="9">
        <v>56.006999999999998</v>
      </c>
      <c r="BQ18" s="9">
        <v>19.321999999999999</v>
      </c>
      <c r="BR18" s="9">
        <v>36.685000000000002</v>
      </c>
      <c r="BS18" s="9">
        <v>27.72</v>
      </c>
      <c r="BT18" s="9">
        <v>16.332000000000001</v>
      </c>
      <c r="BU18" s="9">
        <v>11.388</v>
      </c>
      <c r="BV18" s="9">
        <v>5.6360000000000001</v>
      </c>
      <c r="BW18" s="9">
        <v>2.3580000000000001</v>
      </c>
      <c r="BX18" s="9">
        <v>3.278</v>
      </c>
      <c r="BY18" s="9">
        <v>2.851</v>
      </c>
      <c r="BZ18" s="9">
        <v>1.8029999999999999</v>
      </c>
      <c r="CA18" s="9">
        <v>1.048</v>
      </c>
      <c r="CB18" s="9">
        <v>1.274</v>
      </c>
      <c r="CC18" s="9">
        <v>0.92600000000000005</v>
      </c>
      <c r="CD18" s="9">
        <v>0.34799999999999998</v>
      </c>
      <c r="CE18" s="9">
        <v>1.577</v>
      </c>
      <c r="CF18" s="9">
        <v>0.877</v>
      </c>
      <c r="CG18" s="9">
        <v>0.7</v>
      </c>
      <c r="CH18" s="9">
        <v>2.7850000000000001</v>
      </c>
      <c r="CI18" s="9">
        <v>0.55500000000000005</v>
      </c>
      <c r="CJ18" s="9">
        <v>2.23</v>
      </c>
      <c r="CK18" s="9">
        <v>24.099</v>
      </c>
      <c r="CL18" s="9">
        <v>14.632</v>
      </c>
      <c r="CM18" s="9">
        <v>9.468</v>
      </c>
      <c r="CN18" s="9">
        <v>10.095000000000001</v>
      </c>
      <c r="CO18" s="9">
        <v>7.3339999999999996</v>
      </c>
      <c r="CP18" s="9">
        <v>2.7610000000000001</v>
      </c>
      <c r="CQ18" s="9">
        <v>14.004</v>
      </c>
      <c r="CR18" s="9">
        <v>7.298</v>
      </c>
      <c r="CS18" s="9">
        <v>6.7069999999999999</v>
      </c>
      <c r="CT18" s="9">
        <v>12.439</v>
      </c>
      <c r="CU18" s="9">
        <v>8.6300000000000008</v>
      </c>
      <c r="CV18" s="9">
        <v>3.8090000000000002</v>
      </c>
      <c r="CW18" s="9">
        <v>15.281000000000001</v>
      </c>
      <c r="CX18" s="9">
        <v>7.702</v>
      </c>
      <c r="CY18" s="9">
        <v>7.5789999999999997</v>
      </c>
      <c r="CZ18" s="9">
        <v>15.279</v>
      </c>
      <c r="DA18" s="9">
        <v>8.2240000000000002</v>
      </c>
      <c r="DB18" s="9">
        <v>7.0540000000000003</v>
      </c>
    </row>
    <row r="19" spans="1:106">
      <c r="A19" s="10">
        <v>42064</v>
      </c>
      <c r="B19" s="9">
        <v>11.596</v>
      </c>
      <c r="C19" s="9">
        <v>9.4160000000000004</v>
      </c>
      <c r="D19" s="9">
        <v>2.1800000000000002</v>
      </c>
      <c r="E19" s="9">
        <v>24.81</v>
      </c>
      <c r="F19" s="9">
        <v>9.4329999999999998</v>
      </c>
      <c r="G19" s="9">
        <v>15.377000000000001</v>
      </c>
      <c r="H19" s="9">
        <v>13.622</v>
      </c>
      <c r="I19" s="9">
        <v>10.911</v>
      </c>
      <c r="J19" s="9">
        <v>2.7109999999999999</v>
      </c>
      <c r="K19" s="9">
        <v>26.786000000000001</v>
      </c>
      <c r="L19" s="9">
        <v>10.225</v>
      </c>
      <c r="M19" s="9">
        <v>16.559999999999999</v>
      </c>
      <c r="N19" s="9">
        <v>25.597999999999999</v>
      </c>
      <c r="O19" s="9">
        <v>10.116</v>
      </c>
      <c r="P19" s="9">
        <v>15.481999999999999</v>
      </c>
      <c r="Q19" s="9">
        <v>134.94300000000001</v>
      </c>
      <c r="R19" s="9">
        <v>72.64</v>
      </c>
      <c r="S19" s="9">
        <v>62.302999999999997</v>
      </c>
      <c r="T19" s="9">
        <v>108.172</v>
      </c>
      <c r="U19" s="9">
        <v>63.363999999999997</v>
      </c>
      <c r="V19" s="9">
        <v>44.808</v>
      </c>
      <c r="W19" s="9">
        <v>26.771999999999998</v>
      </c>
      <c r="X19" s="9">
        <v>9.2769999999999992</v>
      </c>
      <c r="Y19" s="9">
        <v>17.495000000000001</v>
      </c>
      <c r="Z19" s="9">
        <v>15.125</v>
      </c>
      <c r="AA19" s="9">
        <v>8.06</v>
      </c>
      <c r="AB19" s="9">
        <v>7.0650000000000004</v>
      </c>
      <c r="AC19" s="9">
        <v>1.69</v>
      </c>
      <c r="AD19" s="9">
        <v>1.107</v>
      </c>
      <c r="AE19" s="9">
        <v>0.58399999999999996</v>
      </c>
      <c r="AF19" s="9">
        <v>1.0840000000000001</v>
      </c>
      <c r="AG19" s="9">
        <v>0.80200000000000005</v>
      </c>
      <c r="AH19" s="9">
        <v>0.28199999999999997</v>
      </c>
      <c r="AI19" s="9">
        <v>0.54500000000000004</v>
      </c>
      <c r="AJ19" s="9">
        <v>0.41499999999999998</v>
      </c>
      <c r="AK19" s="9">
        <v>0.13100000000000001</v>
      </c>
      <c r="AL19" s="9">
        <v>0.53800000000000003</v>
      </c>
      <c r="AM19" s="9">
        <v>0.38700000000000001</v>
      </c>
      <c r="AN19" s="9">
        <v>0.152</v>
      </c>
      <c r="AO19" s="9">
        <v>0.60699999999999998</v>
      </c>
      <c r="AP19" s="9">
        <v>0.30499999999999999</v>
      </c>
      <c r="AQ19" s="9">
        <v>0.30199999999999999</v>
      </c>
      <c r="AR19" s="9">
        <v>13.917</v>
      </c>
      <c r="AS19" s="9">
        <v>7.4359999999999999</v>
      </c>
      <c r="AT19" s="9">
        <v>6.4809999999999999</v>
      </c>
      <c r="AU19" s="9">
        <v>6.968</v>
      </c>
      <c r="AV19" s="9">
        <v>4.3899999999999997</v>
      </c>
      <c r="AW19" s="9">
        <v>2.5779999999999998</v>
      </c>
      <c r="AX19" s="9">
        <v>6.9489999999999998</v>
      </c>
      <c r="AY19" s="9">
        <v>3.0459999999999998</v>
      </c>
      <c r="AZ19" s="9">
        <v>3.903</v>
      </c>
      <c r="BA19" s="9">
        <v>7.875</v>
      </c>
      <c r="BB19" s="9">
        <v>5.0149999999999997</v>
      </c>
      <c r="BC19" s="9">
        <v>2.86</v>
      </c>
      <c r="BD19" s="9">
        <v>7.2510000000000003</v>
      </c>
      <c r="BE19" s="9">
        <v>3.0459999999999998</v>
      </c>
      <c r="BF19" s="9">
        <v>4.2050000000000001</v>
      </c>
      <c r="BG19" s="9">
        <v>7.4939999999999998</v>
      </c>
      <c r="BH19" s="9">
        <v>3.4609999999999999</v>
      </c>
      <c r="BI19" s="9">
        <v>4.0339999999999998</v>
      </c>
      <c r="BJ19" s="9">
        <v>212.922</v>
      </c>
      <c r="BK19" s="9">
        <v>108.761</v>
      </c>
      <c r="BL19" s="9">
        <v>104.161</v>
      </c>
      <c r="BM19" s="9">
        <v>151.709</v>
      </c>
      <c r="BN19" s="9">
        <v>88.16</v>
      </c>
      <c r="BO19" s="9">
        <v>63.548999999999999</v>
      </c>
      <c r="BP19" s="9">
        <v>61.213000000000001</v>
      </c>
      <c r="BQ19" s="9">
        <v>20.600999999999999</v>
      </c>
      <c r="BR19" s="9">
        <v>40.612000000000002</v>
      </c>
      <c r="BS19" s="9">
        <v>25.780999999999999</v>
      </c>
      <c r="BT19" s="9">
        <v>14.555999999999999</v>
      </c>
      <c r="BU19" s="9">
        <v>11.225</v>
      </c>
      <c r="BV19" s="9">
        <v>3.2749999999999999</v>
      </c>
      <c r="BW19" s="9">
        <v>2.7949999999999999</v>
      </c>
      <c r="BX19" s="9">
        <v>0.48</v>
      </c>
      <c r="BY19" s="9">
        <v>1.31</v>
      </c>
      <c r="BZ19" s="9">
        <v>1.31</v>
      </c>
      <c r="CA19" s="9">
        <v>0</v>
      </c>
      <c r="CB19" s="9">
        <v>0.73899999999999999</v>
      </c>
      <c r="CC19" s="9">
        <v>0.73899999999999999</v>
      </c>
      <c r="CD19" s="9">
        <v>0</v>
      </c>
      <c r="CE19" s="9">
        <v>0.57099999999999995</v>
      </c>
      <c r="CF19" s="9">
        <v>0.57099999999999995</v>
      </c>
      <c r="CG19" s="9">
        <v>0</v>
      </c>
      <c r="CH19" s="9">
        <v>1.9650000000000001</v>
      </c>
      <c r="CI19" s="9">
        <v>1.4850000000000001</v>
      </c>
      <c r="CJ19" s="9">
        <v>0.48</v>
      </c>
      <c r="CK19" s="9">
        <v>23.599</v>
      </c>
      <c r="CL19" s="9">
        <v>12.708</v>
      </c>
      <c r="CM19" s="9">
        <v>10.89</v>
      </c>
      <c r="CN19" s="9">
        <v>8.8219999999999992</v>
      </c>
      <c r="CO19" s="9">
        <v>6.4859999999999998</v>
      </c>
      <c r="CP19" s="9">
        <v>2.335</v>
      </c>
      <c r="CQ19" s="9">
        <v>14.776999999999999</v>
      </c>
      <c r="CR19" s="9">
        <v>6.2220000000000004</v>
      </c>
      <c r="CS19" s="9">
        <v>8.5549999999999997</v>
      </c>
      <c r="CT19" s="9">
        <v>10.132</v>
      </c>
      <c r="CU19" s="9">
        <v>7.7960000000000003</v>
      </c>
      <c r="CV19" s="9">
        <v>2.335</v>
      </c>
      <c r="CW19" s="9">
        <v>15.65</v>
      </c>
      <c r="CX19" s="9">
        <v>6.76</v>
      </c>
      <c r="CY19" s="9">
        <v>8.8889999999999993</v>
      </c>
      <c r="CZ19" s="9">
        <v>15.516</v>
      </c>
      <c r="DA19" s="9">
        <v>6.9619999999999997</v>
      </c>
      <c r="DB19" s="9">
        <v>8.5549999999999997</v>
      </c>
    </row>
    <row r="20" spans="1:106">
      <c r="A20" s="10">
        <v>42095</v>
      </c>
      <c r="B20" s="9">
        <v>13.183</v>
      </c>
      <c r="C20" s="9">
        <v>10.301</v>
      </c>
      <c r="D20" s="9">
        <v>2.8809999999999998</v>
      </c>
      <c r="E20" s="9">
        <v>24.690999999999999</v>
      </c>
      <c r="F20" s="9">
        <v>9.7260000000000009</v>
      </c>
      <c r="G20" s="9">
        <v>14.965</v>
      </c>
      <c r="H20" s="9">
        <v>14.086</v>
      </c>
      <c r="I20" s="9">
        <v>10.975</v>
      </c>
      <c r="J20" s="9">
        <v>3.1110000000000002</v>
      </c>
      <c r="K20" s="9">
        <v>26.751000000000001</v>
      </c>
      <c r="L20" s="9">
        <v>10.574</v>
      </c>
      <c r="M20" s="9">
        <v>16.177</v>
      </c>
      <c r="N20" s="9">
        <v>25.904</v>
      </c>
      <c r="O20" s="9">
        <v>10.831</v>
      </c>
      <c r="P20" s="9">
        <v>15.073</v>
      </c>
      <c r="Q20" s="9">
        <v>135.66399999999999</v>
      </c>
      <c r="R20" s="9">
        <v>72.450999999999993</v>
      </c>
      <c r="S20" s="9">
        <v>63.213999999999999</v>
      </c>
      <c r="T20" s="9">
        <v>109.098</v>
      </c>
      <c r="U20" s="9">
        <v>64.034000000000006</v>
      </c>
      <c r="V20" s="9">
        <v>45.063000000000002</v>
      </c>
      <c r="W20" s="9">
        <v>26.567</v>
      </c>
      <c r="X20" s="9">
        <v>8.4160000000000004</v>
      </c>
      <c r="Y20" s="9">
        <v>18.151</v>
      </c>
      <c r="Z20" s="9">
        <v>11.824</v>
      </c>
      <c r="AA20" s="9">
        <v>6.5010000000000003</v>
      </c>
      <c r="AB20" s="9">
        <v>5.3230000000000004</v>
      </c>
      <c r="AC20" s="9">
        <v>1.0569999999999999</v>
      </c>
      <c r="AD20" s="9">
        <v>0.46400000000000002</v>
      </c>
      <c r="AE20" s="9">
        <v>0.59299999999999997</v>
      </c>
      <c r="AF20" s="9">
        <v>0.47199999999999998</v>
      </c>
      <c r="AG20" s="9">
        <v>0.247</v>
      </c>
      <c r="AH20" s="9">
        <v>0.22500000000000001</v>
      </c>
      <c r="AI20" s="9">
        <v>0.33400000000000002</v>
      </c>
      <c r="AJ20" s="9">
        <v>0.109</v>
      </c>
      <c r="AK20" s="9">
        <v>0.22500000000000001</v>
      </c>
      <c r="AL20" s="9">
        <v>0.13700000000000001</v>
      </c>
      <c r="AM20" s="9">
        <v>0.13700000000000001</v>
      </c>
      <c r="AN20" s="9">
        <v>0</v>
      </c>
      <c r="AO20" s="9">
        <v>0.58499999999999996</v>
      </c>
      <c r="AP20" s="9">
        <v>0.217</v>
      </c>
      <c r="AQ20" s="9">
        <v>0.36799999999999999</v>
      </c>
      <c r="AR20" s="9">
        <v>11.081</v>
      </c>
      <c r="AS20" s="9">
        <v>6.0369999999999999</v>
      </c>
      <c r="AT20" s="9">
        <v>5.0439999999999996</v>
      </c>
      <c r="AU20" s="9">
        <v>5.657</v>
      </c>
      <c r="AV20" s="9">
        <v>4.0410000000000004</v>
      </c>
      <c r="AW20" s="9">
        <v>1.6160000000000001</v>
      </c>
      <c r="AX20" s="9">
        <v>5.4240000000000004</v>
      </c>
      <c r="AY20" s="9">
        <v>1.996</v>
      </c>
      <c r="AZ20" s="9">
        <v>3.4279999999999999</v>
      </c>
      <c r="BA20" s="9">
        <v>6.02</v>
      </c>
      <c r="BB20" s="9">
        <v>4.2880000000000003</v>
      </c>
      <c r="BC20" s="9">
        <v>1.7310000000000001</v>
      </c>
      <c r="BD20" s="9">
        <v>5.8040000000000003</v>
      </c>
      <c r="BE20" s="9">
        <v>2.2130000000000001</v>
      </c>
      <c r="BF20" s="9">
        <v>3.5920000000000001</v>
      </c>
      <c r="BG20" s="9">
        <v>5.758</v>
      </c>
      <c r="BH20" s="9">
        <v>2.105</v>
      </c>
      <c r="BI20" s="9">
        <v>3.653</v>
      </c>
      <c r="BJ20" s="9">
        <v>214.85599999999999</v>
      </c>
      <c r="BK20" s="9">
        <v>110.289</v>
      </c>
      <c r="BL20" s="9">
        <v>104.56699999999999</v>
      </c>
      <c r="BM20" s="9">
        <v>156.37899999999999</v>
      </c>
      <c r="BN20" s="9">
        <v>90.5</v>
      </c>
      <c r="BO20" s="9">
        <v>65.879000000000005</v>
      </c>
      <c r="BP20" s="9">
        <v>58.478000000000002</v>
      </c>
      <c r="BQ20" s="9">
        <v>19.789000000000001</v>
      </c>
      <c r="BR20" s="9">
        <v>38.689</v>
      </c>
      <c r="BS20" s="9">
        <v>23.24</v>
      </c>
      <c r="BT20" s="9">
        <v>12.56</v>
      </c>
      <c r="BU20" s="9">
        <v>10.679</v>
      </c>
      <c r="BV20" s="9">
        <v>3.754</v>
      </c>
      <c r="BW20" s="9">
        <v>1.746</v>
      </c>
      <c r="BX20" s="9">
        <v>2.0070000000000001</v>
      </c>
      <c r="BY20" s="9">
        <v>0.55800000000000005</v>
      </c>
      <c r="BZ20" s="9">
        <v>0.40500000000000003</v>
      </c>
      <c r="CA20" s="9">
        <v>0.153</v>
      </c>
      <c r="CB20" s="9">
        <v>0.40500000000000003</v>
      </c>
      <c r="CC20" s="9">
        <v>0.40500000000000003</v>
      </c>
      <c r="CD20" s="9">
        <v>0</v>
      </c>
      <c r="CE20" s="9">
        <v>0.153</v>
      </c>
      <c r="CF20" s="9">
        <v>0</v>
      </c>
      <c r="CG20" s="9">
        <v>0.153</v>
      </c>
      <c r="CH20" s="9">
        <v>3.1960000000000002</v>
      </c>
      <c r="CI20" s="9">
        <v>1.3420000000000001</v>
      </c>
      <c r="CJ20" s="9">
        <v>1.8540000000000001</v>
      </c>
      <c r="CK20" s="9">
        <v>21.027999999999999</v>
      </c>
      <c r="CL20" s="9">
        <v>11.68</v>
      </c>
      <c r="CM20" s="9">
        <v>9.3469999999999995</v>
      </c>
      <c r="CN20" s="9">
        <v>7.11</v>
      </c>
      <c r="CO20" s="9">
        <v>5.056</v>
      </c>
      <c r="CP20" s="9">
        <v>2.0529999999999999</v>
      </c>
      <c r="CQ20" s="9">
        <v>13.917999999999999</v>
      </c>
      <c r="CR20" s="9">
        <v>6.6239999999999997</v>
      </c>
      <c r="CS20" s="9">
        <v>7.2939999999999996</v>
      </c>
      <c r="CT20" s="9">
        <v>7.5259999999999998</v>
      </c>
      <c r="CU20" s="9">
        <v>5.319</v>
      </c>
      <c r="CV20" s="9">
        <v>2.206</v>
      </c>
      <c r="CW20" s="9">
        <v>15.714</v>
      </c>
      <c r="CX20" s="9">
        <v>7.2409999999999997</v>
      </c>
      <c r="CY20" s="9">
        <v>8.4730000000000008</v>
      </c>
      <c r="CZ20" s="9">
        <v>14.323</v>
      </c>
      <c r="DA20" s="9">
        <v>7.0289999999999999</v>
      </c>
      <c r="DB20" s="9">
        <v>7.2939999999999996</v>
      </c>
    </row>
    <row r="21" spans="1:106">
      <c r="A21" s="10">
        <v>42125</v>
      </c>
      <c r="B21" s="9">
        <v>12.351000000000001</v>
      </c>
      <c r="C21" s="9">
        <v>9.5559999999999992</v>
      </c>
      <c r="D21" s="9">
        <v>2.7949999999999999</v>
      </c>
      <c r="E21" s="9">
        <v>25.981000000000002</v>
      </c>
      <c r="F21" s="9">
        <v>9.5749999999999993</v>
      </c>
      <c r="G21" s="9">
        <v>16.405999999999999</v>
      </c>
      <c r="H21" s="9">
        <v>14.254</v>
      </c>
      <c r="I21" s="9">
        <v>11.004</v>
      </c>
      <c r="J21" s="9">
        <v>3.25</v>
      </c>
      <c r="K21" s="9">
        <v>28.382999999999999</v>
      </c>
      <c r="L21" s="9">
        <v>10.278</v>
      </c>
      <c r="M21" s="9">
        <v>18.106000000000002</v>
      </c>
      <c r="N21" s="9">
        <v>27.664000000000001</v>
      </c>
      <c r="O21" s="9">
        <v>10.653</v>
      </c>
      <c r="P21" s="9">
        <v>17.010999999999999</v>
      </c>
      <c r="Q21" s="9">
        <v>133.66800000000001</v>
      </c>
      <c r="R21" s="9">
        <v>71.988</v>
      </c>
      <c r="S21" s="9">
        <v>61.68</v>
      </c>
      <c r="T21" s="9">
        <v>107.65600000000001</v>
      </c>
      <c r="U21" s="9">
        <v>63.725000000000001</v>
      </c>
      <c r="V21" s="9">
        <v>43.930999999999997</v>
      </c>
      <c r="W21" s="9">
        <v>26.012</v>
      </c>
      <c r="X21" s="9">
        <v>8.2639999999999993</v>
      </c>
      <c r="Y21" s="9">
        <v>17.748999999999999</v>
      </c>
      <c r="Z21" s="9">
        <v>10.881</v>
      </c>
      <c r="AA21" s="9">
        <v>6.4379999999999997</v>
      </c>
      <c r="AB21" s="9">
        <v>4.4429999999999996</v>
      </c>
      <c r="AC21" s="9">
        <v>2.0369999999999999</v>
      </c>
      <c r="AD21" s="9">
        <v>1.5129999999999999</v>
      </c>
      <c r="AE21" s="9">
        <v>0.52400000000000002</v>
      </c>
      <c r="AF21" s="9">
        <v>0.86099999999999999</v>
      </c>
      <c r="AG21" s="9">
        <v>0.8</v>
      </c>
      <c r="AH21" s="9">
        <v>6.2E-2</v>
      </c>
      <c r="AI21" s="9">
        <v>0.41599999999999998</v>
      </c>
      <c r="AJ21" s="9">
        <v>0.35399999999999998</v>
      </c>
      <c r="AK21" s="9">
        <v>6.2E-2</v>
      </c>
      <c r="AL21" s="9">
        <v>0.44500000000000001</v>
      </c>
      <c r="AM21" s="9">
        <v>0.44500000000000001</v>
      </c>
      <c r="AN21" s="9">
        <v>0</v>
      </c>
      <c r="AO21" s="9">
        <v>1.175</v>
      </c>
      <c r="AP21" s="9">
        <v>0.71299999999999997</v>
      </c>
      <c r="AQ21" s="9">
        <v>0.46200000000000002</v>
      </c>
      <c r="AR21" s="9">
        <v>9.5109999999999992</v>
      </c>
      <c r="AS21" s="9">
        <v>5.53</v>
      </c>
      <c r="AT21" s="9">
        <v>3.9809999999999999</v>
      </c>
      <c r="AU21" s="9">
        <v>3.9630000000000001</v>
      </c>
      <c r="AV21" s="9">
        <v>3.0139999999999998</v>
      </c>
      <c r="AW21" s="9">
        <v>0.94899999999999995</v>
      </c>
      <c r="AX21" s="9">
        <v>5.5469999999999997</v>
      </c>
      <c r="AY21" s="9">
        <v>2.516</v>
      </c>
      <c r="AZ21" s="9">
        <v>3.032</v>
      </c>
      <c r="BA21" s="9">
        <v>4.5110000000000001</v>
      </c>
      <c r="BB21" s="9">
        <v>3.5619999999999998</v>
      </c>
      <c r="BC21" s="9">
        <v>0.94899999999999995</v>
      </c>
      <c r="BD21" s="9">
        <v>6.37</v>
      </c>
      <c r="BE21" s="9">
        <v>2.8759999999999999</v>
      </c>
      <c r="BF21" s="9">
        <v>3.4940000000000002</v>
      </c>
      <c r="BG21" s="9">
        <v>5.9630000000000001</v>
      </c>
      <c r="BH21" s="9">
        <v>2.87</v>
      </c>
      <c r="BI21" s="9">
        <v>3.093</v>
      </c>
      <c r="BJ21" s="9">
        <v>214.108</v>
      </c>
      <c r="BK21" s="9">
        <v>110.57299999999999</v>
      </c>
      <c r="BL21" s="9">
        <v>103.535</v>
      </c>
      <c r="BM21" s="9">
        <v>159.55199999999999</v>
      </c>
      <c r="BN21" s="9">
        <v>91.423000000000002</v>
      </c>
      <c r="BO21" s="9">
        <v>68.129000000000005</v>
      </c>
      <c r="BP21" s="9">
        <v>54.555999999999997</v>
      </c>
      <c r="BQ21" s="9">
        <v>19.149999999999999</v>
      </c>
      <c r="BR21" s="9">
        <v>35.405999999999999</v>
      </c>
      <c r="BS21" s="9">
        <v>25.859000000000002</v>
      </c>
      <c r="BT21" s="9">
        <v>16.599</v>
      </c>
      <c r="BU21" s="9">
        <v>9.2590000000000003</v>
      </c>
      <c r="BV21" s="9">
        <v>4.9550000000000001</v>
      </c>
      <c r="BW21" s="9">
        <v>3.1859999999999999</v>
      </c>
      <c r="BX21" s="9">
        <v>1.7689999999999999</v>
      </c>
      <c r="BY21" s="9">
        <v>2.157</v>
      </c>
      <c r="BZ21" s="9">
        <v>2.157</v>
      </c>
      <c r="CA21" s="9">
        <v>0</v>
      </c>
      <c r="CB21" s="9">
        <v>0.68700000000000006</v>
      </c>
      <c r="CC21" s="9">
        <v>0.68700000000000006</v>
      </c>
      <c r="CD21" s="9">
        <v>0</v>
      </c>
      <c r="CE21" s="9">
        <v>1.47</v>
      </c>
      <c r="CF21" s="9">
        <v>1.47</v>
      </c>
      <c r="CG21" s="9">
        <v>0</v>
      </c>
      <c r="CH21" s="9">
        <v>2.798</v>
      </c>
      <c r="CI21" s="9">
        <v>1.0289999999999999</v>
      </c>
      <c r="CJ21" s="9">
        <v>1.7689999999999999</v>
      </c>
      <c r="CK21" s="9">
        <v>22.739000000000001</v>
      </c>
      <c r="CL21" s="9">
        <v>14.407999999999999</v>
      </c>
      <c r="CM21" s="9">
        <v>8.3320000000000007</v>
      </c>
      <c r="CN21" s="9">
        <v>10.427</v>
      </c>
      <c r="CO21" s="9">
        <v>7.9889999999999999</v>
      </c>
      <c r="CP21" s="9">
        <v>2.4390000000000001</v>
      </c>
      <c r="CQ21" s="9">
        <v>12.311999999999999</v>
      </c>
      <c r="CR21" s="9">
        <v>6.4189999999999996</v>
      </c>
      <c r="CS21" s="9">
        <v>5.8929999999999998</v>
      </c>
      <c r="CT21" s="9">
        <v>12.122999999999999</v>
      </c>
      <c r="CU21" s="9">
        <v>9.6839999999999993</v>
      </c>
      <c r="CV21" s="9">
        <v>2.4390000000000001</v>
      </c>
      <c r="CW21" s="9">
        <v>13.736000000000001</v>
      </c>
      <c r="CX21" s="9">
        <v>6.915</v>
      </c>
      <c r="CY21" s="9">
        <v>6.8209999999999997</v>
      </c>
      <c r="CZ21" s="9">
        <v>12.999000000000001</v>
      </c>
      <c r="DA21" s="9">
        <v>7.1059999999999999</v>
      </c>
      <c r="DB21" s="9">
        <v>5.8929999999999998</v>
      </c>
    </row>
    <row r="22" spans="1:106">
      <c r="A22" s="10">
        <v>42156</v>
      </c>
      <c r="B22" s="9">
        <v>12.387</v>
      </c>
      <c r="C22" s="9">
        <v>9.3330000000000002</v>
      </c>
      <c r="D22" s="9">
        <v>3.0539999999999998</v>
      </c>
      <c r="E22" s="9">
        <v>28.709</v>
      </c>
      <c r="F22" s="9">
        <v>10.999000000000001</v>
      </c>
      <c r="G22" s="9">
        <v>17.71</v>
      </c>
      <c r="H22" s="9">
        <v>14.545999999999999</v>
      </c>
      <c r="I22" s="9">
        <v>10.680999999999999</v>
      </c>
      <c r="J22" s="9">
        <v>3.8650000000000002</v>
      </c>
      <c r="K22" s="9">
        <v>31.198</v>
      </c>
      <c r="L22" s="9">
        <v>12.144</v>
      </c>
      <c r="M22" s="9">
        <v>19.053999999999998</v>
      </c>
      <c r="N22" s="9">
        <v>30.073</v>
      </c>
      <c r="O22" s="9">
        <v>11.871</v>
      </c>
      <c r="P22" s="9">
        <v>18.202000000000002</v>
      </c>
      <c r="Q22" s="9">
        <v>136.679</v>
      </c>
      <c r="R22" s="9">
        <v>73.953000000000003</v>
      </c>
      <c r="S22" s="9">
        <v>62.725999999999999</v>
      </c>
      <c r="T22" s="9">
        <v>110.35899999999999</v>
      </c>
      <c r="U22" s="9">
        <v>66.155000000000001</v>
      </c>
      <c r="V22" s="9">
        <v>44.204000000000001</v>
      </c>
      <c r="W22" s="9">
        <v>26.321000000000002</v>
      </c>
      <c r="X22" s="9">
        <v>7.798</v>
      </c>
      <c r="Y22" s="9">
        <v>18.521999999999998</v>
      </c>
      <c r="Z22" s="9">
        <v>14.653</v>
      </c>
      <c r="AA22" s="9">
        <v>9.2040000000000006</v>
      </c>
      <c r="AB22" s="9">
        <v>5.45</v>
      </c>
      <c r="AC22" s="9">
        <v>2.0990000000000002</v>
      </c>
      <c r="AD22" s="9">
        <v>1.52</v>
      </c>
      <c r="AE22" s="9">
        <v>0.57999999999999996</v>
      </c>
      <c r="AF22" s="9">
        <v>1.331</v>
      </c>
      <c r="AG22" s="9">
        <v>1.1459999999999999</v>
      </c>
      <c r="AH22" s="9">
        <v>0.185</v>
      </c>
      <c r="AI22" s="9">
        <v>0.89500000000000002</v>
      </c>
      <c r="AJ22" s="9">
        <v>0.71</v>
      </c>
      <c r="AK22" s="9">
        <v>0.185</v>
      </c>
      <c r="AL22" s="9">
        <v>0.436</v>
      </c>
      <c r="AM22" s="9">
        <v>0.436</v>
      </c>
      <c r="AN22" s="9">
        <v>0</v>
      </c>
      <c r="AO22" s="9">
        <v>0.76800000000000002</v>
      </c>
      <c r="AP22" s="9">
        <v>0.374</v>
      </c>
      <c r="AQ22" s="9">
        <v>0.39400000000000002</v>
      </c>
      <c r="AR22" s="9">
        <v>13.211</v>
      </c>
      <c r="AS22" s="9">
        <v>8.2059999999999995</v>
      </c>
      <c r="AT22" s="9">
        <v>5.0049999999999999</v>
      </c>
      <c r="AU22" s="9">
        <v>7.29</v>
      </c>
      <c r="AV22" s="9">
        <v>5.6070000000000002</v>
      </c>
      <c r="AW22" s="9">
        <v>1.6830000000000001</v>
      </c>
      <c r="AX22" s="9">
        <v>5.9210000000000003</v>
      </c>
      <c r="AY22" s="9">
        <v>2.5990000000000002</v>
      </c>
      <c r="AZ22" s="9">
        <v>3.3220000000000001</v>
      </c>
      <c r="BA22" s="9">
        <v>8.4039999999999999</v>
      </c>
      <c r="BB22" s="9">
        <v>6.5350000000000001</v>
      </c>
      <c r="BC22" s="9">
        <v>1.869</v>
      </c>
      <c r="BD22" s="9">
        <v>6.25</v>
      </c>
      <c r="BE22" s="9">
        <v>2.669</v>
      </c>
      <c r="BF22" s="9">
        <v>3.581</v>
      </c>
      <c r="BG22" s="9">
        <v>6.8170000000000002</v>
      </c>
      <c r="BH22" s="9">
        <v>3.31</v>
      </c>
      <c r="BI22" s="9">
        <v>3.5070000000000001</v>
      </c>
      <c r="BJ22" s="9">
        <v>212.679</v>
      </c>
      <c r="BK22" s="9">
        <v>109.45</v>
      </c>
      <c r="BL22" s="9">
        <v>103.22799999999999</v>
      </c>
      <c r="BM22" s="9">
        <v>155.31299999999999</v>
      </c>
      <c r="BN22" s="9">
        <v>89.763000000000005</v>
      </c>
      <c r="BO22" s="9">
        <v>65.55</v>
      </c>
      <c r="BP22" s="9">
        <v>57.366</v>
      </c>
      <c r="BQ22" s="9">
        <v>19.687999999999999</v>
      </c>
      <c r="BR22" s="9">
        <v>37.677999999999997</v>
      </c>
      <c r="BS22" s="9">
        <v>25.742000000000001</v>
      </c>
      <c r="BT22" s="9">
        <v>15.585000000000001</v>
      </c>
      <c r="BU22" s="9">
        <v>10.157</v>
      </c>
      <c r="BV22" s="9">
        <v>5.0389999999999997</v>
      </c>
      <c r="BW22" s="9">
        <v>3.6440000000000001</v>
      </c>
      <c r="BX22" s="9">
        <v>1.395</v>
      </c>
      <c r="BY22" s="9">
        <v>1.5249999999999999</v>
      </c>
      <c r="BZ22" s="9">
        <v>1.1910000000000001</v>
      </c>
      <c r="CA22" s="9">
        <v>0.33300000000000002</v>
      </c>
      <c r="CB22" s="9">
        <v>0.89700000000000002</v>
      </c>
      <c r="CC22" s="9">
        <v>0.751</v>
      </c>
      <c r="CD22" s="9">
        <v>0.14599999999999999</v>
      </c>
      <c r="CE22" s="9">
        <v>0.628</v>
      </c>
      <c r="CF22" s="9">
        <v>0.44</v>
      </c>
      <c r="CG22" s="9">
        <v>0.188</v>
      </c>
      <c r="CH22" s="9">
        <v>3.5139999999999998</v>
      </c>
      <c r="CI22" s="9">
        <v>2.4529999999999998</v>
      </c>
      <c r="CJ22" s="9">
        <v>1.0609999999999999</v>
      </c>
      <c r="CK22" s="9">
        <v>23.538</v>
      </c>
      <c r="CL22" s="9">
        <v>13.904</v>
      </c>
      <c r="CM22" s="9">
        <v>9.6340000000000003</v>
      </c>
      <c r="CN22" s="9">
        <v>7.3869999999999996</v>
      </c>
      <c r="CO22" s="9">
        <v>6.1820000000000004</v>
      </c>
      <c r="CP22" s="9">
        <v>1.2050000000000001</v>
      </c>
      <c r="CQ22" s="9">
        <v>16.151</v>
      </c>
      <c r="CR22" s="9">
        <v>7.7210000000000001</v>
      </c>
      <c r="CS22" s="9">
        <v>8.4290000000000003</v>
      </c>
      <c r="CT22" s="9">
        <v>8.5969999999999995</v>
      </c>
      <c r="CU22" s="9">
        <v>7.2039999999999997</v>
      </c>
      <c r="CV22" s="9">
        <v>1.393</v>
      </c>
      <c r="CW22" s="9">
        <v>17.145</v>
      </c>
      <c r="CX22" s="9">
        <v>8.3810000000000002</v>
      </c>
      <c r="CY22" s="9">
        <v>8.7639999999999993</v>
      </c>
      <c r="CZ22" s="9">
        <v>17.047999999999998</v>
      </c>
      <c r="DA22" s="9">
        <v>8.4730000000000008</v>
      </c>
      <c r="DB22" s="9">
        <v>8.5749999999999993</v>
      </c>
    </row>
    <row r="23" spans="1:106">
      <c r="A23" s="10">
        <v>42186</v>
      </c>
      <c r="B23" s="9">
        <v>11.101000000000001</v>
      </c>
      <c r="C23" s="9">
        <v>9.2469999999999999</v>
      </c>
      <c r="D23" s="9">
        <v>1.8540000000000001</v>
      </c>
      <c r="E23" s="9">
        <v>25.356999999999999</v>
      </c>
      <c r="F23" s="9">
        <v>10.087999999999999</v>
      </c>
      <c r="G23" s="9">
        <v>15.269</v>
      </c>
      <c r="H23" s="9">
        <v>12.22</v>
      </c>
      <c r="I23" s="9">
        <v>9.8209999999999997</v>
      </c>
      <c r="J23" s="9">
        <v>2.3980000000000001</v>
      </c>
      <c r="K23" s="9">
        <v>27.254000000000001</v>
      </c>
      <c r="L23" s="9">
        <v>10.911</v>
      </c>
      <c r="M23" s="9">
        <v>16.344000000000001</v>
      </c>
      <c r="N23" s="9">
        <v>26.321000000000002</v>
      </c>
      <c r="O23" s="9">
        <v>10.48</v>
      </c>
      <c r="P23" s="9">
        <v>15.840999999999999</v>
      </c>
      <c r="Q23" s="9">
        <v>136.274</v>
      </c>
      <c r="R23" s="9">
        <v>74.13</v>
      </c>
      <c r="S23" s="9">
        <v>62.143999999999998</v>
      </c>
      <c r="T23" s="9">
        <v>111.101</v>
      </c>
      <c r="U23" s="9">
        <v>65.504000000000005</v>
      </c>
      <c r="V23" s="9">
        <v>45.597000000000001</v>
      </c>
      <c r="W23" s="9">
        <v>25.172999999999998</v>
      </c>
      <c r="X23" s="9">
        <v>8.6259999999999994</v>
      </c>
      <c r="Y23" s="9">
        <v>16.547000000000001</v>
      </c>
      <c r="Z23" s="9">
        <v>14.13</v>
      </c>
      <c r="AA23" s="9">
        <v>8.66</v>
      </c>
      <c r="AB23" s="9">
        <v>5.4690000000000003</v>
      </c>
      <c r="AC23" s="9">
        <v>1.226</v>
      </c>
      <c r="AD23" s="9">
        <v>0.77400000000000002</v>
      </c>
      <c r="AE23" s="9">
        <v>0.45200000000000001</v>
      </c>
      <c r="AF23" s="9">
        <v>0.66700000000000004</v>
      </c>
      <c r="AG23" s="9">
        <v>0.34300000000000003</v>
      </c>
      <c r="AH23" s="9">
        <v>0.32300000000000001</v>
      </c>
      <c r="AI23" s="9">
        <v>0.41599999999999998</v>
      </c>
      <c r="AJ23" s="9">
        <v>0.21199999999999999</v>
      </c>
      <c r="AK23" s="9">
        <v>0.20399999999999999</v>
      </c>
      <c r="AL23" s="9">
        <v>0.251</v>
      </c>
      <c r="AM23" s="9">
        <v>0.13100000000000001</v>
      </c>
      <c r="AN23" s="9">
        <v>0.11899999999999999</v>
      </c>
      <c r="AO23" s="9">
        <v>0.55900000000000005</v>
      </c>
      <c r="AP23" s="9">
        <v>0.43099999999999999</v>
      </c>
      <c r="AQ23" s="9">
        <v>0.129</v>
      </c>
      <c r="AR23" s="9">
        <v>13.529</v>
      </c>
      <c r="AS23" s="9">
        <v>8.2370000000000001</v>
      </c>
      <c r="AT23" s="9">
        <v>5.2930000000000001</v>
      </c>
      <c r="AU23" s="9">
        <v>7.1040000000000001</v>
      </c>
      <c r="AV23" s="9">
        <v>5.0419999999999998</v>
      </c>
      <c r="AW23" s="9">
        <v>2.0619999999999998</v>
      </c>
      <c r="AX23" s="9">
        <v>6.4260000000000002</v>
      </c>
      <c r="AY23" s="9">
        <v>3.1949999999999998</v>
      </c>
      <c r="AZ23" s="9">
        <v>3.2309999999999999</v>
      </c>
      <c r="BA23" s="9">
        <v>7.6239999999999997</v>
      </c>
      <c r="BB23" s="9">
        <v>5.3849999999999998</v>
      </c>
      <c r="BC23" s="9">
        <v>2.2389999999999999</v>
      </c>
      <c r="BD23" s="9">
        <v>6.5060000000000002</v>
      </c>
      <c r="BE23" s="9">
        <v>3.2749999999999999</v>
      </c>
      <c r="BF23" s="9">
        <v>3.2309999999999999</v>
      </c>
      <c r="BG23" s="9">
        <v>6.8419999999999996</v>
      </c>
      <c r="BH23" s="9">
        <v>3.407</v>
      </c>
      <c r="BI23" s="9">
        <v>3.4350000000000001</v>
      </c>
      <c r="BJ23" s="9">
        <v>214.42500000000001</v>
      </c>
      <c r="BK23" s="9">
        <v>108.217</v>
      </c>
      <c r="BL23" s="9">
        <v>106.208</v>
      </c>
      <c r="BM23" s="9">
        <v>155.50200000000001</v>
      </c>
      <c r="BN23" s="9">
        <v>89.251000000000005</v>
      </c>
      <c r="BO23" s="9">
        <v>66.251999999999995</v>
      </c>
      <c r="BP23" s="9">
        <v>58.923000000000002</v>
      </c>
      <c r="BQ23" s="9">
        <v>18.966999999999999</v>
      </c>
      <c r="BR23" s="9">
        <v>39.956000000000003</v>
      </c>
      <c r="BS23" s="9">
        <v>23.434999999999999</v>
      </c>
      <c r="BT23" s="9">
        <v>13.699</v>
      </c>
      <c r="BU23" s="9">
        <v>9.7360000000000007</v>
      </c>
      <c r="BV23" s="9">
        <v>4.4829999999999997</v>
      </c>
      <c r="BW23" s="9">
        <v>2.9809999999999999</v>
      </c>
      <c r="BX23" s="9">
        <v>1.502</v>
      </c>
      <c r="BY23" s="9">
        <v>2.1680000000000001</v>
      </c>
      <c r="BZ23" s="9">
        <v>1.6990000000000001</v>
      </c>
      <c r="CA23" s="9">
        <v>0.47</v>
      </c>
      <c r="CB23" s="9">
        <v>1.44</v>
      </c>
      <c r="CC23" s="9">
        <v>1.44</v>
      </c>
      <c r="CD23" s="9">
        <v>0</v>
      </c>
      <c r="CE23" s="9">
        <v>0.72799999999999998</v>
      </c>
      <c r="CF23" s="9">
        <v>0.25800000000000001</v>
      </c>
      <c r="CG23" s="9">
        <v>0.47</v>
      </c>
      <c r="CH23" s="9">
        <v>2.3140000000000001</v>
      </c>
      <c r="CI23" s="9">
        <v>1.282</v>
      </c>
      <c r="CJ23" s="9">
        <v>1.032</v>
      </c>
      <c r="CK23" s="9">
        <v>20.806999999999999</v>
      </c>
      <c r="CL23" s="9">
        <v>11.871</v>
      </c>
      <c r="CM23" s="9">
        <v>8.9359999999999999</v>
      </c>
      <c r="CN23" s="9">
        <v>6.6109999999999998</v>
      </c>
      <c r="CO23" s="9">
        <v>4.931</v>
      </c>
      <c r="CP23" s="9">
        <v>1.679</v>
      </c>
      <c r="CQ23" s="9">
        <v>14.196999999999999</v>
      </c>
      <c r="CR23" s="9">
        <v>6.94</v>
      </c>
      <c r="CS23" s="9">
        <v>7.2569999999999997</v>
      </c>
      <c r="CT23" s="9">
        <v>8.5210000000000008</v>
      </c>
      <c r="CU23" s="9">
        <v>6.3719999999999999</v>
      </c>
      <c r="CV23" s="9">
        <v>2.149</v>
      </c>
      <c r="CW23" s="9">
        <v>14.914</v>
      </c>
      <c r="CX23" s="9">
        <v>7.327</v>
      </c>
      <c r="CY23" s="9">
        <v>7.5869999999999997</v>
      </c>
      <c r="CZ23" s="9">
        <v>15.637</v>
      </c>
      <c r="DA23" s="9">
        <v>8.3800000000000008</v>
      </c>
      <c r="DB23" s="9">
        <v>7.2569999999999997</v>
      </c>
    </row>
    <row r="24" spans="1:106">
      <c r="A24" s="10">
        <v>42217</v>
      </c>
      <c r="B24" s="9">
        <v>13.112</v>
      </c>
      <c r="C24" s="9">
        <v>10.16</v>
      </c>
      <c r="D24" s="9">
        <v>2.952</v>
      </c>
      <c r="E24" s="9">
        <v>22.954000000000001</v>
      </c>
      <c r="F24" s="9">
        <v>8.3689999999999998</v>
      </c>
      <c r="G24" s="9">
        <v>14.585000000000001</v>
      </c>
      <c r="H24" s="9">
        <v>14.388</v>
      </c>
      <c r="I24" s="9">
        <v>11.129</v>
      </c>
      <c r="J24" s="9">
        <v>3.2589999999999999</v>
      </c>
      <c r="K24" s="9">
        <v>24.876999999999999</v>
      </c>
      <c r="L24" s="9">
        <v>9.0739999999999998</v>
      </c>
      <c r="M24" s="9">
        <v>15.802</v>
      </c>
      <c r="N24" s="9">
        <v>23.707000000000001</v>
      </c>
      <c r="O24" s="9">
        <v>8.7140000000000004</v>
      </c>
      <c r="P24" s="9">
        <v>14.993</v>
      </c>
      <c r="Q24" s="9">
        <v>135.63999999999999</v>
      </c>
      <c r="R24" s="9">
        <v>73.051000000000002</v>
      </c>
      <c r="S24" s="9">
        <v>62.588000000000001</v>
      </c>
      <c r="T24" s="9">
        <v>109.759</v>
      </c>
      <c r="U24" s="9">
        <v>64.072000000000003</v>
      </c>
      <c r="V24" s="9">
        <v>45.686</v>
      </c>
      <c r="W24" s="9">
        <v>25.881</v>
      </c>
      <c r="X24" s="9">
        <v>8.9789999999999992</v>
      </c>
      <c r="Y24" s="9">
        <v>16.902000000000001</v>
      </c>
      <c r="Z24" s="9">
        <v>14.125</v>
      </c>
      <c r="AA24" s="9">
        <v>8.593</v>
      </c>
      <c r="AB24" s="9">
        <v>5.532</v>
      </c>
      <c r="AC24" s="9">
        <v>2.0739999999999998</v>
      </c>
      <c r="AD24" s="9">
        <v>1.085</v>
      </c>
      <c r="AE24" s="9">
        <v>0.98899999999999999</v>
      </c>
      <c r="AF24" s="9">
        <v>0.996</v>
      </c>
      <c r="AG24" s="9">
        <v>0.70499999999999996</v>
      </c>
      <c r="AH24" s="9">
        <v>0.29099999999999998</v>
      </c>
      <c r="AI24" s="9">
        <v>0.996</v>
      </c>
      <c r="AJ24" s="9">
        <v>0.70499999999999996</v>
      </c>
      <c r="AK24" s="9">
        <v>0.29099999999999998</v>
      </c>
      <c r="AL24" s="9">
        <v>0</v>
      </c>
      <c r="AM24" s="9">
        <v>0</v>
      </c>
      <c r="AN24" s="9">
        <v>0</v>
      </c>
      <c r="AO24" s="9">
        <v>1.0780000000000001</v>
      </c>
      <c r="AP24" s="9">
        <v>0.38</v>
      </c>
      <c r="AQ24" s="9">
        <v>0.69799999999999995</v>
      </c>
      <c r="AR24" s="9">
        <v>13.109</v>
      </c>
      <c r="AS24" s="9">
        <v>7.9450000000000003</v>
      </c>
      <c r="AT24" s="9">
        <v>5.1630000000000003</v>
      </c>
      <c r="AU24" s="9">
        <v>8.0559999999999992</v>
      </c>
      <c r="AV24" s="9">
        <v>5.6239999999999997</v>
      </c>
      <c r="AW24" s="9">
        <v>2.4319999999999999</v>
      </c>
      <c r="AX24" s="9">
        <v>5.0529999999999999</v>
      </c>
      <c r="AY24" s="9">
        <v>2.3220000000000001</v>
      </c>
      <c r="AZ24" s="9">
        <v>2.7309999999999999</v>
      </c>
      <c r="BA24" s="9">
        <v>8.8059999999999992</v>
      </c>
      <c r="BB24" s="9">
        <v>6.1420000000000003</v>
      </c>
      <c r="BC24" s="9">
        <v>2.6629999999999998</v>
      </c>
      <c r="BD24" s="9">
        <v>5.319</v>
      </c>
      <c r="BE24" s="9">
        <v>2.4510000000000001</v>
      </c>
      <c r="BF24" s="9">
        <v>2.8679999999999999</v>
      </c>
      <c r="BG24" s="9">
        <v>6.0490000000000004</v>
      </c>
      <c r="BH24" s="9">
        <v>3.0270000000000001</v>
      </c>
      <c r="BI24" s="9">
        <v>3.0219999999999998</v>
      </c>
      <c r="BJ24" s="9">
        <v>209.55799999999999</v>
      </c>
      <c r="BK24" s="9">
        <v>105.383</v>
      </c>
      <c r="BL24" s="9">
        <v>104.175</v>
      </c>
      <c r="BM24" s="9">
        <v>153.642</v>
      </c>
      <c r="BN24" s="9">
        <v>88.307000000000002</v>
      </c>
      <c r="BO24" s="9">
        <v>65.335999999999999</v>
      </c>
      <c r="BP24" s="9">
        <v>55.914999999999999</v>
      </c>
      <c r="BQ24" s="9">
        <v>17.077000000000002</v>
      </c>
      <c r="BR24" s="9">
        <v>38.838999999999999</v>
      </c>
      <c r="BS24" s="9">
        <v>22.937000000000001</v>
      </c>
      <c r="BT24" s="9">
        <v>12.651</v>
      </c>
      <c r="BU24" s="9">
        <v>10.285</v>
      </c>
      <c r="BV24" s="9">
        <v>5.3979999999999997</v>
      </c>
      <c r="BW24" s="9">
        <v>3.6619999999999999</v>
      </c>
      <c r="BX24" s="9">
        <v>1.736</v>
      </c>
      <c r="BY24" s="9">
        <v>3.0950000000000002</v>
      </c>
      <c r="BZ24" s="9">
        <v>2.4180000000000001</v>
      </c>
      <c r="CA24" s="9">
        <v>0.67700000000000005</v>
      </c>
      <c r="CB24" s="9">
        <v>1.5089999999999999</v>
      </c>
      <c r="CC24" s="9">
        <v>1.1890000000000001</v>
      </c>
      <c r="CD24" s="9">
        <v>0.32</v>
      </c>
      <c r="CE24" s="9">
        <v>1.5860000000000001</v>
      </c>
      <c r="CF24" s="9">
        <v>1.2290000000000001</v>
      </c>
      <c r="CG24" s="9">
        <v>0.35699999999999998</v>
      </c>
      <c r="CH24" s="9">
        <v>2.3039999999999998</v>
      </c>
      <c r="CI24" s="9">
        <v>1.244</v>
      </c>
      <c r="CJ24" s="9">
        <v>1.06</v>
      </c>
      <c r="CK24" s="9">
        <v>19.846</v>
      </c>
      <c r="CL24" s="9">
        <v>10.467000000000001</v>
      </c>
      <c r="CM24" s="9">
        <v>9.3789999999999996</v>
      </c>
      <c r="CN24" s="9">
        <v>6.4160000000000004</v>
      </c>
      <c r="CO24" s="9">
        <v>4.84</v>
      </c>
      <c r="CP24" s="9">
        <v>1.5760000000000001</v>
      </c>
      <c r="CQ24" s="9">
        <v>13.43</v>
      </c>
      <c r="CR24" s="9">
        <v>5.6269999999999998</v>
      </c>
      <c r="CS24" s="9">
        <v>7.8019999999999996</v>
      </c>
      <c r="CT24" s="9">
        <v>8.4220000000000006</v>
      </c>
      <c r="CU24" s="9">
        <v>6.3049999999999997</v>
      </c>
      <c r="CV24" s="9">
        <v>2.117</v>
      </c>
      <c r="CW24" s="9">
        <v>14.515000000000001</v>
      </c>
      <c r="CX24" s="9">
        <v>6.3460000000000001</v>
      </c>
      <c r="CY24" s="9">
        <v>8.1679999999999993</v>
      </c>
      <c r="CZ24" s="9">
        <v>14.938000000000001</v>
      </c>
      <c r="DA24" s="9">
        <v>6.8159999999999998</v>
      </c>
      <c r="DB24" s="9">
        <v>8.1219999999999999</v>
      </c>
    </row>
    <row r="25" spans="1:106">
      <c r="A25" s="10">
        <v>42248</v>
      </c>
      <c r="B25" s="9">
        <v>12.448</v>
      </c>
      <c r="C25" s="9">
        <v>9.76</v>
      </c>
      <c r="D25" s="9">
        <v>2.6880000000000002</v>
      </c>
      <c r="E25" s="9">
        <v>24.262</v>
      </c>
      <c r="F25" s="9">
        <v>10.186999999999999</v>
      </c>
      <c r="G25" s="9">
        <v>14.074999999999999</v>
      </c>
      <c r="H25" s="9">
        <v>14.208</v>
      </c>
      <c r="I25" s="9">
        <v>10.943</v>
      </c>
      <c r="J25" s="9">
        <v>3.2650000000000001</v>
      </c>
      <c r="K25" s="9">
        <v>26.763000000000002</v>
      </c>
      <c r="L25" s="9">
        <v>11.176</v>
      </c>
      <c r="M25" s="9">
        <v>15.587999999999999</v>
      </c>
      <c r="N25" s="9">
        <v>25.323</v>
      </c>
      <c r="O25" s="9">
        <v>10.817</v>
      </c>
      <c r="P25" s="9">
        <v>14.506</v>
      </c>
      <c r="Q25" s="9">
        <v>136.83699999999999</v>
      </c>
      <c r="R25" s="9">
        <v>74.759</v>
      </c>
      <c r="S25" s="9">
        <v>62.078000000000003</v>
      </c>
      <c r="T25" s="9">
        <v>113.676</v>
      </c>
      <c r="U25" s="9">
        <v>67.823999999999998</v>
      </c>
      <c r="V25" s="9">
        <v>45.851999999999997</v>
      </c>
      <c r="W25" s="9">
        <v>23.161000000000001</v>
      </c>
      <c r="X25" s="9">
        <v>6.9349999999999996</v>
      </c>
      <c r="Y25" s="9">
        <v>16.225999999999999</v>
      </c>
      <c r="Z25" s="9">
        <v>14.379</v>
      </c>
      <c r="AA25" s="9">
        <v>7.43</v>
      </c>
      <c r="AB25" s="9">
        <v>6.9489999999999998</v>
      </c>
      <c r="AC25" s="9">
        <v>1.488</v>
      </c>
      <c r="AD25" s="9">
        <v>0.73799999999999999</v>
      </c>
      <c r="AE25" s="9">
        <v>0.75</v>
      </c>
      <c r="AF25" s="9">
        <v>1.028</v>
      </c>
      <c r="AG25" s="9">
        <v>0.61399999999999999</v>
      </c>
      <c r="AH25" s="9">
        <v>0.41399999999999998</v>
      </c>
      <c r="AI25" s="9">
        <v>0.58099999999999996</v>
      </c>
      <c r="AJ25" s="9">
        <v>0.42399999999999999</v>
      </c>
      <c r="AK25" s="9">
        <v>0.157</v>
      </c>
      <c r="AL25" s="9">
        <v>0.44700000000000001</v>
      </c>
      <c r="AM25" s="9">
        <v>0.19</v>
      </c>
      <c r="AN25" s="9">
        <v>0.25700000000000001</v>
      </c>
      <c r="AO25" s="9">
        <v>0.46</v>
      </c>
      <c r="AP25" s="9">
        <v>0.124</v>
      </c>
      <c r="AQ25" s="9">
        <v>0.33600000000000002</v>
      </c>
      <c r="AR25" s="9">
        <v>13.247</v>
      </c>
      <c r="AS25" s="9">
        <v>6.9790000000000001</v>
      </c>
      <c r="AT25" s="9">
        <v>6.2679999999999998</v>
      </c>
      <c r="AU25" s="9">
        <v>7.7530000000000001</v>
      </c>
      <c r="AV25" s="9">
        <v>4.6580000000000004</v>
      </c>
      <c r="AW25" s="9">
        <v>3.0950000000000002</v>
      </c>
      <c r="AX25" s="9">
        <v>5.4939999999999998</v>
      </c>
      <c r="AY25" s="9">
        <v>2.3210000000000002</v>
      </c>
      <c r="AZ25" s="9">
        <v>3.1720000000000002</v>
      </c>
      <c r="BA25" s="9">
        <v>8.4939999999999998</v>
      </c>
      <c r="BB25" s="9">
        <v>4.9850000000000003</v>
      </c>
      <c r="BC25" s="9">
        <v>3.5089999999999999</v>
      </c>
      <c r="BD25" s="9">
        <v>5.8849999999999998</v>
      </c>
      <c r="BE25" s="9">
        <v>2.4449999999999998</v>
      </c>
      <c r="BF25" s="9">
        <v>3.44</v>
      </c>
      <c r="BG25" s="9">
        <v>6.0750000000000002</v>
      </c>
      <c r="BH25" s="9">
        <v>2.7450000000000001</v>
      </c>
      <c r="BI25" s="9">
        <v>3.33</v>
      </c>
      <c r="BJ25" s="9">
        <v>210.583</v>
      </c>
      <c r="BK25" s="9">
        <v>105.77200000000001</v>
      </c>
      <c r="BL25" s="9">
        <v>104.81100000000001</v>
      </c>
      <c r="BM25" s="9">
        <v>151.61600000000001</v>
      </c>
      <c r="BN25" s="9">
        <v>85.21</v>
      </c>
      <c r="BO25" s="9">
        <v>66.406000000000006</v>
      </c>
      <c r="BP25" s="9">
        <v>58.966000000000001</v>
      </c>
      <c r="BQ25" s="9">
        <v>20.561</v>
      </c>
      <c r="BR25" s="9">
        <v>38.405000000000001</v>
      </c>
      <c r="BS25" s="9">
        <v>22.195</v>
      </c>
      <c r="BT25" s="9">
        <v>12.420999999999999</v>
      </c>
      <c r="BU25" s="9">
        <v>9.7739999999999991</v>
      </c>
      <c r="BV25" s="9">
        <v>4.3920000000000003</v>
      </c>
      <c r="BW25" s="9">
        <v>2.9319999999999999</v>
      </c>
      <c r="BX25" s="9">
        <v>1.4590000000000001</v>
      </c>
      <c r="BY25" s="9">
        <v>2.569</v>
      </c>
      <c r="BZ25" s="9">
        <v>1.903</v>
      </c>
      <c r="CA25" s="9">
        <v>0.66500000000000004</v>
      </c>
      <c r="CB25" s="9">
        <v>1.1970000000000001</v>
      </c>
      <c r="CC25" s="9">
        <v>1.1970000000000001</v>
      </c>
      <c r="CD25" s="9">
        <v>0</v>
      </c>
      <c r="CE25" s="9">
        <v>1.371</v>
      </c>
      <c r="CF25" s="9">
        <v>0.70599999999999996</v>
      </c>
      <c r="CG25" s="9">
        <v>0.66500000000000004</v>
      </c>
      <c r="CH25" s="9">
        <v>1.823</v>
      </c>
      <c r="CI25" s="9">
        <v>1.0289999999999999</v>
      </c>
      <c r="CJ25" s="9">
        <v>0.79400000000000004</v>
      </c>
      <c r="CK25" s="9">
        <v>19.318000000000001</v>
      </c>
      <c r="CL25" s="9">
        <v>10.519</v>
      </c>
      <c r="CM25" s="9">
        <v>8.7989999999999995</v>
      </c>
      <c r="CN25" s="9">
        <v>5.5149999999999997</v>
      </c>
      <c r="CO25" s="9">
        <v>4.3780000000000001</v>
      </c>
      <c r="CP25" s="9">
        <v>1.137</v>
      </c>
      <c r="CQ25" s="9">
        <v>13.803000000000001</v>
      </c>
      <c r="CR25" s="9">
        <v>6.141</v>
      </c>
      <c r="CS25" s="9">
        <v>7.6619999999999999</v>
      </c>
      <c r="CT25" s="9">
        <v>7.7519999999999998</v>
      </c>
      <c r="CU25" s="9">
        <v>5.95</v>
      </c>
      <c r="CV25" s="9">
        <v>1.802</v>
      </c>
      <c r="CW25" s="9">
        <v>14.442</v>
      </c>
      <c r="CX25" s="9">
        <v>6.47</v>
      </c>
      <c r="CY25" s="9">
        <v>7.9720000000000004</v>
      </c>
      <c r="CZ25" s="9">
        <v>15</v>
      </c>
      <c r="DA25" s="9">
        <v>7.3380000000000001</v>
      </c>
      <c r="DB25" s="9">
        <v>7.6619999999999999</v>
      </c>
    </row>
    <row r="26" spans="1:106">
      <c r="A26" s="10">
        <v>42278</v>
      </c>
      <c r="B26" s="9">
        <v>11.25</v>
      </c>
      <c r="C26" s="9">
        <v>9.4280000000000008</v>
      </c>
      <c r="D26" s="9">
        <v>1.8220000000000001</v>
      </c>
      <c r="E26" s="9">
        <v>24.523</v>
      </c>
      <c r="F26" s="9">
        <v>10.77</v>
      </c>
      <c r="G26" s="9">
        <v>13.753</v>
      </c>
      <c r="H26" s="9">
        <v>13.609</v>
      </c>
      <c r="I26" s="9">
        <v>10.975</v>
      </c>
      <c r="J26" s="9">
        <v>2.6339999999999999</v>
      </c>
      <c r="K26" s="9">
        <v>27.105</v>
      </c>
      <c r="L26" s="9">
        <v>12.178000000000001</v>
      </c>
      <c r="M26" s="9">
        <v>14.927</v>
      </c>
      <c r="N26" s="9">
        <v>25.881</v>
      </c>
      <c r="O26" s="9">
        <v>11.500999999999999</v>
      </c>
      <c r="P26" s="9">
        <v>14.381</v>
      </c>
      <c r="Q26" s="9">
        <v>134.58500000000001</v>
      </c>
      <c r="R26" s="9">
        <v>73.986999999999995</v>
      </c>
      <c r="S26" s="9">
        <v>60.597999999999999</v>
      </c>
      <c r="T26" s="9">
        <v>109.559</v>
      </c>
      <c r="U26" s="9">
        <v>66.075999999999993</v>
      </c>
      <c r="V26" s="9">
        <v>43.482999999999997</v>
      </c>
      <c r="W26" s="9">
        <v>25.024999999999999</v>
      </c>
      <c r="X26" s="9">
        <v>7.9109999999999996</v>
      </c>
      <c r="Y26" s="9">
        <v>17.114999999999998</v>
      </c>
      <c r="Z26" s="9">
        <v>13.788</v>
      </c>
      <c r="AA26" s="9">
        <v>8.0960000000000001</v>
      </c>
      <c r="AB26" s="9">
        <v>5.6920000000000002</v>
      </c>
      <c r="AC26" s="9">
        <v>1.877</v>
      </c>
      <c r="AD26" s="9">
        <v>1.175</v>
      </c>
      <c r="AE26" s="9">
        <v>0.70199999999999996</v>
      </c>
      <c r="AF26" s="9">
        <v>1.3069999999999999</v>
      </c>
      <c r="AG26" s="9">
        <v>1.014</v>
      </c>
      <c r="AH26" s="9">
        <v>0.29299999999999998</v>
      </c>
      <c r="AI26" s="9">
        <v>0.78600000000000003</v>
      </c>
      <c r="AJ26" s="9">
        <v>0.64900000000000002</v>
      </c>
      <c r="AK26" s="9">
        <v>0.13700000000000001</v>
      </c>
      <c r="AL26" s="9">
        <v>0.52100000000000002</v>
      </c>
      <c r="AM26" s="9">
        <v>0.36599999999999999</v>
      </c>
      <c r="AN26" s="9">
        <v>0.155</v>
      </c>
      <c r="AO26" s="9">
        <v>0.56999999999999995</v>
      </c>
      <c r="AP26" s="9">
        <v>0.16</v>
      </c>
      <c r="AQ26" s="9">
        <v>0.41</v>
      </c>
      <c r="AR26" s="9">
        <v>12.276</v>
      </c>
      <c r="AS26" s="9">
        <v>7.1520000000000001</v>
      </c>
      <c r="AT26" s="9">
        <v>5.125</v>
      </c>
      <c r="AU26" s="9">
        <v>5.9290000000000003</v>
      </c>
      <c r="AV26" s="9">
        <v>4.625</v>
      </c>
      <c r="AW26" s="9">
        <v>1.304</v>
      </c>
      <c r="AX26" s="9">
        <v>6.3470000000000004</v>
      </c>
      <c r="AY26" s="9">
        <v>2.5259999999999998</v>
      </c>
      <c r="AZ26" s="9">
        <v>3.8210000000000002</v>
      </c>
      <c r="BA26" s="9">
        <v>7.0069999999999997</v>
      </c>
      <c r="BB26" s="9">
        <v>5.48</v>
      </c>
      <c r="BC26" s="9">
        <v>1.5269999999999999</v>
      </c>
      <c r="BD26" s="9">
        <v>6.7809999999999997</v>
      </c>
      <c r="BE26" s="9">
        <v>2.6150000000000002</v>
      </c>
      <c r="BF26" s="9">
        <v>4.1660000000000004</v>
      </c>
      <c r="BG26" s="9">
        <v>7.133</v>
      </c>
      <c r="BH26" s="9">
        <v>3.1749999999999998</v>
      </c>
      <c r="BI26" s="9">
        <v>3.9580000000000002</v>
      </c>
      <c r="BJ26" s="9">
        <v>209.68700000000001</v>
      </c>
      <c r="BK26" s="9">
        <v>106.179</v>
      </c>
      <c r="BL26" s="9">
        <v>103.508</v>
      </c>
      <c r="BM26" s="9">
        <v>154.405</v>
      </c>
      <c r="BN26" s="9">
        <v>85.924999999999997</v>
      </c>
      <c r="BO26" s="9">
        <v>68.478999999999999</v>
      </c>
      <c r="BP26" s="9">
        <v>55.281999999999996</v>
      </c>
      <c r="BQ26" s="9">
        <v>20.254000000000001</v>
      </c>
      <c r="BR26" s="9">
        <v>35.027999999999999</v>
      </c>
      <c r="BS26" s="9">
        <v>21.186</v>
      </c>
      <c r="BT26" s="9">
        <v>11.568</v>
      </c>
      <c r="BU26" s="9">
        <v>9.6180000000000003</v>
      </c>
      <c r="BV26" s="9">
        <v>3.0430000000000001</v>
      </c>
      <c r="BW26" s="9">
        <v>2.1429999999999998</v>
      </c>
      <c r="BX26" s="9">
        <v>0.89900000000000002</v>
      </c>
      <c r="BY26" s="9">
        <v>1.1359999999999999</v>
      </c>
      <c r="BZ26" s="9">
        <v>1</v>
      </c>
      <c r="CA26" s="9">
        <v>0.13500000000000001</v>
      </c>
      <c r="CB26" s="9">
        <v>0.46200000000000002</v>
      </c>
      <c r="CC26" s="9">
        <v>0.32700000000000001</v>
      </c>
      <c r="CD26" s="9">
        <v>0.13500000000000001</v>
      </c>
      <c r="CE26" s="9">
        <v>0.67400000000000004</v>
      </c>
      <c r="CF26" s="9">
        <v>0.67400000000000004</v>
      </c>
      <c r="CG26" s="9">
        <v>0</v>
      </c>
      <c r="CH26" s="9">
        <v>1.907</v>
      </c>
      <c r="CI26" s="9">
        <v>1.143</v>
      </c>
      <c r="CJ26" s="9">
        <v>0.76400000000000001</v>
      </c>
      <c r="CK26" s="9">
        <v>19.495000000000001</v>
      </c>
      <c r="CL26" s="9">
        <v>10.218999999999999</v>
      </c>
      <c r="CM26" s="9">
        <v>9.2759999999999998</v>
      </c>
      <c r="CN26" s="9">
        <v>5.9480000000000004</v>
      </c>
      <c r="CO26" s="9">
        <v>3.99</v>
      </c>
      <c r="CP26" s="9">
        <v>1.958</v>
      </c>
      <c r="CQ26" s="9">
        <v>13.547000000000001</v>
      </c>
      <c r="CR26" s="9">
        <v>6.2290000000000001</v>
      </c>
      <c r="CS26" s="9">
        <v>7.3179999999999996</v>
      </c>
      <c r="CT26" s="9">
        <v>7.0839999999999996</v>
      </c>
      <c r="CU26" s="9">
        <v>4.99</v>
      </c>
      <c r="CV26" s="9">
        <v>2.0939999999999999</v>
      </c>
      <c r="CW26" s="9">
        <v>14.102</v>
      </c>
      <c r="CX26" s="9">
        <v>6.5780000000000003</v>
      </c>
      <c r="CY26" s="9">
        <v>7.524</v>
      </c>
      <c r="CZ26" s="9">
        <v>14.009</v>
      </c>
      <c r="DA26" s="9">
        <v>6.556</v>
      </c>
      <c r="DB26" s="9">
        <v>7.4530000000000003</v>
      </c>
    </row>
    <row r="27" spans="1:106">
      <c r="A27" s="10">
        <v>42309</v>
      </c>
      <c r="B27" s="9">
        <v>13.4</v>
      </c>
      <c r="C27" s="9">
        <v>9.9559999999999995</v>
      </c>
      <c r="D27" s="9">
        <v>3.444</v>
      </c>
      <c r="E27" s="9">
        <v>26.747</v>
      </c>
      <c r="F27" s="9">
        <v>11.257999999999999</v>
      </c>
      <c r="G27" s="9">
        <v>15.489000000000001</v>
      </c>
      <c r="H27" s="9">
        <v>14.644</v>
      </c>
      <c r="I27" s="9">
        <v>10.951000000000001</v>
      </c>
      <c r="J27" s="9">
        <v>3.6930000000000001</v>
      </c>
      <c r="K27" s="9">
        <v>27.904</v>
      </c>
      <c r="L27" s="9">
        <v>11.77</v>
      </c>
      <c r="M27" s="9">
        <v>16.134</v>
      </c>
      <c r="N27" s="9">
        <v>27.818000000000001</v>
      </c>
      <c r="O27" s="9">
        <v>12.079000000000001</v>
      </c>
      <c r="P27" s="9">
        <v>15.738</v>
      </c>
      <c r="Q27" s="9">
        <v>133.804</v>
      </c>
      <c r="R27" s="9">
        <v>71.786000000000001</v>
      </c>
      <c r="S27" s="9">
        <v>62.018999999999998</v>
      </c>
      <c r="T27" s="9">
        <v>107.10599999999999</v>
      </c>
      <c r="U27" s="9">
        <v>62.962000000000003</v>
      </c>
      <c r="V27" s="9">
        <v>44.143999999999998</v>
      </c>
      <c r="W27" s="9">
        <v>26.698</v>
      </c>
      <c r="X27" s="9">
        <v>8.8239999999999998</v>
      </c>
      <c r="Y27" s="9">
        <v>17.873999999999999</v>
      </c>
      <c r="Z27" s="9">
        <v>13.898</v>
      </c>
      <c r="AA27" s="9">
        <v>8.3030000000000008</v>
      </c>
      <c r="AB27" s="9">
        <v>5.5960000000000001</v>
      </c>
      <c r="AC27" s="9">
        <v>1.014</v>
      </c>
      <c r="AD27" s="9">
        <v>0.71299999999999997</v>
      </c>
      <c r="AE27" s="9">
        <v>0.3</v>
      </c>
      <c r="AF27" s="9">
        <v>0.72599999999999998</v>
      </c>
      <c r="AG27" s="9">
        <v>0.64800000000000002</v>
      </c>
      <c r="AH27" s="9">
        <v>7.8E-2</v>
      </c>
      <c r="AI27" s="9">
        <v>0.42499999999999999</v>
      </c>
      <c r="AJ27" s="9">
        <v>0.42499999999999999</v>
      </c>
      <c r="AK27" s="9">
        <v>0</v>
      </c>
      <c r="AL27" s="9">
        <v>0.30099999999999999</v>
      </c>
      <c r="AM27" s="9">
        <v>0.223</v>
      </c>
      <c r="AN27" s="9">
        <v>7.8E-2</v>
      </c>
      <c r="AO27" s="9">
        <v>0.28799999999999998</v>
      </c>
      <c r="AP27" s="9">
        <v>6.5000000000000002E-2</v>
      </c>
      <c r="AQ27" s="9">
        <v>0.222</v>
      </c>
      <c r="AR27" s="9">
        <v>13.335000000000001</v>
      </c>
      <c r="AS27" s="9">
        <v>8.0389999999999997</v>
      </c>
      <c r="AT27" s="9">
        <v>5.2960000000000003</v>
      </c>
      <c r="AU27" s="9">
        <v>6.3979999999999997</v>
      </c>
      <c r="AV27" s="9">
        <v>4.6619999999999999</v>
      </c>
      <c r="AW27" s="9">
        <v>1.736</v>
      </c>
      <c r="AX27" s="9">
        <v>6.9370000000000003</v>
      </c>
      <c r="AY27" s="9">
        <v>3.3780000000000001</v>
      </c>
      <c r="AZ27" s="9">
        <v>3.5590000000000002</v>
      </c>
      <c r="BA27" s="9">
        <v>6.7389999999999999</v>
      </c>
      <c r="BB27" s="9">
        <v>4.9249999999999998</v>
      </c>
      <c r="BC27" s="9">
        <v>1.8149999999999999</v>
      </c>
      <c r="BD27" s="9">
        <v>7.1589999999999998</v>
      </c>
      <c r="BE27" s="9">
        <v>3.3780000000000001</v>
      </c>
      <c r="BF27" s="9">
        <v>3.7810000000000001</v>
      </c>
      <c r="BG27" s="9">
        <v>7.3620000000000001</v>
      </c>
      <c r="BH27" s="9">
        <v>3.8029999999999999</v>
      </c>
      <c r="BI27" s="9">
        <v>3.5590000000000002</v>
      </c>
      <c r="BJ27" s="9">
        <v>213.709</v>
      </c>
      <c r="BK27" s="9">
        <v>106.599</v>
      </c>
      <c r="BL27" s="9">
        <v>107.111</v>
      </c>
      <c r="BM27" s="9">
        <v>154.41399999999999</v>
      </c>
      <c r="BN27" s="9">
        <v>85.971999999999994</v>
      </c>
      <c r="BO27" s="9">
        <v>68.442999999999998</v>
      </c>
      <c r="BP27" s="9">
        <v>59.295000000000002</v>
      </c>
      <c r="BQ27" s="9">
        <v>20.626999999999999</v>
      </c>
      <c r="BR27" s="9">
        <v>38.667999999999999</v>
      </c>
      <c r="BS27" s="9">
        <v>21.547999999999998</v>
      </c>
      <c r="BT27" s="9">
        <v>12.507999999999999</v>
      </c>
      <c r="BU27" s="9">
        <v>9.0399999999999991</v>
      </c>
      <c r="BV27" s="9">
        <v>3.2120000000000002</v>
      </c>
      <c r="BW27" s="9">
        <v>2.2450000000000001</v>
      </c>
      <c r="BX27" s="9">
        <v>0.96699999999999997</v>
      </c>
      <c r="BY27" s="9">
        <v>0.749</v>
      </c>
      <c r="BZ27" s="9">
        <v>0.59199999999999997</v>
      </c>
      <c r="CA27" s="9">
        <v>0.157</v>
      </c>
      <c r="CB27" s="9">
        <v>0.157</v>
      </c>
      <c r="CC27" s="9">
        <v>0</v>
      </c>
      <c r="CD27" s="9">
        <v>0.157</v>
      </c>
      <c r="CE27" s="9">
        <v>0.59199999999999997</v>
      </c>
      <c r="CF27" s="9">
        <v>0.59199999999999997</v>
      </c>
      <c r="CG27" s="9">
        <v>0</v>
      </c>
      <c r="CH27" s="9">
        <v>2.4630000000000001</v>
      </c>
      <c r="CI27" s="9">
        <v>1.653</v>
      </c>
      <c r="CJ27" s="9">
        <v>0.81</v>
      </c>
      <c r="CK27" s="9">
        <v>19.756</v>
      </c>
      <c r="CL27" s="9">
        <v>11.198</v>
      </c>
      <c r="CM27" s="9">
        <v>8.5579999999999998</v>
      </c>
      <c r="CN27" s="9">
        <v>6.1459999999999999</v>
      </c>
      <c r="CO27" s="9">
        <v>5.1029999999999998</v>
      </c>
      <c r="CP27" s="9">
        <v>1.0429999999999999</v>
      </c>
      <c r="CQ27" s="9">
        <v>13.61</v>
      </c>
      <c r="CR27" s="9">
        <v>6.0949999999999998</v>
      </c>
      <c r="CS27" s="9">
        <v>7.5149999999999997</v>
      </c>
      <c r="CT27" s="9">
        <v>6.8949999999999996</v>
      </c>
      <c r="CU27" s="9">
        <v>5.6950000000000003</v>
      </c>
      <c r="CV27" s="9">
        <v>1.2</v>
      </c>
      <c r="CW27" s="9">
        <v>14.653</v>
      </c>
      <c r="CX27" s="9">
        <v>6.8129999999999997</v>
      </c>
      <c r="CY27" s="9">
        <v>7.84</v>
      </c>
      <c r="CZ27" s="9">
        <v>13.766999999999999</v>
      </c>
      <c r="DA27" s="9">
        <v>6.0949999999999998</v>
      </c>
      <c r="DB27" s="9">
        <v>7.6719999999999997</v>
      </c>
    </row>
    <row r="28" spans="1:106">
      <c r="A28" s="10">
        <v>42339</v>
      </c>
      <c r="B28" s="9">
        <v>11.722</v>
      </c>
      <c r="C28" s="9">
        <v>7.8810000000000002</v>
      </c>
      <c r="D28" s="9">
        <v>3.8410000000000002</v>
      </c>
      <c r="E28" s="9">
        <v>25.54</v>
      </c>
      <c r="F28" s="9">
        <v>9.8529999999999998</v>
      </c>
      <c r="G28" s="9">
        <v>15.686999999999999</v>
      </c>
      <c r="H28" s="9">
        <v>12.952</v>
      </c>
      <c r="I28" s="9">
        <v>8.7669999999999995</v>
      </c>
      <c r="J28" s="9">
        <v>4.1849999999999996</v>
      </c>
      <c r="K28" s="9">
        <v>28.088000000000001</v>
      </c>
      <c r="L28" s="9">
        <v>10.446</v>
      </c>
      <c r="M28" s="9">
        <v>17.640999999999998</v>
      </c>
      <c r="N28" s="9">
        <v>26.175999999999998</v>
      </c>
      <c r="O28" s="9">
        <v>10.249000000000001</v>
      </c>
      <c r="P28" s="9">
        <v>15.927</v>
      </c>
      <c r="Q28" s="9">
        <v>135.91900000000001</v>
      </c>
      <c r="R28" s="9">
        <v>72.683000000000007</v>
      </c>
      <c r="S28" s="9">
        <v>63.237000000000002</v>
      </c>
      <c r="T28" s="9">
        <v>109.209</v>
      </c>
      <c r="U28" s="9">
        <v>63.664999999999999</v>
      </c>
      <c r="V28" s="9">
        <v>45.543999999999997</v>
      </c>
      <c r="W28" s="9">
        <v>26.71</v>
      </c>
      <c r="X28" s="9">
        <v>9.0180000000000007</v>
      </c>
      <c r="Y28" s="9">
        <v>17.693000000000001</v>
      </c>
      <c r="Z28" s="9">
        <v>14.118</v>
      </c>
      <c r="AA28" s="9">
        <v>7.3029999999999999</v>
      </c>
      <c r="AB28" s="9">
        <v>6.8150000000000004</v>
      </c>
      <c r="AC28" s="9">
        <v>2.0339999999999998</v>
      </c>
      <c r="AD28" s="9">
        <v>1.1930000000000001</v>
      </c>
      <c r="AE28" s="9">
        <v>0.84099999999999997</v>
      </c>
      <c r="AF28" s="9">
        <v>0.89</v>
      </c>
      <c r="AG28" s="9">
        <v>0.69499999999999995</v>
      </c>
      <c r="AH28" s="9">
        <v>0.19600000000000001</v>
      </c>
      <c r="AI28" s="9">
        <v>0.51700000000000002</v>
      </c>
      <c r="AJ28" s="9">
        <v>0.42699999999999999</v>
      </c>
      <c r="AK28" s="9">
        <v>0.09</v>
      </c>
      <c r="AL28" s="9">
        <v>0.373</v>
      </c>
      <c r="AM28" s="9">
        <v>0.26700000000000002</v>
      </c>
      <c r="AN28" s="9">
        <v>0.106</v>
      </c>
      <c r="AO28" s="9">
        <v>1.1439999999999999</v>
      </c>
      <c r="AP28" s="9">
        <v>0.499</v>
      </c>
      <c r="AQ28" s="9">
        <v>0.64500000000000002</v>
      </c>
      <c r="AR28" s="9">
        <v>12.721</v>
      </c>
      <c r="AS28" s="9">
        <v>6.5250000000000004</v>
      </c>
      <c r="AT28" s="9">
        <v>6.1959999999999997</v>
      </c>
      <c r="AU28" s="9">
        <v>5.5190000000000001</v>
      </c>
      <c r="AV28" s="9">
        <v>3.5910000000000002</v>
      </c>
      <c r="AW28" s="9">
        <v>1.929</v>
      </c>
      <c r="AX28" s="9">
        <v>7.202</v>
      </c>
      <c r="AY28" s="9">
        <v>2.9350000000000001</v>
      </c>
      <c r="AZ28" s="9">
        <v>4.2670000000000003</v>
      </c>
      <c r="BA28" s="9">
        <v>6.3310000000000004</v>
      </c>
      <c r="BB28" s="9">
        <v>4.2060000000000004</v>
      </c>
      <c r="BC28" s="9">
        <v>2.1240000000000001</v>
      </c>
      <c r="BD28" s="9">
        <v>7.7880000000000003</v>
      </c>
      <c r="BE28" s="9">
        <v>3.097</v>
      </c>
      <c r="BF28" s="9">
        <v>4.6909999999999998</v>
      </c>
      <c r="BG28" s="9">
        <v>7.718</v>
      </c>
      <c r="BH28" s="9">
        <v>3.3620000000000001</v>
      </c>
      <c r="BI28" s="9">
        <v>4.3559999999999999</v>
      </c>
      <c r="BJ28" s="9">
        <v>218.886</v>
      </c>
      <c r="BK28" s="9">
        <v>109.125</v>
      </c>
      <c r="BL28" s="9">
        <v>109.76</v>
      </c>
      <c r="BM28" s="9">
        <v>158.488</v>
      </c>
      <c r="BN28" s="9">
        <v>90.364000000000004</v>
      </c>
      <c r="BO28" s="9">
        <v>68.123999999999995</v>
      </c>
      <c r="BP28" s="9">
        <v>60.398000000000003</v>
      </c>
      <c r="BQ28" s="9">
        <v>18.760999999999999</v>
      </c>
      <c r="BR28" s="9">
        <v>41.637</v>
      </c>
      <c r="BS28" s="9">
        <v>25.326000000000001</v>
      </c>
      <c r="BT28" s="9">
        <v>11.743</v>
      </c>
      <c r="BU28" s="9">
        <v>13.584</v>
      </c>
      <c r="BV28" s="9">
        <v>4.9909999999999997</v>
      </c>
      <c r="BW28" s="9">
        <v>2.2749999999999999</v>
      </c>
      <c r="BX28" s="9">
        <v>2.7160000000000002</v>
      </c>
      <c r="BY28" s="9">
        <v>2.1469999999999998</v>
      </c>
      <c r="BZ28" s="9">
        <v>1.4830000000000001</v>
      </c>
      <c r="CA28" s="9">
        <v>0.66300000000000003</v>
      </c>
      <c r="CB28" s="9">
        <v>0.76200000000000001</v>
      </c>
      <c r="CC28" s="9">
        <v>0.76200000000000001</v>
      </c>
      <c r="CD28" s="9">
        <v>0</v>
      </c>
      <c r="CE28" s="9">
        <v>1.385</v>
      </c>
      <c r="CF28" s="9">
        <v>0.72199999999999998</v>
      </c>
      <c r="CG28" s="9">
        <v>0.66300000000000003</v>
      </c>
      <c r="CH28" s="9">
        <v>2.8439999999999999</v>
      </c>
      <c r="CI28" s="9">
        <v>0.79200000000000004</v>
      </c>
      <c r="CJ28" s="9">
        <v>2.0529999999999999</v>
      </c>
      <c r="CK28" s="9">
        <v>21.943000000000001</v>
      </c>
      <c r="CL28" s="9">
        <v>10.28</v>
      </c>
      <c r="CM28" s="9">
        <v>11.663</v>
      </c>
      <c r="CN28" s="9">
        <v>6.24</v>
      </c>
      <c r="CO28" s="9">
        <v>4.6269999999999998</v>
      </c>
      <c r="CP28" s="9">
        <v>1.613</v>
      </c>
      <c r="CQ28" s="9">
        <v>15.704000000000001</v>
      </c>
      <c r="CR28" s="9">
        <v>5.6529999999999996</v>
      </c>
      <c r="CS28" s="9">
        <v>10.050000000000001</v>
      </c>
      <c r="CT28" s="9">
        <v>7.9080000000000004</v>
      </c>
      <c r="CU28" s="9">
        <v>5.6319999999999997</v>
      </c>
      <c r="CV28" s="9">
        <v>2.2759999999999998</v>
      </c>
      <c r="CW28" s="9">
        <v>17.417999999999999</v>
      </c>
      <c r="CX28" s="9">
        <v>6.1109999999999998</v>
      </c>
      <c r="CY28" s="9">
        <v>11.307</v>
      </c>
      <c r="CZ28" s="9">
        <v>16.465</v>
      </c>
      <c r="DA28" s="9">
        <v>6.415</v>
      </c>
      <c r="DB28" s="9">
        <v>10.050000000000001</v>
      </c>
    </row>
    <row r="29" spans="1:106">
      <c r="A29" s="10">
        <v>42370</v>
      </c>
      <c r="B29" s="9">
        <v>11.967000000000001</v>
      </c>
      <c r="C29" s="9">
        <v>9.08</v>
      </c>
      <c r="D29" s="9">
        <v>2.887</v>
      </c>
      <c r="E29" s="9">
        <v>22.806999999999999</v>
      </c>
      <c r="F29" s="9">
        <v>9.657</v>
      </c>
      <c r="G29" s="9">
        <v>13.151</v>
      </c>
      <c r="H29" s="9">
        <v>15.071999999999999</v>
      </c>
      <c r="I29" s="9">
        <v>11.163</v>
      </c>
      <c r="J29" s="9">
        <v>3.91</v>
      </c>
      <c r="K29" s="9">
        <v>24.965</v>
      </c>
      <c r="L29" s="9">
        <v>10.95</v>
      </c>
      <c r="M29" s="9">
        <v>14.015000000000001</v>
      </c>
      <c r="N29" s="9">
        <v>24.687999999999999</v>
      </c>
      <c r="O29" s="9">
        <v>10.859</v>
      </c>
      <c r="P29" s="9">
        <v>13.829000000000001</v>
      </c>
      <c r="Q29" s="9">
        <v>132.41999999999999</v>
      </c>
      <c r="R29" s="9">
        <v>70.424000000000007</v>
      </c>
      <c r="S29" s="9">
        <v>61.996000000000002</v>
      </c>
      <c r="T29" s="9">
        <v>109.65300000000001</v>
      </c>
      <c r="U29" s="9">
        <v>62.575000000000003</v>
      </c>
      <c r="V29" s="9">
        <v>47.078000000000003</v>
      </c>
      <c r="W29" s="9">
        <v>22.766999999999999</v>
      </c>
      <c r="X29" s="9">
        <v>7.8490000000000002</v>
      </c>
      <c r="Y29" s="9">
        <v>14.917999999999999</v>
      </c>
      <c r="Z29" s="9">
        <v>13.755000000000001</v>
      </c>
      <c r="AA29" s="9">
        <v>7.4509999999999996</v>
      </c>
      <c r="AB29" s="9">
        <v>6.3040000000000003</v>
      </c>
      <c r="AC29" s="9">
        <v>2.452</v>
      </c>
      <c r="AD29" s="9">
        <v>1.593</v>
      </c>
      <c r="AE29" s="9">
        <v>0.85899999999999999</v>
      </c>
      <c r="AF29" s="9">
        <v>1.5429999999999999</v>
      </c>
      <c r="AG29" s="9">
        <v>1.157</v>
      </c>
      <c r="AH29" s="9">
        <v>0.38600000000000001</v>
      </c>
      <c r="AI29" s="9">
        <v>1.03</v>
      </c>
      <c r="AJ29" s="9">
        <v>0.73499999999999999</v>
      </c>
      <c r="AK29" s="9">
        <v>0.29499999999999998</v>
      </c>
      <c r="AL29" s="9">
        <v>0.51300000000000001</v>
      </c>
      <c r="AM29" s="9">
        <v>0.42199999999999999</v>
      </c>
      <c r="AN29" s="9">
        <v>9.1999999999999998E-2</v>
      </c>
      <c r="AO29" s="9">
        <v>0.90900000000000003</v>
      </c>
      <c r="AP29" s="9">
        <v>0.436</v>
      </c>
      <c r="AQ29" s="9">
        <v>0.47299999999999998</v>
      </c>
      <c r="AR29" s="9">
        <v>12.308999999999999</v>
      </c>
      <c r="AS29" s="9">
        <v>6.5350000000000001</v>
      </c>
      <c r="AT29" s="9">
        <v>5.774</v>
      </c>
      <c r="AU29" s="9">
        <v>6.4870000000000001</v>
      </c>
      <c r="AV29" s="9">
        <v>4.2649999999999997</v>
      </c>
      <c r="AW29" s="9">
        <v>2.222</v>
      </c>
      <c r="AX29" s="9">
        <v>5.8230000000000004</v>
      </c>
      <c r="AY29" s="9">
        <v>2.27</v>
      </c>
      <c r="AZ29" s="9">
        <v>3.552</v>
      </c>
      <c r="BA29" s="9">
        <v>7.556</v>
      </c>
      <c r="BB29" s="9">
        <v>5.0220000000000002</v>
      </c>
      <c r="BC29" s="9">
        <v>2.5339999999999998</v>
      </c>
      <c r="BD29" s="9">
        <v>6.1989999999999998</v>
      </c>
      <c r="BE29" s="9">
        <v>2.4289999999999998</v>
      </c>
      <c r="BF29" s="9">
        <v>3.77</v>
      </c>
      <c r="BG29" s="9">
        <v>6.8529999999999998</v>
      </c>
      <c r="BH29" s="9">
        <v>3.0049999999999999</v>
      </c>
      <c r="BI29" s="9">
        <v>3.847</v>
      </c>
      <c r="BJ29" s="9">
        <v>215.012</v>
      </c>
      <c r="BK29" s="9">
        <v>107.879</v>
      </c>
      <c r="BL29" s="9">
        <v>107.133</v>
      </c>
      <c r="BM29" s="9">
        <v>159.261</v>
      </c>
      <c r="BN29" s="9">
        <v>89.677000000000007</v>
      </c>
      <c r="BO29" s="9">
        <v>69.584999999999994</v>
      </c>
      <c r="BP29" s="9">
        <v>55.750999999999998</v>
      </c>
      <c r="BQ29" s="9">
        <v>18.202999999999999</v>
      </c>
      <c r="BR29" s="9">
        <v>37.548000000000002</v>
      </c>
      <c r="BS29" s="9">
        <v>26.562999999999999</v>
      </c>
      <c r="BT29" s="9">
        <v>13.872999999999999</v>
      </c>
      <c r="BU29" s="9">
        <v>12.689</v>
      </c>
      <c r="BV29" s="9">
        <v>5.7679999999999998</v>
      </c>
      <c r="BW29" s="9">
        <v>3.4020000000000001</v>
      </c>
      <c r="BX29" s="9">
        <v>2.3660000000000001</v>
      </c>
      <c r="BY29" s="9">
        <v>1.925</v>
      </c>
      <c r="BZ29" s="9">
        <v>1.3280000000000001</v>
      </c>
      <c r="CA29" s="9">
        <v>0.59699999999999998</v>
      </c>
      <c r="CB29" s="9">
        <v>0.90300000000000002</v>
      </c>
      <c r="CC29" s="9">
        <v>0.47199999999999998</v>
      </c>
      <c r="CD29" s="9">
        <v>0.43099999999999999</v>
      </c>
      <c r="CE29" s="9">
        <v>1.022</v>
      </c>
      <c r="CF29" s="9">
        <v>0.85599999999999998</v>
      </c>
      <c r="CG29" s="9">
        <v>0.16600000000000001</v>
      </c>
      <c r="CH29" s="9">
        <v>3.843</v>
      </c>
      <c r="CI29" s="9">
        <v>2.0739999999999998</v>
      </c>
      <c r="CJ29" s="9">
        <v>1.7689999999999999</v>
      </c>
      <c r="CK29" s="9">
        <v>23.396000000000001</v>
      </c>
      <c r="CL29" s="9">
        <v>11.952999999999999</v>
      </c>
      <c r="CM29" s="9">
        <v>11.443</v>
      </c>
      <c r="CN29" s="9">
        <v>7.8949999999999996</v>
      </c>
      <c r="CO29" s="9">
        <v>5.4859999999999998</v>
      </c>
      <c r="CP29" s="9">
        <v>2.4089999999999998</v>
      </c>
      <c r="CQ29" s="9">
        <v>15.5</v>
      </c>
      <c r="CR29" s="9">
        <v>6.4669999999999996</v>
      </c>
      <c r="CS29" s="9">
        <v>9.0340000000000007</v>
      </c>
      <c r="CT29" s="9">
        <v>9.5</v>
      </c>
      <c r="CU29" s="9">
        <v>6.6420000000000003</v>
      </c>
      <c r="CV29" s="9">
        <v>2.8570000000000002</v>
      </c>
      <c r="CW29" s="9">
        <v>17.062999999999999</v>
      </c>
      <c r="CX29" s="9">
        <v>7.2309999999999999</v>
      </c>
      <c r="CY29" s="9">
        <v>9.8320000000000007</v>
      </c>
      <c r="CZ29" s="9">
        <v>16.404</v>
      </c>
      <c r="DA29" s="9">
        <v>6.9379999999999997</v>
      </c>
      <c r="DB29" s="9">
        <v>9.4649999999999999</v>
      </c>
    </row>
    <row r="30" spans="1:106">
      <c r="A30" s="10">
        <v>42401</v>
      </c>
      <c r="B30" s="9">
        <v>11.565</v>
      </c>
      <c r="C30" s="9">
        <v>8.5909999999999993</v>
      </c>
      <c r="D30" s="9">
        <v>2.9740000000000002</v>
      </c>
      <c r="E30" s="9">
        <v>17.798999999999999</v>
      </c>
      <c r="F30" s="9">
        <v>6.8559999999999999</v>
      </c>
      <c r="G30" s="9">
        <v>10.944000000000001</v>
      </c>
      <c r="H30" s="9">
        <v>13.423</v>
      </c>
      <c r="I30" s="9">
        <v>9.7569999999999997</v>
      </c>
      <c r="J30" s="9">
        <v>3.6659999999999999</v>
      </c>
      <c r="K30" s="9">
        <v>20.54</v>
      </c>
      <c r="L30" s="9">
        <v>7.8869999999999996</v>
      </c>
      <c r="M30" s="9">
        <v>12.654</v>
      </c>
      <c r="N30" s="9">
        <v>19.402999999999999</v>
      </c>
      <c r="O30" s="9">
        <v>7.843</v>
      </c>
      <c r="P30" s="9">
        <v>11.56</v>
      </c>
      <c r="Q30" s="9">
        <v>130.851</v>
      </c>
      <c r="R30" s="9">
        <v>68.921000000000006</v>
      </c>
      <c r="S30" s="9">
        <v>61.93</v>
      </c>
      <c r="T30" s="9">
        <v>107.333</v>
      </c>
      <c r="U30" s="9">
        <v>61.55</v>
      </c>
      <c r="V30" s="9">
        <v>45.783000000000001</v>
      </c>
      <c r="W30" s="9">
        <v>23.516999999999999</v>
      </c>
      <c r="X30" s="9">
        <v>7.37</v>
      </c>
      <c r="Y30" s="9">
        <v>16.146999999999998</v>
      </c>
      <c r="Z30" s="9">
        <v>13.808</v>
      </c>
      <c r="AA30" s="9">
        <v>7.41</v>
      </c>
      <c r="AB30" s="9">
        <v>6.3970000000000002</v>
      </c>
      <c r="AC30" s="9">
        <v>2.6749999999999998</v>
      </c>
      <c r="AD30" s="9">
        <v>1.948</v>
      </c>
      <c r="AE30" s="9">
        <v>0.72699999999999998</v>
      </c>
      <c r="AF30" s="9">
        <v>1.4790000000000001</v>
      </c>
      <c r="AG30" s="9">
        <v>1.407</v>
      </c>
      <c r="AH30" s="9">
        <v>7.1999999999999995E-2</v>
      </c>
      <c r="AI30" s="9">
        <v>0.76100000000000001</v>
      </c>
      <c r="AJ30" s="9">
        <v>0.68899999999999995</v>
      </c>
      <c r="AK30" s="9">
        <v>7.1999999999999995E-2</v>
      </c>
      <c r="AL30" s="9">
        <v>0.71799999999999997</v>
      </c>
      <c r="AM30" s="9">
        <v>0.71799999999999997</v>
      </c>
      <c r="AN30" s="9">
        <v>0</v>
      </c>
      <c r="AO30" s="9">
        <v>1.196</v>
      </c>
      <c r="AP30" s="9">
        <v>0.54100000000000004</v>
      </c>
      <c r="AQ30" s="9">
        <v>0.65500000000000003</v>
      </c>
      <c r="AR30" s="9">
        <v>11.962999999999999</v>
      </c>
      <c r="AS30" s="9">
        <v>6.1040000000000001</v>
      </c>
      <c r="AT30" s="9">
        <v>5.859</v>
      </c>
      <c r="AU30" s="9">
        <v>5.5309999999999997</v>
      </c>
      <c r="AV30" s="9">
        <v>3.71</v>
      </c>
      <c r="AW30" s="9">
        <v>1.82</v>
      </c>
      <c r="AX30" s="9">
        <v>6.4329999999999998</v>
      </c>
      <c r="AY30" s="9">
        <v>2.3940000000000001</v>
      </c>
      <c r="AZ30" s="9">
        <v>4.0389999999999997</v>
      </c>
      <c r="BA30" s="9">
        <v>6.5279999999999996</v>
      </c>
      <c r="BB30" s="9">
        <v>4.6349999999999998</v>
      </c>
      <c r="BC30" s="9">
        <v>1.893</v>
      </c>
      <c r="BD30" s="9">
        <v>7.28</v>
      </c>
      <c r="BE30" s="9">
        <v>2.7749999999999999</v>
      </c>
      <c r="BF30" s="9">
        <v>4.5049999999999999</v>
      </c>
      <c r="BG30" s="9">
        <v>7.194</v>
      </c>
      <c r="BH30" s="9">
        <v>3.0830000000000002</v>
      </c>
      <c r="BI30" s="9">
        <v>4.1109999999999998</v>
      </c>
      <c r="BJ30" s="9">
        <v>212.642</v>
      </c>
      <c r="BK30" s="9">
        <v>105.991</v>
      </c>
      <c r="BL30" s="9">
        <v>106.651</v>
      </c>
      <c r="BM30" s="9">
        <v>157.84800000000001</v>
      </c>
      <c r="BN30" s="9">
        <v>88.911000000000001</v>
      </c>
      <c r="BO30" s="9">
        <v>68.936999999999998</v>
      </c>
      <c r="BP30" s="9">
        <v>54.792999999999999</v>
      </c>
      <c r="BQ30" s="9">
        <v>17.079000000000001</v>
      </c>
      <c r="BR30" s="9">
        <v>37.713999999999999</v>
      </c>
      <c r="BS30" s="9">
        <v>22.86</v>
      </c>
      <c r="BT30" s="9">
        <v>12.244999999999999</v>
      </c>
      <c r="BU30" s="9">
        <v>10.615</v>
      </c>
      <c r="BV30" s="9">
        <v>3.7229999999999999</v>
      </c>
      <c r="BW30" s="9">
        <v>2.4489999999999998</v>
      </c>
      <c r="BX30" s="9">
        <v>1.274</v>
      </c>
      <c r="BY30" s="9">
        <v>1.1000000000000001</v>
      </c>
      <c r="BZ30" s="9">
        <v>0.70099999999999996</v>
      </c>
      <c r="CA30" s="9">
        <v>0.39900000000000002</v>
      </c>
      <c r="CB30" s="9">
        <v>0.90100000000000002</v>
      </c>
      <c r="CC30" s="9">
        <v>0.70099999999999996</v>
      </c>
      <c r="CD30" s="9">
        <v>0.2</v>
      </c>
      <c r="CE30" s="9">
        <v>0.2</v>
      </c>
      <c r="CF30" s="9">
        <v>0</v>
      </c>
      <c r="CG30" s="9">
        <v>0.2</v>
      </c>
      <c r="CH30" s="9">
        <v>2.6219999999999999</v>
      </c>
      <c r="CI30" s="9">
        <v>1.748</v>
      </c>
      <c r="CJ30" s="9">
        <v>0.874</v>
      </c>
      <c r="CK30" s="9">
        <v>20.568999999999999</v>
      </c>
      <c r="CL30" s="9">
        <v>11.039</v>
      </c>
      <c r="CM30" s="9">
        <v>9.5299999999999994</v>
      </c>
      <c r="CN30" s="9">
        <v>9.2469999999999999</v>
      </c>
      <c r="CO30" s="9">
        <v>6.4420000000000002</v>
      </c>
      <c r="CP30" s="9">
        <v>2.8050000000000002</v>
      </c>
      <c r="CQ30" s="9">
        <v>11.321999999999999</v>
      </c>
      <c r="CR30" s="9">
        <v>4.5970000000000004</v>
      </c>
      <c r="CS30" s="9">
        <v>6.7249999999999996</v>
      </c>
      <c r="CT30" s="9">
        <v>10.004</v>
      </c>
      <c r="CU30" s="9">
        <v>6.8</v>
      </c>
      <c r="CV30" s="9">
        <v>3.2050000000000001</v>
      </c>
      <c r="CW30" s="9">
        <v>12.855</v>
      </c>
      <c r="CX30" s="9">
        <v>5.4450000000000003</v>
      </c>
      <c r="CY30" s="9">
        <v>7.41</v>
      </c>
      <c r="CZ30" s="9">
        <v>12.222</v>
      </c>
      <c r="DA30" s="9">
        <v>5.298</v>
      </c>
      <c r="DB30" s="9">
        <v>6.9249999999999998</v>
      </c>
    </row>
    <row r="31" spans="1:106">
      <c r="A31" s="10">
        <v>42430</v>
      </c>
      <c r="B31" s="9">
        <v>10.629</v>
      </c>
      <c r="C31" s="9">
        <v>8.2170000000000005</v>
      </c>
      <c r="D31" s="9">
        <v>2.4119999999999999</v>
      </c>
      <c r="E31" s="9">
        <v>18.995000000000001</v>
      </c>
      <c r="F31" s="9">
        <v>7.9870000000000001</v>
      </c>
      <c r="G31" s="9">
        <v>11.007999999999999</v>
      </c>
      <c r="H31" s="9">
        <v>12.712999999999999</v>
      </c>
      <c r="I31" s="9">
        <v>9.9589999999999996</v>
      </c>
      <c r="J31" s="9">
        <v>2.7549999999999999</v>
      </c>
      <c r="K31" s="9">
        <v>21.327999999999999</v>
      </c>
      <c r="L31" s="9">
        <v>8.3620000000000001</v>
      </c>
      <c r="M31" s="9">
        <v>12.965999999999999</v>
      </c>
      <c r="N31" s="9">
        <v>20.983000000000001</v>
      </c>
      <c r="O31" s="9">
        <v>9.6319999999999997</v>
      </c>
      <c r="P31" s="9">
        <v>11.351000000000001</v>
      </c>
      <c r="Q31" s="9">
        <v>130.965</v>
      </c>
      <c r="R31" s="9">
        <v>69.072000000000003</v>
      </c>
      <c r="S31" s="9">
        <v>61.893000000000001</v>
      </c>
      <c r="T31" s="9">
        <v>106.09099999999999</v>
      </c>
      <c r="U31" s="9">
        <v>60.795999999999999</v>
      </c>
      <c r="V31" s="9">
        <v>45.295000000000002</v>
      </c>
      <c r="W31" s="9">
        <v>24.873999999999999</v>
      </c>
      <c r="X31" s="9">
        <v>8.2759999999999998</v>
      </c>
      <c r="Y31" s="9">
        <v>16.597999999999999</v>
      </c>
      <c r="Z31" s="9">
        <v>14.882</v>
      </c>
      <c r="AA31" s="9">
        <v>7.8650000000000002</v>
      </c>
      <c r="AB31" s="9">
        <v>7.016</v>
      </c>
      <c r="AC31" s="9">
        <v>1.591</v>
      </c>
      <c r="AD31" s="9">
        <v>1.08</v>
      </c>
      <c r="AE31" s="9">
        <v>0.51100000000000001</v>
      </c>
      <c r="AF31" s="9">
        <v>0.96899999999999997</v>
      </c>
      <c r="AG31" s="9">
        <v>0.70099999999999996</v>
      </c>
      <c r="AH31" s="9">
        <v>0.26800000000000002</v>
      </c>
      <c r="AI31" s="9">
        <v>0.46100000000000002</v>
      </c>
      <c r="AJ31" s="9">
        <v>0.255</v>
      </c>
      <c r="AK31" s="9">
        <v>0.20599999999999999</v>
      </c>
      <c r="AL31" s="9">
        <v>0.50800000000000001</v>
      </c>
      <c r="AM31" s="9">
        <v>0.44600000000000001</v>
      </c>
      <c r="AN31" s="9">
        <v>6.2E-2</v>
      </c>
      <c r="AO31" s="9">
        <v>0.622</v>
      </c>
      <c r="AP31" s="9">
        <v>0.378</v>
      </c>
      <c r="AQ31" s="9">
        <v>0.24299999999999999</v>
      </c>
      <c r="AR31" s="9">
        <v>13.938000000000001</v>
      </c>
      <c r="AS31" s="9">
        <v>7.1289999999999996</v>
      </c>
      <c r="AT31" s="9">
        <v>6.8090000000000002</v>
      </c>
      <c r="AU31" s="9">
        <v>7.3019999999999996</v>
      </c>
      <c r="AV31" s="9">
        <v>4.7590000000000003</v>
      </c>
      <c r="AW31" s="9">
        <v>2.5419999999999998</v>
      </c>
      <c r="AX31" s="9">
        <v>6.6360000000000001</v>
      </c>
      <c r="AY31" s="9">
        <v>2.3690000000000002</v>
      </c>
      <c r="AZ31" s="9">
        <v>4.2670000000000003</v>
      </c>
      <c r="BA31" s="9">
        <v>7.899</v>
      </c>
      <c r="BB31" s="9">
        <v>5.2939999999999996</v>
      </c>
      <c r="BC31" s="9">
        <v>2.6040000000000001</v>
      </c>
      <c r="BD31" s="9">
        <v>6.9829999999999997</v>
      </c>
      <c r="BE31" s="9">
        <v>2.5710000000000002</v>
      </c>
      <c r="BF31" s="9">
        <v>4.4119999999999999</v>
      </c>
      <c r="BG31" s="9">
        <v>7.0970000000000004</v>
      </c>
      <c r="BH31" s="9">
        <v>2.6240000000000001</v>
      </c>
      <c r="BI31" s="9">
        <v>4.4720000000000004</v>
      </c>
      <c r="BJ31" s="9">
        <v>216.643</v>
      </c>
      <c r="BK31" s="9">
        <v>108.684</v>
      </c>
      <c r="BL31" s="9">
        <v>107.959</v>
      </c>
      <c r="BM31" s="9">
        <v>156.78</v>
      </c>
      <c r="BN31" s="9">
        <v>88.819000000000003</v>
      </c>
      <c r="BO31" s="9">
        <v>67.960999999999999</v>
      </c>
      <c r="BP31" s="9">
        <v>59.862000000000002</v>
      </c>
      <c r="BQ31" s="9">
        <v>19.864999999999998</v>
      </c>
      <c r="BR31" s="9">
        <v>39.997</v>
      </c>
      <c r="BS31" s="9">
        <v>23.899000000000001</v>
      </c>
      <c r="BT31" s="9">
        <v>11.848000000000001</v>
      </c>
      <c r="BU31" s="9">
        <v>12.051</v>
      </c>
      <c r="BV31" s="9">
        <v>3.0009999999999999</v>
      </c>
      <c r="BW31" s="9">
        <v>1.875</v>
      </c>
      <c r="BX31" s="9">
        <v>1.1259999999999999</v>
      </c>
      <c r="BY31" s="9">
        <v>0.88300000000000001</v>
      </c>
      <c r="BZ31" s="9">
        <v>0.88300000000000001</v>
      </c>
      <c r="CA31" s="9">
        <v>0</v>
      </c>
      <c r="CB31" s="9">
        <v>0</v>
      </c>
      <c r="CC31" s="9">
        <v>0</v>
      </c>
      <c r="CD31" s="9">
        <v>0</v>
      </c>
      <c r="CE31" s="9">
        <v>0.88300000000000001</v>
      </c>
      <c r="CF31" s="9">
        <v>0.88300000000000001</v>
      </c>
      <c r="CG31" s="9">
        <v>0</v>
      </c>
      <c r="CH31" s="9">
        <v>2.1179999999999999</v>
      </c>
      <c r="CI31" s="9">
        <v>0.99199999999999999</v>
      </c>
      <c r="CJ31" s="9">
        <v>1.1259999999999999</v>
      </c>
      <c r="CK31" s="9">
        <v>21.850999999999999</v>
      </c>
      <c r="CL31" s="9">
        <v>10.484999999999999</v>
      </c>
      <c r="CM31" s="9">
        <v>11.367000000000001</v>
      </c>
      <c r="CN31" s="9">
        <v>7.4089999999999998</v>
      </c>
      <c r="CO31" s="9">
        <v>5.2469999999999999</v>
      </c>
      <c r="CP31" s="9">
        <v>2.1619999999999999</v>
      </c>
      <c r="CQ31" s="9">
        <v>14.443</v>
      </c>
      <c r="CR31" s="9">
        <v>5.2380000000000004</v>
      </c>
      <c r="CS31" s="9">
        <v>9.2050000000000001</v>
      </c>
      <c r="CT31" s="9">
        <v>8.2910000000000004</v>
      </c>
      <c r="CU31" s="9">
        <v>6.13</v>
      </c>
      <c r="CV31" s="9">
        <v>2.1619999999999999</v>
      </c>
      <c r="CW31" s="9">
        <v>15.606999999999999</v>
      </c>
      <c r="CX31" s="9">
        <v>5.718</v>
      </c>
      <c r="CY31" s="9">
        <v>9.8889999999999993</v>
      </c>
      <c r="CZ31" s="9">
        <v>14.443</v>
      </c>
      <c r="DA31" s="9">
        <v>5.2380000000000004</v>
      </c>
      <c r="DB31" s="9">
        <v>9.2050000000000001</v>
      </c>
    </row>
    <row r="32" spans="1:106">
      <c r="A32" s="10">
        <v>42461</v>
      </c>
      <c r="B32" s="9">
        <v>10.226000000000001</v>
      </c>
      <c r="C32" s="9">
        <v>7.72</v>
      </c>
      <c r="D32" s="9">
        <v>2.5059999999999998</v>
      </c>
      <c r="E32" s="9">
        <v>22.687999999999999</v>
      </c>
      <c r="F32" s="9">
        <v>9.3800000000000008</v>
      </c>
      <c r="G32" s="9">
        <v>13.308</v>
      </c>
      <c r="H32" s="9">
        <v>11.837999999999999</v>
      </c>
      <c r="I32" s="9">
        <v>9.1270000000000007</v>
      </c>
      <c r="J32" s="9">
        <v>2.71</v>
      </c>
      <c r="K32" s="9">
        <v>24.422000000000001</v>
      </c>
      <c r="L32" s="9">
        <v>10.013999999999999</v>
      </c>
      <c r="M32" s="9">
        <v>14.409000000000001</v>
      </c>
      <c r="N32" s="9">
        <v>23.504999999999999</v>
      </c>
      <c r="O32" s="9">
        <v>9.9570000000000007</v>
      </c>
      <c r="P32" s="9">
        <v>13.548</v>
      </c>
      <c r="Q32" s="9">
        <v>133.512</v>
      </c>
      <c r="R32" s="9">
        <v>69.933000000000007</v>
      </c>
      <c r="S32" s="9">
        <v>63.579000000000001</v>
      </c>
      <c r="T32" s="9">
        <v>109.393</v>
      </c>
      <c r="U32" s="9">
        <v>62.985999999999997</v>
      </c>
      <c r="V32" s="9">
        <v>46.406999999999996</v>
      </c>
      <c r="W32" s="9">
        <v>24.119</v>
      </c>
      <c r="X32" s="9">
        <v>6.9470000000000001</v>
      </c>
      <c r="Y32" s="9">
        <v>17.172000000000001</v>
      </c>
      <c r="Z32" s="9">
        <v>14.365</v>
      </c>
      <c r="AA32" s="9">
        <v>7.766</v>
      </c>
      <c r="AB32" s="9">
        <v>6.6</v>
      </c>
      <c r="AC32" s="9">
        <v>2.3370000000000002</v>
      </c>
      <c r="AD32" s="9">
        <v>1.5860000000000001</v>
      </c>
      <c r="AE32" s="9">
        <v>0.751</v>
      </c>
      <c r="AF32" s="9">
        <v>1.157</v>
      </c>
      <c r="AG32" s="9">
        <v>1.085</v>
      </c>
      <c r="AH32" s="9">
        <v>7.1999999999999995E-2</v>
      </c>
      <c r="AI32" s="9">
        <v>0.79600000000000004</v>
      </c>
      <c r="AJ32" s="9">
        <v>0.72399999999999998</v>
      </c>
      <c r="AK32" s="9">
        <v>7.1999999999999995E-2</v>
      </c>
      <c r="AL32" s="9">
        <v>0.36099999999999999</v>
      </c>
      <c r="AM32" s="9">
        <v>0.36099999999999999</v>
      </c>
      <c r="AN32" s="9">
        <v>0</v>
      </c>
      <c r="AO32" s="9">
        <v>1.18</v>
      </c>
      <c r="AP32" s="9">
        <v>0.501</v>
      </c>
      <c r="AQ32" s="9">
        <v>0.67900000000000005</v>
      </c>
      <c r="AR32" s="9">
        <v>13.195</v>
      </c>
      <c r="AS32" s="9">
        <v>7.0419999999999998</v>
      </c>
      <c r="AT32" s="9">
        <v>6.1529999999999996</v>
      </c>
      <c r="AU32" s="9">
        <v>6.4409999999999998</v>
      </c>
      <c r="AV32" s="9">
        <v>4.5090000000000003</v>
      </c>
      <c r="AW32" s="9">
        <v>1.9319999999999999</v>
      </c>
      <c r="AX32" s="9">
        <v>6.7530000000000001</v>
      </c>
      <c r="AY32" s="9">
        <v>2.5329999999999999</v>
      </c>
      <c r="AZ32" s="9">
        <v>4.22</v>
      </c>
      <c r="BA32" s="9">
        <v>7.1020000000000003</v>
      </c>
      <c r="BB32" s="9">
        <v>5.0979999999999999</v>
      </c>
      <c r="BC32" s="9">
        <v>2.004</v>
      </c>
      <c r="BD32" s="9">
        <v>7.2629999999999999</v>
      </c>
      <c r="BE32" s="9">
        <v>2.6680000000000001</v>
      </c>
      <c r="BF32" s="9">
        <v>4.5949999999999998</v>
      </c>
      <c r="BG32" s="9">
        <v>7.55</v>
      </c>
      <c r="BH32" s="9">
        <v>3.2570000000000001</v>
      </c>
      <c r="BI32" s="9">
        <v>4.2930000000000001</v>
      </c>
      <c r="BJ32" s="9">
        <v>217.18700000000001</v>
      </c>
      <c r="BK32" s="9">
        <v>109.85</v>
      </c>
      <c r="BL32" s="9">
        <v>107.337</v>
      </c>
      <c r="BM32" s="9">
        <v>157.97200000000001</v>
      </c>
      <c r="BN32" s="9">
        <v>89.814999999999998</v>
      </c>
      <c r="BO32" s="9">
        <v>68.156000000000006</v>
      </c>
      <c r="BP32" s="9">
        <v>59.215000000000003</v>
      </c>
      <c r="BQ32" s="9">
        <v>20.033999999999999</v>
      </c>
      <c r="BR32" s="9">
        <v>39.180999999999997</v>
      </c>
      <c r="BS32" s="9">
        <v>24.606999999999999</v>
      </c>
      <c r="BT32" s="9">
        <v>12.377000000000001</v>
      </c>
      <c r="BU32" s="9">
        <v>12.23</v>
      </c>
      <c r="BV32" s="9">
        <v>3.7450000000000001</v>
      </c>
      <c r="BW32" s="9">
        <v>1.786</v>
      </c>
      <c r="BX32" s="9">
        <v>1.9590000000000001</v>
      </c>
      <c r="BY32" s="9">
        <v>1.573</v>
      </c>
      <c r="BZ32" s="9">
        <v>1.417</v>
      </c>
      <c r="CA32" s="9">
        <v>0.155</v>
      </c>
      <c r="CB32" s="9">
        <v>1.2669999999999999</v>
      </c>
      <c r="CC32" s="9">
        <v>1.1120000000000001</v>
      </c>
      <c r="CD32" s="9">
        <v>0.155</v>
      </c>
      <c r="CE32" s="9">
        <v>0.30499999999999999</v>
      </c>
      <c r="CF32" s="9">
        <v>0.30499999999999999</v>
      </c>
      <c r="CG32" s="9">
        <v>0</v>
      </c>
      <c r="CH32" s="9">
        <v>2.173</v>
      </c>
      <c r="CI32" s="9">
        <v>0.36899999999999999</v>
      </c>
      <c r="CJ32" s="9">
        <v>1.804</v>
      </c>
      <c r="CK32" s="9">
        <v>22.382000000000001</v>
      </c>
      <c r="CL32" s="9">
        <v>11.305999999999999</v>
      </c>
      <c r="CM32" s="9">
        <v>11.076000000000001</v>
      </c>
      <c r="CN32" s="9">
        <v>10.348000000000001</v>
      </c>
      <c r="CO32" s="9">
        <v>7.5030000000000001</v>
      </c>
      <c r="CP32" s="9">
        <v>2.8439999999999999</v>
      </c>
      <c r="CQ32" s="9">
        <v>12.034000000000001</v>
      </c>
      <c r="CR32" s="9">
        <v>3.802</v>
      </c>
      <c r="CS32" s="9">
        <v>8.2319999999999993</v>
      </c>
      <c r="CT32" s="9">
        <v>11.302</v>
      </c>
      <c r="CU32" s="9">
        <v>8.3030000000000008</v>
      </c>
      <c r="CV32" s="9">
        <v>2.9990000000000001</v>
      </c>
      <c r="CW32" s="9">
        <v>13.305</v>
      </c>
      <c r="CX32" s="9">
        <v>4.0739999999999998</v>
      </c>
      <c r="CY32" s="9">
        <v>9.2309999999999999</v>
      </c>
      <c r="CZ32" s="9">
        <v>13.302</v>
      </c>
      <c r="DA32" s="9">
        <v>4.9139999999999997</v>
      </c>
      <c r="DB32" s="9">
        <v>8.3870000000000005</v>
      </c>
    </row>
    <row r="33" spans="1:106">
      <c r="A33" s="10">
        <v>42491</v>
      </c>
      <c r="B33" s="9">
        <v>10.616</v>
      </c>
      <c r="C33" s="9">
        <v>8.0510000000000002</v>
      </c>
      <c r="D33" s="9">
        <v>2.5649999999999999</v>
      </c>
      <c r="E33" s="9">
        <v>22.052</v>
      </c>
      <c r="F33" s="9">
        <v>7.8879999999999999</v>
      </c>
      <c r="G33" s="9">
        <v>14.164</v>
      </c>
      <c r="H33" s="9">
        <v>12.057</v>
      </c>
      <c r="I33" s="9">
        <v>9.2289999999999992</v>
      </c>
      <c r="J33" s="9">
        <v>2.8279999999999998</v>
      </c>
      <c r="K33" s="9">
        <v>25.417000000000002</v>
      </c>
      <c r="L33" s="9">
        <v>9.2550000000000008</v>
      </c>
      <c r="M33" s="9">
        <v>16.161999999999999</v>
      </c>
      <c r="N33" s="9">
        <v>23.170999999999999</v>
      </c>
      <c r="O33" s="9">
        <v>8.5950000000000006</v>
      </c>
      <c r="P33" s="9">
        <v>14.576000000000001</v>
      </c>
      <c r="Q33" s="9">
        <v>137.48099999999999</v>
      </c>
      <c r="R33" s="9">
        <v>72.706000000000003</v>
      </c>
      <c r="S33" s="9">
        <v>64.775000000000006</v>
      </c>
      <c r="T33" s="9">
        <v>109.139</v>
      </c>
      <c r="U33" s="9">
        <v>63.292999999999999</v>
      </c>
      <c r="V33" s="9">
        <v>45.845999999999997</v>
      </c>
      <c r="W33" s="9">
        <v>28.343</v>
      </c>
      <c r="X33" s="9">
        <v>9.4130000000000003</v>
      </c>
      <c r="Y33" s="9">
        <v>18.928999999999998</v>
      </c>
      <c r="Z33" s="9">
        <v>16.388000000000002</v>
      </c>
      <c r="AA33" s="9">
        <v>9.5640000000000001</v>
      </c>
      <c r="AB33" s="9">
        <v>6.8239999999999998</v>
      </c>
      <c r="AC33" s="9">
        <v>1.327</v>
      </c>
      <c r="AD33" s="9">
        <v>0.89700000000000002</v>
      </c>
      <c r="AE33" s="9">
        <v>0.43</v>
      </c>
      <c r="AF33" s="9">
        <v>0.92800000000000005</v>
      </c>
      <c r="AG33" s="9">
        <v>0.72</v>
      </c>
      <c r="AH33" s="9">
        <v>0.20799999999999999</v>
      </c>
      <c r="AI33" s="9">
        <v>0.503</v>
      </c>
      <c r="AJ33" s="9">
        <v>0.29399999999999998</v>
      </c>
      <c r="AK33" s="9">
        <v>0.20799999999999999</v>
      </c>
      <c r="AL33" s="9">
        <v>0.42599999999999999</v>
      </c>
      <c r="AM33" s="9">
        <v>0.42599999999999999</v>
      </c>
      <c r="AN33" s="9">
        <v>0</v>
      </c>
      <c r="AO33" s="9">
        <v>0.39900000000000002</v>
      </c>
      <c r="AP33" s="9">
        <v>0.17699999999999999</v>
      </c>
      <c r="AQ33" s="9">
        <v>0.222</v>
      </c>
      <c r="AR33" s="9">
        <v>15.343</v>
      </c>
      <c r="AS33" s="9">
        <v>8.7409999999999997</v>
      </c>
      <c r="AT33" s="9">
        <v>6.6020000000000003</v>
      </c>
      <c r="AU33" s="9">
        <v>8.7029999999999994</v>
      </c>
      <c r="AV33" s="9">
        <v>5.98</v>
      </c>
      <c r="AW33" s="9">
        <v>2.7229999999999999</v>
      </c>
      <c r="AX33" s="9">
        <v>6.64</v>
      </c>
      <c r="AY33" s="9">
        <v>2.7610000000000001</v>
      </c>
      <c r="AZ33" s="9">
        <v>3.879</v>
      </c>
      <c r="BA33" s="9">
        <v>9.5709999999999997</v>
      </c>
      <c r="BB33" s="9">
        <v>6.7</v>
      </c>
      <c r="BC33" s="9">
        <v>2.871</v>
      </c>
      <c r="BD33" s="9">
        <v>6.8170000000000002</v>
      </c>
      <c r="BE33" s="9">
        <v>2.8639999999999999</v>
      </c>
      <c r="BF33" s="9">
        <v>3.9529999999999998</v>
      </c>
      <c r="BG33" s="9">
        <v>7.1420000000000003</v>
      </c>
      <c r="BH33" s="9">
        <v>3.0550000000000002</v>
      </c>
      <c r="BI33" s="9">
        <v>4.0869999999999997</v>
      </c>
      <c r="BJ33" s="9">
        <v>218.48500000000001</v>
      </c>
      <c r="BK33" s="9">
        <v>110.925</v>
      </c>
      <c r="BL33" s="9">
        <v>107.56100000000001</v>
      </c>
      <c r="BM33" s="9">
        <v>158.571</v>
      </c>
      <c r="BN33" s="9">
        <v>90.86</v>
      </c>
      <c r="BO33" s="9">
        <v>67.710999999999999</v>
      </c>
      <c r="BP33" s="9">
        <v>59.914000000000001</v>
      </c>
      <c r="BQ33" s="9">
        <v>20.065000000000001</v>
      </c>
      <c r="BR33" s="9">
        <v>39.848999999999997</v>
      </c>
      <c r="BS33" s="9">
        <v>25.666</v>
      </c>
      <c r="BT33" s="9">
        <v>14.02</v>
      </c>
      <c r="BU33" s="9">
        <v>11.647</v>
      </c>
      <c r="BV33" s="9">
        <v>4.7089999999999996</v>
      </c>
      <c r="BW33" s="9">
        <v>2.4289999999999998</v>
      </c>
      <c r="BX33" s="9">
        <v>2.2799999999999998</v>
      </c>
      <c r="BY33" s="9">
        <v>1.3859999999999999</v>
      </c>
      <c r="BZ33" s="9">
        <v>0.85699999999999998</v>
      </c>
      <c r="CA33" s="9">
        <v>0.53</v>
      </c>
      <c r="CB33" s="9">
        <v>0.68700000000000006</v>
      </c>
      <c r="CC33" s="9">
        <v>0.157</v>
      </c>
      <c r="CD33" s="9">
        <v>0.53</v>
      </c>
      <c r="CE33" s="9">
        <v>0.7</v>
      </c>
      <c r="CF33" s="9">
        <v>0.7</v>
      </c>
      <c r="CG33" s="9">
        <v>0</v>
      </c>
      <c r="CH33" s="9">
        <v>3.3220000000000001</v>
      </c>
      <c r="CI33" s="9">
        <v>1.573</v>
      </c>
      <c r="CJ33" s="9">
        <v>1.75</v>
      </c>
      <c r="CK33" s="9">
        <v>22.978000000000002</v>
      </c>
      <c r="CL33" s="9">
        <v>12.542</v>
      </c>
      <c r="CM33" s="9">
        <v>10.435</v>
      </c>
      <c r="CN33" s="9">
        <v>9.7850000000000001</v>
      </c>
      <c r="CO33" s="9">
        <v>7.0380000000000003</v>
      </c>
      <c r="CP33" s="9">
        <v>2.7469999999999999</v>
      </c>
      <c r="CQ33" s="9">
        <v>13.193</v>
      </c>
      <c r="CR33" s="9">
        <v>5.5039999999999996</v>
      </c>
      <c r="CS33" s="9">
        <v>7.6890000000000001</v>
      </c>
      <c r="CT33" s="9">
        <v>10.962999999999999</v>
      </c>
      <c r="CU33" s="9">
        <v>7.8949999999999996</v>
      </c>
      <c r="CV33" s="9">
        <v>3.0680000000000001</v>
      </c>
      <c r="CW33" s="9">
        <v>14.704000000000001</v>
      </c>
      <c r="CX33" s="9">
        <v>6.125</v>
      </c>
      <c r="CY33" s="9">
        <v>8.5790000000000006</v>
      </c>
      <c r="CZ33" s="9">
        <v>13.879</v>
      </c>
      <c r="DA33" s="9">
        <v>5.6609999999999996</v>
      </c>
      <c r="DB33" s="9">
        <v>8.2189999999999994</v>
      </c>
    </row>
    <row r="34" spans="1:106">
      <c r="A34" s="10">
        <v>42522</v>
      </c>
      <c r="B34" s="9">
        <v>11.497</v>
      </c>
      <c r="C34" s="9">
        <v>9.4480000000000004</v>
      </c>
      <c r="D34" s="9">
        <v>2.0499999999999998</v>
      </c>
      <c r="E34" s="9">
        <v>23.792999999999999</v>
      </c>
      <c r="F34" s="9">
        <v>8.3350000000000009</v>
      </c>
      <c r="G34" s="9">
        <v>15.458</v>
      </c>
      <c r="H34" s="9">
        <v>13.622</v>
      </c>
      <c r="I34" s="9">
        <v>11.138999999999999</v>
      </c>
      <c r="J34" s="9">
        <v>2.484</v>
      </c>
      <c r="K34" s="9">
        <v>26.035</v>
      </c>
      <c r="L34" s="9">
        <v>9.5619999999999994</v>
      </c>
      <c r="M34" s="9">
        <v>16.472999999999999</v>
      </c>
      <c r="N34" s="9">
        <v>25.155000000000001</v>
      </c>
      <c r="O34" s="9">
        <v>9.1259999999999994</v>
      </c>
      <c r="P34" s="9">
        <v>16.03</v>
      </c>
      <c r="Q34" s="9">
        <v>137.00800000000001</v>
      </c>
      <c r="R34" s="9">
        <v>73.644999999999996</v>
      </c>
      <c r="S34" s="9">
        <v>63.363</v>
      </c>
      <c r="T34" s="9">
        <v>111.301</v>
      </c>
      <c r="U34" s="9">
        <v>65.400000000000006</v>
      </c>
      <c r="V34" s="9">
        <v>45.901000000000003</v>
      </c>
      <c r="W34" s="9">
        <v>25.707000000000001</v>
      </c>
      <c r="X34" s="9">
        <v>8.2449999999999992</v>
      </c>
      <c r="Y34" s="9">
        <v>17.462</v>
      </c>
      <c r="Z34" s="9">
        <v>14.968999999999999</v>
      </c>
      <c r="AA34" s="9">
        <v>8.91</v>
      </c>
      <c r="AB34" s="9">
        <v>6.0590000000000002</v>
      </c>
      <c r="AC34" s="9">
        <v>1.869</v>
      </c>
      <c r="AD34" s="9">
        <v>1.444</v>
      </c>
      <c r="AE34" s="9">
        <v>0.42499999999999999</v>
      </c>
      <c r="AF34" s="9">
        <v>1.157</v>
      </c>
      <c r="AG34" s="9">
        <v>1.018</v>
      </c>
      <c r="AH34" s="9">
        <v>0.13900000000000001</v>
      </c>
      <c r="AI34" s="9">
        <v>0.68</v>
      </c>
      <c r="AJ34" s="9">
        <v>0.54100000000000004</v>
      </c>
      <c r="AK34" s="9">
        <v>0.13900000000000001</v>
      </c>
      <c r="AL34" s="9">
        <v>0.47699999999999998</v>
      </c>
      <c r="AM34" s="9">
        <v>0.47699999999999998</v>
      </c>
      <c r="AN34" s="9">
        <v>0</v>
      </c>
      <c r="AO34" s="9">
        <v>0.71199999999999997</v>
      </c>
      <c r="AP34" s="9">
        <v>0.42499999999999999</v>
      </c>
      <c r="AQ34" s="9">
        <v>0.28599999999999998</v>
      </c>
      <c r="AR34" s="9">
        <v>13.827</v>
      </c>
      <c r="AS34" s="9">
        <v>8.1170000000000009</v>
      </c>
      <c r="AT34" s="9">
        <v>5.71</v>
      </c>
      <c r="AU34" s="9">
        <v>7.5309999999999997</v>
      </c>
      <c r="AV34" s="9">
        <v>5.71</v>
      </c>
      <c r="AW34" s="9">
        <v>1.821</v>
      </c>
      <c r="AX34" s="9">
        <v>6.2960000000000003</v>
      </c>
      <c r="AY34" s="9">
        <v>2.407</v>
      </c>
      <c r="AZ34" s="9">
        <v>3.8889999999999998</v>
      </c>
      <c r="BA34" s="9">
        <v>8.4629999999999992</v>
      </c>
      <c r="BB34" s="9">
        <v>6.5030000000000001</v>
      </c>
      <c r="BC34" s="9">
        <v>1.9590000000000001</v>
      </c>
      <c r="BD34" s="9">
        <v>6.5060000000000002</v>
      </c>
      <c r="BE34" s="9">
        <v>2.407</v>
      </c>
      <c r="BF34" s="9">
        <v>4.0990000000000002</v>
      </c>
      <c r="BG34" s="9">
        <v>6.976</v>
      </c>
      <c r="BH34" s="9">
        <v>2.9489999999999998</v>
      </c>
      <c r="BI34" s="9">
        <v>4.0279999999999996</v>
      </c>
      <c r="BJ34" s="9">
        <v>219.13399999999999</v>
      </c>
      <c r="BK34" s="9">
        <v>111.044</v>
      </c>
      <c r="BL34" s="9">
        <v>108.09099999999999</v>
      </c>
      <c r="BM34" s="9">
        <v>160.471</v>
      </c>
      <c r="BN34" s="9">
        <v>91.421999999999997</v>
      </c>
      <c r="BO34" s="9">
        <v>69.049000000000007</v>
      </c>
      <c r="BP34" s="9">
        <v>58.662999999999997</v>
      </c>
      <c r="BQ34" s="9">
        <v>19.622</v>
      </c>
      <c r="BR34" s="9">
        <v>39.040999999999997</v>
      </c>
      <c r="BS34" s="9">
        <v>23.024999999999999</v>
      </c>
      <c r="BT34" s="9">
        <v>12.587999999999999</v>
      </c>
      <c r="BU34" s="9">
        <v>10.436999999999999</v>
      </c>
      <c r="BV34" s="9">
        <v>4.3949999999999996</v>
      </c>
      <c r="BW34" s="9">
        <v>2.427</v>
      </c>
      <c r="BX34" s="9">
        <v>1.968</v>
      </c>
      <c r="BY34" s="9">
        <v>1.7669999999999999</v>
      </c>
      <c r="BZ34" s="9">
        <v>1.073</v>
      </c>
      <c r="CA34" s="9">
        <v>0.69399999999999995</v>
      </c>
      <c r="CB34" s="9">
        <v>0.58099999999999996</v>
      </c>
      <c r="CC34" s="9">
        <v>0.58099999999999996</v>
      </c>
      <c r="CD34" s="9">
        <v>0</v>
      </c>
      <c r="CE34" s="9">
        <v>1.1859999999999999</v>
      </c>
      <c r="CF34" s="9">
        <v>0.49199999999999999</v>
      </c>
      <c r="CG34" s="9">
        <v>0.69399999999999995</v>
      </c>
      <c r="CH34" s="9">
        <v>2.6280000000000001</v>
      </c>
      <c r="CI34" s="9">
        <v>1.3540000000000001</v>
      </c>
      <c r="CJ34" s="9">
        <v>1.274</v>
      </c>
      <c r="CK34" s="9">
        <v>20.094000000000001</v>
      </c>
      <c r="CL34" s="9">
        <v>11.090999999999999</v>
      </c>
      <c r="CM34" s="9">
        <v>9.0020000000000007</v>
      </c>
      <c r="CN34" s="9">
        <v>7.6349999999999998</v>
      </c>
      <c r="CO34" s="9">
        <v>5.9560000000000004</v>
      </c>
      <c r="CP34" s="9">
        <v>1.68</v>
      </c>
      <c r="CQ34" s="9">
        <v>12.458</v>
      </c>
      <c r="CR34" s="9">
        <v>5.1349999999999998</v>
      </c>
      <c r="CS34" s="9">
        <v>7.3230000000000004</v>
      </c>
      <c r="CT34" s="9">
        <v>9.1690000000000005</v>
      </c>
      <c r="CU34" s="9">
        <v>7.0289999999999999</v>
      </c>
      <c r="CV34" s="9">
        <v>2.141</v>
      </c>
      <c r="CW34" s="9">
        <v>13.855</v>
      </c>
      <c r="CX34" s="9">
        <v>5.5590000000000002</v>
      </c>
      <c r="CY34" s="9">
        <v>8.2959999999999994</v>
      </c>
      <c r="CZ34" s="9">
        <v>13.04</v>
      </c>
      <c r="DA34" s="9">
        <v>5.7169999999999996</v>
      </c>
      <c r="DB34" s="9">
        <v>7.3230000000000004</v>
      </c>
    </row>
    <row r="35" spans="1:106">
      <c r="A35" s="10">
        <v>42552</v>
      </c>
      <c r="B35" s="9">
        <v>12.804</v>
      </c>
      <c r="C35" s="9">
        <v>10.002000000000001</v>
      </c>
      <c r="D35" s="9">
        <v>2.802</v>
      </c>
      <c r="E35" s="9">
        <v>22.221</v>
      </c>
      <c r="F35" s="9">
        <v>7.1779999999999999</v>
      </c>
      <c r="G35" s="9">
        <v>15.042999999999999</v>
      </c>
      <c r="H35" s="9">
        <v>15.968999999999999</v>
      </c>
      <c r="I35" s="9">
        <v>12.33</v>
      </c>
      <c r="J35" s="9">
        <v>3.6389999999999998</v>
      </c>
      <c r="K35" s="9">
        <v>25.606999999999999</v>
      </c>
      <c r="L35" s="9">
        <v>8.4730000000000008</v>
      </c>
      <c r="M35" s="9">
        <v>17.135000000000002</v>
      </c>
      <c r="N35" s="9">
        <v>23.707999999999998</v>
      </c>
      <c r="O35" s="9">
        <v>8.2899999999999991</v>
      </c>
      <c r="P35" s="9">
        <v>15.419</v>
      </c>
      <c r="Q35" s="9">
        <v>135.79400000000001</v>
      </c>
      <c r="R35" s="9">
        <v>73.346999999999994</v>
      </c>
      <c r="S35" s="9">
        <v>62.447000000000003</v>
      </c>
      <c r="T35" s="9">
        <v>109.745</v>
      </c>
      <c r="U35" s="9">
        <v>64.403000000000006</v>
      </c>
      <c r="V35" s="9">
        <v>45.343000000000004</v>
      </c>
      <c r="W35" s="9">
        <v>26.047999999999998</v>
      </c>
      <c r="X35" s="9">
        <v>8.9450000000000003</v>
      </c>
      <c r="Y35" s="9">
        <v>17.103999999999999</v>
      </c>
      <c r="Z35" s="9">
        <v>13.391999999999999</v>
      </c>
      <c r="AA35" s="9">
        <v>7.85</v>
      </c>
      <c r="AB35" s="9">
        <v>5.5419999999999998</v>
      </c>
      <c r="AC35" s="9">
        <v>2.0760000000000001</v>
      </c>
      <c r="AD35" s="9">
        <v>1.597</v>
      </c>
      <c r="AE35" s="9">
        <v>0.48</v>
      </c>
      <c r="AF35" s="9">
        <v>1.2769999999999999</v>
      </c>
      <c r="AG35" s="9">
        <v>1.0980000000000001</v>
      </c>
      <c r="AH35" s="9">
        <v>0.17899999999999999</v>
      </c>
      <c r="AI35" s="9">
        <v>0.624</v>
      </c>
      <c r="AJ35" s="9">
        <v>0.624</v>
      </c>
      <c r="AK35" s="9">
        <v>0</v>
      </c>
      <c r="AL35" s="9">
        <v>0.65400000000000003</v>
      </c>
      <c r="AM35" s="9">
        <v>0.47399999999999998</v>
      </c>
      <c r="AN35" s="9">
        <v>0.17899999999999999</v>
      </c>
      <c r="AO35" s="9">
        <v>0.79900000000000004</v>
      </c>
      <c r="AP35" s="9">
        <v>0.499</v>
      </c>
      <c r="AQ35" s="9">
        <v>0.3</v>
      </c>
      <c r="AR35" s="9">
        <v>11.977</v>
      </c>
      <c r="AS35" s="9">
        <v>6.8479999999999999</v>
      </c>
      <c r="AT35" s="9">
        <v>5.1289999999999996</v>
      </c>
      <c r="AU35" s="9">
        <v>5.6660000000000004</v>
      </c>
      <c r="AV35" s="9">
        <v>3.8719999999999999</v>
      </c>
      <c r="AW35" s="9">
        <v>1.794</v>
      </c>
      <c r="AX35" s="9">
        <v>6.3109999999999999</v>
      </c>
      <c r="AY35" s="9">
        <v>2.976</v>
      </c>
      <c r="AZ35" s="9">
        <v>3.335</v>
      </c>
      <c r="BA35" s="9">
        <v>6.6589999999999998</v>
      </c>
      <c r="BB35" s="9">
        <v>4.6849999999999996</v>
      </c>
      <c r="BC35" s="9">
        <v>1.974</v>
      </c>
      <c r="BD35" s="9">
        <v>6.7329999999999997</v>
      </c>
      <c r="BE35" s="9">
        <v>3.165</v>
      </c>
      <c r="BF35" s="9">
        <v>3.5680000000000001</v>
      </c>
      <c r="BG35" s="9">
        <v>6.9349999999999996</v>
      </c>
      <c r="BH35" s="9">
        <v>3.6</v>
      </c>
      <c r="BI35" s="9">
        <v>3.335</v>
      </c>
      <c r="BJ35" s="9">
        <v>219.84800000000001</v>
      </c>
      <c r="BK35" s="9">
        <v>111.47799999999999</v>
      </c>
      <c r="BL35" s="9">
        <v>108.371</v>
      </c>
      <c r="BM35" s="9">
        <v>164.72499999999999</v>
      </c>
      <c r="BN35" s="9">
        <v>92.3</v>
      </c>
      <c r="BO35" s="9">
        <v>72.424999999999997</v>
      </c>
      <c r="BP35" s="9">
        <v>55.122999999999998</v>
      </c>
      <c r="BQ35" s="9">
        <v>19.177</v>
      </c>
      <c r="BR35" s="9">
        <v>35.945999999999998</v>
      </c>
      <c r="BS35" s="9">
        <v>26.925999999999998</v>
      </c>
      <c r="BT35" s="9">
        <v>14.840999999999999</v>
      </c>
      <c r="BU35" s="9">
        <v>12.085000000000001</v>
      </c>
      <c r="BV35" s="9">
        <v>4.6909999999999998</v>
      </c>
      <c r="BW35" s="9">
        <v>3.1619999999999999</v>
      </c>
      <c r="BX35" s="9">
        <v>1.5289999999999999</v>
      </c>
      <c r="BY35" s="9">
        <v>1.3109999999999999</v>
      </c>
      <c r="BZ35" s="9">
        <v>0.52200000000000002</v>
      </c>
      <c r="CA35" s="9">
        <v>0.78900000000000003</v>
      </c>
      <c r="CB35" s="9">
        <v>0.17199999999999999</v>
      </c>
      <c r="CC35" s="9">
        <v>0.17199999999999999</v>
      </c>
      <c r="CD35" s="9">
        <v>0</v>
      </c>
      <c r="CE35" s="9">
        <v>1.139</v>
      </c>
      <c r="CF35" s="9">
        <v>0.35</v>
      </c>
      <c r="CG35" s="9">
        <v>0.78900000000000003</v>
      </c>
      <c r="CH35" s="9">
        <v>3.38</v>
      </c>
      <c r="CI35" s="9">
        <v>2.64</v>
      </c>
      <c r="CJ35" s="9">
        <v>0.74</v>
      </c>
      <c r="CK35" s="9">
        <v>23.571999999999999</v>
      </c>
      <c r="CL35" s="9">
        <v>12.845000000000001</v>
      </c>
      <c r="CM35" s="9">
        <v>10.727</v>
      </c>
      <c r="CN35" s="9">
        <v>11.343</v>
      </c>
      <c r="CO35" s="9">
        <v>7.5529999999999999</v>
      </c>
      <c r="CP35" s="9">
        <v>3.79</v>
      </c>
      <c r="CQ35" s="9">
        <v>12.228999999999999</v>
      </c>
      <c r="CR35" s="9">
        <v>5.2919999999999998</v>
      </c>
      <c r="CS35" s="9">
        <v>6.9370000000000003</v>
      </c>
      <c r="CT35" s="9">
        <v>12.481999999999999</v>
      </c>
      <c r="CU35" s="9">
        <v>7.9029999999999996</v>
      </c>
      <c r="CV35" s="9">
        <v>4.5789999999999997</v>
      </c>
      <c r="CW35" s="9">
        <v>14.444000000000001</v>
      </c>
      <c r="CX35" s="9">
        <v>6.9379999999999997</v>
      </c>
      <c r="CY35" s="9">
        <v>7.5060000000000002</v>
      </c>
      <c r="CZ35" s="9">
        <v>12.401</v>
      </c>
      <c r="DA35" s="9">
        <v>5.4640000000000004</v>
      </c>
      <c r="DB35" s="9">
        <v>6.9370000000000003</v>
      </c>
    </row>
    <row r="36" spans="1:106">
      <c r="A36" s="10">
        <v>42583</v>
      </c>
      <c r="B36" s="9">
        <v>12.664</v>
      </c>
      <c r="C36" s="9">
        <v>9.4260000000000002</v>
      </c>
      <c r="D36" s="9">
        <v>3.238</v>
      </c>
      <c r="E36" s="9">
        <v>23.811</v>
      </c>
      <c r="F36" s="9">
        <v>7.7709999999999999</v>
      </c>
      <c r="G36" s="9">
        <v>16.04</v>
      </c>
      <c r="H36" s="9">
        <v>14.755000000000001</v>
      </c>
      <c r="I36" s="9">
        <v>10.974</v>
      </c>
      <c r="J36" s="9">
        <v>3.7810000000000001</v>
      </c>
      <c r="K36" s="9">
        <v>26.388999999999999</v>
      </c>
      <c r="L36" s="9">
        <v>8.9580000000000002</v>
      </c>
      <c r="M36" s="9">
        <v>17.431000000000001</v>
      </c>
      <c r="N36" s="9">
        <v>24.716000000000001</v>
      </c>
      <c r="O36" s="9">
        <v>8.3439999999999994</v>
      </c>
      <c r="P36" s="9">
        <v>16.372</v>
      </c>
      <c r="Q36" s="9">
        <v>132.88399999999999</v>
      </c>
      <c r="R36" s="9">
        <v>71.393000000000001</v>
      </c>
      <c r="S36" s="9">
        <v>61.491</v>
      </c>
      <c r="T36" s="9">
        <v>105.881</v>
      </c>
      <c r="U36" s="9">
        <v>61.712000000000003</v>
      </c>
      <c r="V36" s="9">
        <v>44.168999999999997</v>
      </c>
      <c r="W36" s="9">
        <v>27.003</v>
      </c>
      <c r="X36" s="9">
        <v>9.6809999999999992</v>
      </c>
      <c r="Y36" s="9">
        <v>17.321999999999999</v>
      </c>
      <c r="Z36" s="9">
        <v>13.894</v>
      </c>
      <c r="AA36" s="9">
        <v>8.1359999999999992</v>
      </c>
      <c r="AB36" s="9">
        <v>5.7569999999999997</v>
      </c>
      <c r="AC36" s="9">
        <v>2.4289999999999998</v>
      </c>
      <c r="AD36" s="9">
        <v>1.736</v>
      </c>
      <c r="AE36" s="9">
        <v>0.69199999999999995</v>
      </c>
      <c r="AF36" s="9">
        <v>0.97399999999999998</v>
      </c>
      <c r="AG36" s="9">
        <v>0.874</v>
      </c>
      <c r="AH36" s="9">
        <v>0.1</v>
      </c>
      <c r="AI36" s="9">
        <v>0.40899999999999997</v>
      </c>
      <c r="AJ36" s="9">
        <v>0.40899999999999997</v>
      </c>
      <c r="AK36" s="9">
        <v>0</v>
      </c>
      <c r="AL36" s="9">
        <v>0.56499999999999995</v>
      </c>
      <c r="AM36" s="9">
        <v>0.46500000000000002</v>
      </c>
      <c r="AN36" s="9">
        <v>0.1</v>
      </c>
      <c r="AO36" s="9">
        <v>1.4550000000000001</v>
      </c>
      <c r="AP36" s="9">
        <v>0.86299999999999999</v>
      </c>
      <c r="AQ36" s="9">
        <v>0.59199999999999997</v>
      </c>
      <c r="AR36" s="9">
        <v>12.56</v>
      </c>
      <c r="AS36" s="9">
        <v>7.0810000000000004</v>
      </c>
      <c r="AT36" s="9">
        <v>5.4790000000000001</v>
      </c>
      <c r="AU36" s="9">
        <v>6.556</v>
      </c>
      <c r="AV36" s="9">
        <v>4.4160000000000004</v>
      </c>
      <c r="AW36" s="9">
        <v>2.1389999999999998</v>
      </c>
      <c r="AX36" s="9">
        <v>6.0049999999999999</v>
      </c>
      <c r="AY36" s="9">
        <v>2.665</v>
      </c>
      <c r="AZ36" s="9">
        <v>3.34</v>
      </c>
      <c r="BA36" s="9">
        <v>7.3369999999999997</v>
      </c>
      <c r="BB36" s="9">
        <v>5.0970000000000004</v>
      </c>
      <c r="BC36" s="9">
        <v>2.2389999999999999</v>
      </c>
      <c r="BD36" s="9">
        <v>6.5570000000000004</v>
      </c>
      <c r="BE36" s="9">
        <v>3.0390000000000001</v>
      </c>
      <c r="BF36" s="9">
        <v>3.5179999999999998</v>
      </c>
      <c r="BG36" s="9">
        <v>6.4130000000000003</v>
      </c>
      <c r="BH36" s="9">
        <v>3.073</v>
      </c>
      <c r="BI36" s="9">
        <v>3.34</v>
      </c>
      <c r="BJ36" s="9">
        <v>219.47300000000001</v>
      </c>
      <c r="BK36" s="9">
        <v>112.386</v>
      </c>
      <c r="BL36" s="9">
        <v>107.087</v>
      </c>
      <c r="BM36" s="9">
        <v>158.64599999999999</v>
      </c>
      <c r="BN36" s="9">
        <v>89.858000000000004</v>
      </c>
      <c r="BO36" s="9">
        <v>68.787999999999997</v>
      </c>
      <c r="BP36" s="9">
        <v>60.826999999999998</v>
      </c>
      <c r="BQ36" s="9">
        <v>22.527999999999999</v>
      </c>
      <c r="BR36" s="9">
        <v>38.298999999999999</v>
      </c>
      <c r="BS36" s="9">
        <v>22.318000000000001</v>
      </c>
      <c r="BT36" s="9">
        <v>12.909000000000001</v>
      </c>
      <c r="BU36" s="9">
        <v>9.41</v>
      </c>
      <c r="BV36" s="9">
        <v>4.3460000000000001</v>
      </c>
      <c r="BW36" s="9">
        <v>2.798</v>
      </c>
      <c r="BX36" s="9">
        <v>1.548</v>
      </c>
      <c r="BY36" s="9">
        <v>1.736</v>
      </c>
      <c r="BZ36" s="9">
        <v>1.2430000000000001</v>
      </c>
      <c r="CA36" s="9">
        <v>0.49299999999999999</v>
      </c>
      <c r="CB36" s="9">
        <v>1.073</v>
      </c>
      <c r="CC36" s="9">
        <v>0.753</v>
      </c>
      <c r="CD36" s="9">
        <v>0.32</v>
      </c>
      <c r="CE36" s="9">
        <v>0.66300000000000003</v>
      </c>
      <c r="CF36" s="9">
        <v>0.48899999999999999</v>
      </c>
      <c r="CG36" s="9">
        <v>0.17399999999999999</v>
      </c>
      <c r="CH36" s="9">
        <v>2.6110000000000002</v>
      </c>
      <c r="CI36" s="9">
        <v>1.556</v>
      </c>
      <c r="CJ36" s="9">
        <v>1.0549999999999999</v>
      </c>
      <c r="CK36" s="9">
        <v>20.103999999999999</v>
      </c>
      <c r="CL36" s="9">
        <v>11.683</v>
      </c>
      <c r="CM36" s="9">
        <v>8.4209999999999994</v>
      </c>
      <c r="CN36" s="9">
        <v>8.6809999999999992</v>
      </c>
      <c r="CO36" s="9">
        <v>6.2770000000000001</v>
      </c>
      <c r="CP36" s="9">
        <v>2.4039999999999999</v>
      </c>
      <c r="CQ36" s="9">
        <v>11.423</v>
      </c>
      <c r="CR36" s="9">
        <v>5.4059999999999997</v>
      </c>
      <c r="CS36" s="9">
        <v>6.0170000000000003</v>
      </c>
      <c r="CT36" s="9">
        <v>9.6720000000000006</v>
      </c>
      <c r="CU36" s="9">
        <v>6.7750000000000004</v>
      </c>
      <c r="CV36" s="9">
        <v>2.8980000000000001</v>
      </c>
      <c r="CW36" s="9">
        <v>12.646000000000001</v>
      </c>
      <c r="CX36" s="9">
        <v>6.1340000000000003</v>
      </c>
      <c r="CY36" s="9">
        <v>6.5119999999999996</v>
      </c>
      <c r="CZ36" s="9">
        <v>12.494999999999999</v>
      </c>
      <c r="DA36" s="9">
        <v>6.1589999999999998</v>
      </c>
      <c r="DB36" s="9">
        <v>6.3360000000000003</v>
      </c>
    </row>
    <row r="37" spans="1:106">
      <c r="A37" s="10">
        <v>42614</v>
      </c>
      <c r="B37" s="9">
        <v>11.228</v>
      </c>
      <c r="C37" s="9">
        <v>9.1020000000000003</v>
      </c>
      <c r="D37" s="9">
        <v>2.125</v>
      </c>
      <c r="E37" s="9">
        <v>22.344999999999999</v>
      </c>
      <c r="F37" s="9">
        <v>8.0990000000000002</v>
      </c>
      <c r="G37" s="9">
        <v>14.247</v>
      </c>
      <c r="H37" s="9">
        <v>13.259</v>
      </c>
      <c r="I37" s="9">
        <v>10.657</v>
      </c>
      <c r="J37" s="9">
        <v>2.6030000000000002</v>
      </c>
      <c r="K37" s="9">
        <v>23.904</v>
      </c>
      <c r="L37" s="9">
        <v>8.7970000000000006</v>
      </c>
      <c r="M37" s="9">
        <v>15.106999999999999</v>
      </c>
      <c r="N37" s="9">
        <v>23.097000000000001</v>
      </c>
      <c r="O37" s="9">
        <v>8.7149999999999999</v>
      </c>
      <c r="P37" s="9">
        <v>14.382</v>
      </c>
      <c r="Q37" s="9">
        <v>135.434</v>
      </c>
      <c r="R37" s="9">
        <v>72.569999999999993</v>
      </c>
      <c r="S37" s="9">
        <v>62.865000000000002</v>
      </c>
      <c r="T37" s="9">
        <v>106.98399999999999</v>
      </c>
      <c r="U37" s="9">
        <v>62.691000000000003</v>
      </c>
      <c r="V37" s="9">
        <v>44.292000000000002</v>
      </c>
      <c r="W37" s="9">
        <v>28.451000000000001</v>
      </c>
      <c r="X37" s="9">
        <v>9.8789999999999996</v>
      </c>
      <c r="Y37" s="9">
        <v>18.571999999999999</v>
      </c>
      <c r="Z37" s="9">
        <v>12.613</v>
      </c>
      <c r="AA37" s="9">
        <v>7.6920000000000002</v>
      </c>
      <c r="AB37" s="9">
        <v>4.9210000000000003</v>
      </c>
      <c r="AC37" s="9">
        <v>1.173</v>
      </c>
      <c r="AD37" s="9">
        <v>0.873</v>
      </c>
      <c r="AE37" s="9">
        <v>0.3</v>
      </c>
      <c r="AF37" s="9">
        <v>0.71</v>
      </c>
      <c r="AG37" s="9">
        <v>0.70499999999999996</v>
      </c>
      <c r="AH37" s="9">
        <v>4.0000000000000001E-3</v>
      </c>
      <c r="AI37" s="9">
        <v>0.36499999999999999</v>
      </c>
      <c r="AJ37" s="9">
        <v>0.36499999999999999</v>
      </c>
      <c r="AK37" s="9">
        <v>0</v>
      </c>
      <c r="AL37" s="9">
        <v>0.34499999999999997</v>
      </c>
      <c r="AM37" s="9">
        <v>0.34</v>
      </c>
      <c r="AN37" s="9">
        <v>4.0000000000000001E-3</v>
      </c>
      <c r="AO37" s="9">
        <v>0.46300000000000002</v>
      </c>
      <c r="AP37" s="9">
        <v>0.16800000000000001</v>
      </c>
      <c r="AQ37" s="9">
        <v>0.29599999999999999</v>
      </c>
      <c r="AR37" s="9">
        <v>11.837</v>
      </c>
      <c r="AS37" s="9">
        <v>6.992</v>
      </c>
      <c r="AT37" s="9">
        <v>4.8449999999999998</v>
      </c>
      <c r="AU37" s="9">
        <v>5.6630000000000003</v>
      </c>
      <c r="AV37" s="9">
        <v>3.7519999999999998</v>
      </c>
      <c r="AW37" s="9">
        <v>1.911</v>
      </c>
      <c r="AX37" s="9">
        <v>6.173</v>
      </c>
      <c r="AY37" s="9">
        <v>3.24</v>
      </c>
      <c r="AZ37" s="9">
        <v>2.9329999999999998</v>
      </c>
      <c r="BA37" s="9">
        <v>6.2110000000000003</v>
      </c>
      <c r="BB37" s="9">
        <v>4.2960000000000003</v>
      </c>
      <c r="BC37" s="9">
        <v>1.915</v>
      </c>
      <c r="BD37" s="9">
        <v>6.4020000000000001</v>
      </c>
      <c r="BE37" s="9">
        <v>3.3959999999999999</v>
      </c>
      <c r="BF37" s="9">
        <v>3.0059999999999998</v>
      </c>
      <c r="BG37" s="9">
        <v>6.5380000000000003</v>
      </c>
      <c r="BH37" s="9">
        <v>3.605</v>
      </c>
      <c r="BI37" s="9">
        <v>2.9329999999999998</v>
      </c>
      <c r="BJ37" s="9">
        <v>217.096</v>
      </c>
      <c r="BK37" s="9">
        <v>110.41</v>
      </c>
      <c r="BL37" s="9">
        <v>106.687</v>
      </c>
      <c r="BM37" s="9">
        <v>158.46299999999999</v>
      </c>
      <c r="BN37" s="9">
        <v>92.088999999999999</v>
      </c>
      <c r="BO37" s="9">
        <v>66.373999999999995</v>
      </c>
      <c r="BP37" s="9">
        <v>58.634</v>
      </c>
      <c r="BQ37" s="9">
        <v>18.321000000000002</v>
      </c>
      <c r="BR37" s="9">
        <v>40.313000000000002</v>
      </c>
      <c r="BS37" s="9">
        <v>20.478999999999999</v>
      </c>
      <c r="BT37" s="9">
        <v>11.118</v>
      </c>
      <c r="BU37" s="9">
        <v>9.3620000000000001</v>
      </c>
      <c r="BV37" s="9">
        <v>5.048</v>
      </c>
      <c r="BW37" s="9">
        <v>2.8490000000000002</v>
      </c>
      <c r="BX37" s="9">
        <v>2.198</v>
      </c>
      <c r="BY37" s="9">
        <v>1.2170000000000001</v>
      </c>
      <c r="BZ37" s="9">
        <v>0.81899999999999995</v>
      </c>
      <c r="CA37" s="9">
        <v>0.39800000000000002</v>
      </c>
      <c r="CB37" s="9">
        <v>0.182</v>
      </c>
      <c r="CC37" s="9">
        <v>0.18099999999999999</v>
      </c>
      <c r="CD37" s="9">
        <v>1E-3</v>
      </c>
      <c r="CE37" s="9">
        <v>1.036</v>
      </c>
      <c r="CF37" s="9">
        <v>0.63800000000000001</v>
      </c>
      <c r="CG37" s="9">
        <v>0.39800000000000002</v>
      </c>
      <c r="CH37" s="9">
        <v>3.83</v>
      </c>
      <c r="CI37" s="9">
        <v>2.0299999999999998</v>
      </c>
      <c r="CJ37" s="9">
        <v>1.8</v>
      </c>
      <c r="CK37" s="9">
        <v>17.672000000000001</v>
      </c>
      <c r="CL37" s="9">
        <v>9.6219999999999999</v>
      </c>
      <c r="CM37" s="9">
        <v>8.0510000000000002</v>
      </c>
      <c r="CN37" s="9">
        <v>7.1520000000000001</v>
      </c>
      <c r="CO37" s="9">
        <v>5.6379999999999999</v>
      </c>
      <c r="CP37" s="9">
        <v>1.5149999999999999</v>
      </c>
      <c r="CQ37" s="9">
        <v>10.52</v>
      </c>
      <c r="CR37" s="9">
        <v>3.984</v>
      </c>
      <c r="CS37" s="9">
        <v>6.5359999999999996</v>
      </c>
      <c r="CT37" s="9">
        <v>8.1690000000000005</v>
      </c>
      <c r="CU37" s="9">
        <v>6.2560000000000002</v>
      </c>
      <c r="CV37" s="9">
        <v>1.913</v>
      </c>
      <c r="CW37" s="9">
        <v>12.31</v>
      </c>
      <c r="CX37" s="9">
        <v>4.8620000000000001</v>
      </c>
      <c r="CY37" s="9">
        <v>7.4480000000000004</v>
      </c>
      <c r="CZ37" s="9">
        <v>10.702</v>
      </c>
      <c r="DA37" s="9">
        <v>4.165</v>
      </c>
      <c r="DB37" s="9">
        <v>6.5369999999999999</v>
      </c>
    </row>
    <row r="38" spans="1:106">
      <c r="A38" s="10">
        <v>42644</v>
      </c>
      <c r="B38" s="9">
        <v>10.76</v>
      </c>
      <c r="C38" s="9">
        <v>8.2010000000000005</v>
      </c>
      <c r="D38" s="9">
        <v>2.5590000000000002</v>
      </c>
      <c r="E38" s="9">
        <v>22.957000000000001</v>
      </c>
      <c r="F38" s="9">
        <v>8.23</v>
      </c>
      <c r="G38" s="9">
        <v>14.726000000000001</v>
      </c>
      <c r="H38" s="9">
        <v>12.781000000000001</v>
      </c>
      <c r="I38" s="9">
        <v>9.7729999999999997</v>
      </c>
      <c r="J38" s="9">
        <v>3.008</v>
      </c>
      <c r="K38" s="9">
        <v>24.663</v>
      </c>
      <c r="L38" s="9">
        <v>8.7469999999999999</v>
      </c>
      <c r="M38" s="9">
        <v>15.916</v>
      </c>
      <c r="N38" s="9">
        <v>24.19</v>
      </c>
      <c r="O38" s="9">
        <v>8.9689999999999994</v>
      </c>
      <c r="P38" s="9">
        <v>15.221</v>
      </c>
      <c r="Q38" s="9">
        <v>136.05099999999999</v>
      </c>
      <c r="R38" s="9">
        <v>72.507000000000005</v>
      </c>
      <c r="S38" s="9">
        <v>63.543999999999997</v>
      </c>
      <c r="T38" s="9">
        <v>109.29300000000001</v>
      </c>
      <c r="U38" s="9">
        <v>64.221999999999994</v>
      </c>
      <c r="V38" s="9">
        <v>45.070999999999998</v>
      </c>
      <c r="W38" s="9">
        <v>26.757000000000001</v>
      </c>
      <c r="X38" s="9">
        <v>8.2850000000000001</v>
      </c>
      <c r="Y38" s="9">
        <v>18.472999999999999</v>
      </c>
      <c r="Z38" s="9">
        <v>12.845000000000001</v>
      </c>
      <c r="AA38" s="9">
        <v>7.8970000000000002</v>
      </c>
      <c r="AB38" s="9">
        <v>4.9480000000000004</v>
      </c>
      <c r="AC38" s="9">
        <v>1.7769999999999999</v>
      </c>
      <c r="AD38" s="9">
        <v>1.105</v>
      </c>
      <c r="AE38" s="9">
        <v>0.67200000000000004</v>
      </c>
      <c r="AF38" s="9">
        <v>1.0569999999999999</v>
      </c>
      <c r="AG38" s="9">
        <v>0.80400000000000005</v>
      </c>
      <c r="AH38" s="9">
        <v>0.252</v>
      </c>
      <c r="AI38" s="9">
        <v>0.79500000000000004</v>
      </c>
      <c r="AJ38" s="9">
        <v>0.623</v>
      </c>
      <c r="AK38" s="9">
        <v>0.17299999999999999</v>
      </c>
      <c r="AL38" s="9">
        <v>0.26200000000000001</v>
      </c>
      <c r="AM38" s="9">
        <v>0.182</v>
      </c>
      <c r="AN38" s="9">
        <v>0.08</v>
      </c>
      <c r="AO38" s="9">
        <v>0.72</v>
      </c>
      <c r="AP38" s="9">
        <v>0.30099999999999999</v>
      </c>
      <c r="AQ38" s="9">
        <v>0.41899999999999998</v>
      </c>
      <c r="AR38" s="9">
        <v>11.371</v>
      </c>
      <c r="AS38" s="9">
        <v>6.9770000000000003</v>
      </c>
      <c r="AT38" s="9">
        <v>4.3929999999999998</v>
      </c>
      <c r="AU38" s="9">
        <v>5.9640000000000004</v>
      </c>
      <c r="AV38" s="9">
        <v>4.2039999999999997</v>
      </c>
      <c r="AW38" s="9">
        <v>1.76</v>
      </c>
      <c r="AX38" s="9">
        <v>5.407</v>
      </c>
      <c r="AY38" s="9">
        <v>2.7730000000000001</v>
      </c>
      <c r="AZ38" s="9">
        <v>2.6339999999999999</v>
      </c>
      <c r="BA38" s="9">
        <v>6.9359999999999999</v>
      </c>
      <c r="BB38" s="9">
        <v>4.9249999999999998</v>
      </c>
      <c r="BC38" s="9">
        <v>2.0110000000000001</v>
      </c>
      <c r="BD38" s="9">
        <v>5.9080000000000004</v>
      </c>
      <c r="BE38" s="9">
        <v>2.9710000000000001</v>
      </c>
      <c r="BF38" s="9">
        <v>2.9369999999999998</v>
      </c>
      <c r="BG38" s="9">
        <v>6.202</v>
      </c>
      <c r="BH38" s="9">
        <v>3.3959999999999999</v>
      </c>
      <c r="BI38" s="9">
        <v>2.806</v>
      </c>
      <c r="BJ38" s="9">
        <v>215.84399999999999</v>
      </c>
      <c r="BK38" s="9">
        <v>109.47</v>
      </c>
      <c r="BL38" s="9">
        <v>106.373</v>
      </c>
      <c r="BM38" s="9">
        <v>157.62799999999999</v>
      </c>
      <c r="BN38" s="9">
        <v>89.087000000000003</v>
      </c>
      <c r="BO38" s="9">
        <v>68.540999999999997</v>
      </c>
      <c r="BP38" s="9">
        <v>58.216000000000001</v>
      </c>
      <c r="BQ38" s="9">
        <v>20.382999999999999</v>
      </c>
      <c r="BR38" s="9">
        <v>37.832999999999998</v>
      </c>
      <c r="BS38" s="9">
        <v>19.317</v>
      </c>
      <c r="BT38" s="9">
        <v>10.166</v>
      </c>
      <c r="BU38" s="9">
        <v>9.15</v>
      </c>
      <c r="BV38" s="9">
        <v>3.25</v>
      </c>
      <c r="BW38" s="9">
        <v>1.794</v>
      </c>
      <c r="BX38" s="9">
        <v>1.4550000000000001</v>
      </c>
      <c r="BY38" s="9">
        <v>0.67700000000000005</v>
      </c>
      <c r="BZ38" s="9">
        <v>0.32100000000000001</v>
      </c>
      <c r="CA38" s="9">
        <v>0.35699999999999998</v>
      </c>
      <c r="CB38" s="9">
        <v>0.49099999999999999</v>
      </c>
      <c r="CC38" s="9">
        <v>0.13700000000000001</v>
      </c>
      <c r="CD38" s="9">
        <v>0.35399999999999998</v>
      </c>
      <c r="CE38" s="9">
        <v>0.186</v>
      </c>
      <c r="CF38" s="9">
        <v>0.183</v>
      </c>
      <c r="CG38" s="9">
        <v>3.0000000000000001E-3</v>
      </c>
      <c r="CH38" s="9">
        <v>2.5720000000000001</v>
      </c>
      <c r="CI38" s="9">
        <v>1.474</v>
      </c>
      <c r="CJ38" s="9">
        <v>1.0980000000000001</v>
      </c>
      <c r="CK38" s="9">
        <v>18.125</v>
      </c>
      <c r="CL38" s="9">
        <v>9.5239999999999991</v>
      </c>
      <c r="CM38" s="9">
        <v>8.6010000000000009</v>
      </c>
      <c r="CN38" s="9">
        <v>7.5860000000000003</v>
      </c>
      <c r="CO38" s="9">
        <v>5.3310000000000004</v>
      </c>
      <c r="CP38" s="9">
        <v>2.2549999999999999</v>
      </c>
      <c r="CQ38" s="9">
        <v>10.539</v>
      </c>
      <c r="CR38" s="9">
        <v>4.1929999999999996</v>
      </c>
      <c r="CS38" s="9">
        <v>6.3460000000000001</v>
      </c>
      <c r="CT38" s="9">
        <v>8.0630000000000006</v>
      </c>
      <c r="CU38" s="9">
        <v>5.62</v>
      </c>
      <c r="CV38" s="9">
        <v>2.4430000000000001</v>
      </c>
      <c r="CW38" s="9">
        <v>11.254</v>
      </c>
      <c r="CX38" s="9">
        <v>4.5469999999999997</v>
      </c>
      <c r="CY38" s="9">
        <v>6.7069999999999999</v>
      </c>
      <c r="CZ38" s="9">
        <v>11.03</v>
      </c>
      <c r="DA38" s="9">
        <v>4.33</v>
      </c>
      <c r="DB38" s="9">
        <v>6.7</v>
      </c>
    </row>
    <row r="39" spans="1:106">
      <c r="A39" s="10">
        <v>42675</v>
      </c>
      <c r="B39" s="9">
        <v>10.358000000000001</v>
      </c>
      <c r="C39" s="9">
        <v>7.7359999999999998</v>
      </c>
      <c r="D39" s="9">
        <v>2.6219999999999999</v>
      </c>
      <c r="E39" s="9">
        <v>26.135999999999999</v>
      </c>
      <c r="F39" s="9">
        <v>10.465999999999999</v>
      </c>
      <c r="G39" s="9">
        <v>15.669</v>
      </c>
      <c r="H39" s="9">
        <v>12.266</v>
      </c>
      <c r="I39" s="9">
        <v>9.3019999999999996</v>
      </c>
      <c r="J39" s="9">
        <v>2.9649999999999999</v>
      </c>
      <c r="K39" s="9">
        <v>27.789000000000001</v>
      </c>
      <c r="L39" s="9">
        <v>10.938000000000001</v>
      </c>
      <c r="M39" s="9">
        <v>16.850999999999999</v>
      </c>
      <c r="N39" s="9">
        <v>27.768000000000001</v>
      </c>
      <c r="O39" s="9">
        <v>11.326000000000001</v>
      </c>
      <c r="P39" s="9">
        <v>16.442</v>
      </c>
      <c r="Q39" s="9">
        <v>135.52000000000001</v>
      </c>
      <c r="R39" s="9">
        <v>72.203000000000003</v>
      </c>
      <c r="S39" s="9">
        <v>63.317</v>
      </c>
      <c r="T39" s="9">
        <v>108.456</v>
      </c>
      <c r="U39" s="9">
        <v>63.027999999999999</v>
      </c>
      <c r="V39" s="9">
        <v>45.427999999999997</v>
      </c>
      <c r="W39" s="9">
        <v>27.064</v>
      </c>
      <c r="X39" s="9">
        <v>9.1750000000000007</v>
      </c>
      <c r="Y39" s="9">
        <v>17.888999999999999</v>
      </c>
      <c r="Z39" s="9">
        <v>13.019</v>
      </c>
      <c r="AA39" s="9">
        <v>8.0760000000000005</v>
      </c>
      <c r="AB39" s="9">
        <v>4.9429999999999996</v>
      </c>
      <c r="AC39" s="9">
        <v>1.36</v>
      </c>
      <c r="AD39" s="9">
        <v>0.88</v>
      </c>
      <c r="AE39" s="9">
        <v>0.48</v>
      </c>
      <c r="AF39" s="9">
        <v>0.874</v>
      </c>
      <c r="AG39" s="9">
        <v>0.71899999999999997</v>
      </c>
      <c r="AH39" s="9">
        <v>0.155</v>
      </c>
      <c r="AI39" s="9">
        <v>0.36099999999999999</v>
      </c>
      <c r="AJ39" s="9">
        <v>0.27900000000000003</v>
      </c>
      <c r="AK39" s="9">
        <v>8.2000000000000003E-2</v>
      </c>
      <c r="AL39" s="9">
        <v>0.51300000000000001</v>
      </c>
      <c r="AM39" s="9">
        <v>0.44</v>
      </c>
      <c r="AN39" s="9">
        <v>7.2999999999999995E-2</v>
      </c>
      <c r="AO39" s="9">
        <v>0.48699999999999999</v>
      </c>
      <c r="AP39" s="9">
        <v>0.161</v>
      </c>
      <c r="AQ39" s="9">
        <v>0.32500000000000001</v>
      </c>
      <c r="AR39" s="9">
        <v>12.036</v>
      </c>
      <c r="AS39" s="9">
        <v>7.41</v>
      </c>
      <c r="AT39" s="9">
        <v>4.6260000000000003</v>
      </c>
      <c r="AU39" s="9">
        <v>5.9390000000000001</v>
      </c>
      <c r="AV39" s="9">
        <v>4.3639999999999999</v>
      </c>
      <c r="AW39" s="9">
        <v>1.575</v>
      </c>
      <c r="AX39" s="9">
        <v>6.0979999999999999</v>
      </c>
      <c r="AY39" s="9">
        <v>3.0470000000000002</v>
      </c>
      <c r="AZ39" s="9">
        <v>3.0510000000000002</v>
      </c>
      <c r="BA39" s="9">
        <v>6.5389999999999997</v>
      </c>
      <c r="BB39" s="9">
        <v>4.8929999999999998</v>
      </c>
      <c r="BC39" s="9">
        <v>1.6459999999999999</v>
      </c>
      <c r="BD39" s="9">
        <v>6.48</v>
      </c>
      <c r="BE39" s="9">
        <v>3.1829999999999998</v>
      </c>
      <c r="BF39" s="9">
        <v>3.2970000000000002</v>
      </c>
      <c r="BG39" s="9">
        <v>6.4589999999999996</v>
      </c>
      <c r="BH39" s="9">
        <v>3.3250000000000002</v>
      </c>
      <c r="BI39" s="9">
        <v>3.133</v>
      </c>
      <c r="BJ39" s="9">
        <v>220.68899999999999</v>
      </c>
      <c r="BK39" s="9">
        <v>111.35599999999999</v>
      </c>
      <c r="BL39" s="9">
        <v>109.333</v>
      </c>
      <c r="BM39" s="9">
        <v>161.53100000000001</v>
      </c>
      <c r="BN39" s="9">
        <v>93.492000000000004</v>
      </c>
      <c r="BO39" s="9">
        <v>68.040000000000006</v>
      </c>
      <c r="BP39" s="9">
        <v>59.158000000000001</v>
      </c>
      <c r="BQ39" s="9">
        <v>17.864000000000001</v>
      </c>
      <c r="BR39" s="9">
        <v>41.293999999999997</v>
      </c>
      <c r="BS39" s="9">
        <v>19.632000000000001</v>
      </c>
      <c r="BT39" s="9">
        <v>9.516</v>
      </c>
      <c r="BU39" s="9">
        <v>10.116</v>
      </c>
      <c r="BV39" s="9">
        <v>3.2090000000000001</v>
      </c>
      <c r="BW39" s="9">
        <v>2.0379999999999998</v>
      </c>
      <c r="BX39" s="9">
        <v>1.171</v>
      </c>
      <c r="BY39" s="9">
        <v>0.95899999999999996</v>
      </c>
      <c r="BZ39" s="9">
        <v>0.79</v>
      </c>
      <c r="CA39" s="9">
        <v>0.16900000000000001</v>
      </c>
      <c r="CB39" s="9">
        <v>0.75</v>
      </c>
      <c r="CC39" s="9">
        <v>0.748</v>
      </c>
      <c r="CD39" s="9">
        <v>1E-3</v>
      </c>
      <c r="CE39" s="9">
        <v>0.20899999999999999</v>
      </c>
      <c r="CF39" s="9">
        <v>4.2000000000000003E-2</v>
      </c>
      <c r="CG39" s="9">
        <v>0.16800000000000001</v>
      </c>
      <c r="CH39" s="9">
        <v>2.25</v>
      </c>
      <c r="CI39" s="9">
        <v>1.248</v>
      </c>
      <c r="CJ39" s="9">
        <v>1.002</v>
      </c>
      <c r="CK39" s="9">
        <v>18.2</v>
      </c>
      <c r="CL39" s="9">
        <v>8.7170000000000005</v>
      </c>
      <c r="CM39" s="9">
        <v>9.4830000000000005</v>
      </c>
      <c r="CN39" s="9">
        <v>6.7009999999999996</v>
      </c>
      <c r="CO39" s="9">
        <v>5.0350000000000001</v>
      </c>
      <c r="CP39" s="9">
        <v>1.6659999999999999</v>
      </c>
      <c r="CQ39" s="9">
        <v>11.499000000000001</v>
      </c>
      <c r="CR39" s="9">
        <v>3.6819999999999999</v>
      </c>
      <c r="CS39" s="9">
        <v>7.8170000000000002</v>
      </c>
      <c r="CT39" s="9">
        <v>7.2549999999999999</v>
      </c>
      <c r="CU39" s="9">
        <v>5.4189999999999996</v>
      </c>
      <c r="CV39" s="9">
        <v>1.8360000000000001</v>
      </c>
      <c r="CW39" s="9">
        <v>12.377000000000001</v>
      </c>
      <c r="CX39" s="9">
        <v>4.0970000000000004</v>
      </c>
      <c r="CY39" s="9">
        <v>8.2799999999999994</v>
      </c>
      <c r="CZ39" s="9">
        <v>12.247999999999999</v>
      </c>
      <c r="DA39" s="9">
        <v>4.43</v>
      </c>
      <c r="DB39" s="9">
        <v>7.819</v>
      </c>
    </row>
    <row r="40" spans="1:106">
      <c r="A40" s="10">
        <v>42705</v>
      </c>
      <c r="B40" s="9">
        <v>11.016</v>
      </c>
      <c r="C40" s="9">
        <v>7.5949999999999998</v>
      </c>
      <c r="D40" s="9">
        <v>3.4209999999999998</v>
      </c>
      <c r="E40" s="9">
        <v>23.603999999999999</v>
      </c>
      <c r="F40" s="9">
        <v>8.7650000000000006</v>
      </c>
      <c r="G40" s="9">
        <v>14.839</v>
      </c>
      <c r="H40" s="9">
        <v>12.999000000000001</v>
      </c>
      <c r="I40" s="9">
        <v>8.6720000000000006</v>
      </c>
      <c r="J40" s="9">
        <v>4.327</v>
      </c>
      <c r="K40" s="9">
        <v>25.702000000000002</v>
      </c>
      <c r="L40" s="9">
        <v>9.5359999999999996</v>
      </c>
      <c r="M40" s="9">
        <v>16.166</v>
      </c>
      <c r="N40" s="9">
        <v>24.574000000000002</v>
      </c>
      <c r="O40" s="9">
        <v>9.2390000000000008</v>
      </c>
      <c r="P40" s="9">
        <v>15.335000000000001</v>
      </c>
      <c r="Q40" s="9">
        <v>136.191</v>
      </c>
      <c r="R40" s="9">
        <v>72.248999999999995</v>
      </c>
      <c r="S40" s="9">
        <v>63.942</v>
      </c>
      <c r="T40" s="9">
        <v>110.17700000000001</v>
      </c>
      <c r="U40" s="9">
        <v>63.052999999999997</v>
      </c>
      <c r="V40" s="9">
        <v>47.124000000000002</v>
      </c>
      <c r="W40" s="9">
        <v>26.013999999999999</v>
      </c>
      <c r="X40" s="9">
        <v>9.1959999999999997</v>
      </c>
      <c r="Y40" s="9">
        <v>16.818000000000001</v>
      </c>
      <c r="Z40" s="9">
        <v>15.048999999999999</v>
      </c>
      <c r="AA40" s="9">
        <v>8.1110000000000007</v>
      </c>
      <c r="AB40" s="9">
        <v>6.9379999999999997</v>
      </c>
      <c r="AC40" s="9">
        <v>2.9049999999999998</v>
      </c>
      <c r="AD40" s="9">
        <v>1.65</v>
      </c>
      <c r="AE40" s="9">
        <v>1.2549999999999999</v>
      </c>
      <c r="AF40" s="9">
        <v>1.8069999999999999</v>
      </c>
      <c r="AG40" s="9">
        <v>1.119</v>
      </c>
      <c r="AH40" s="9">
        <v>0.68799999999999994</v>
      </c>
      <c r="AI40" s="9">
        <v>0.92800000000000005</v>
      </c>
      <c r="AJ40" s="9">
        <v>0.55900000000000005</v>
      </c>
      <c r="AK40" s="9">
        <v>0.36899999999999999</v>
      </c>
      <c r="AL40" s="9">
        <v>0.879</v>
      </c>
      <c r="AM40" s="9">
        <v>0.56000000000000005</v>
      </c>
      <c r="AN40" s="9">
        <v>0.32</v>
      </c>
      <c r="AO40" s="9">
        <v>1.0980000000000001</v>
      </c>
      <c r="AP40" s="9">
        <v>0.53200000000000003</v>
      </c>
      <c r="AQ40" s="9">
        <v>0.56599999999999995</v>
      </c>
      <c r="AR40" s="9">
        <v>13.233000000000001</v>
      </c>
      <c r="AS40" s="9">
        <v>6.9729999999999999</v>
      </c>
      <c r="AT40" s="9">
        <v>6.26</v>
      </c>
      <c r="AU40" s="9">
        <v>6.84</v>
      </c>
      <c r="AV40" s="9">
        <v>4.4470000000000001</v>
      </c>
      <c r="AW40" s="9">
        <v>2.3929999999999998</v>
      </c>
      <c r="AX40" s="9">
        <v>6.3929999999999998</v>
      </c>
      <c r="AY40" s="9">
        <v>2.5259999999999998</v>
      </c>
      <c r="AZ40" s="9">
        <v>3.867</v>
      </c>
      <c r="BA40" s="9">
        <v>8.125</v>
      </c>
      <c r="BB40" s="9">
        <v>5.2649999999999997</v>
      </c>
      <c r="BC40" s="9">
        <v>2.86</v>
      </c>
      <c r="BD40" s="9">
        <v>6.9240000000000004</v>
      </c>
      <c r="BE40" s="9">
        <v>2.8460000000000001</v>
      </c>
      <c r="BF40" s="9">
        <v>4.0789999999999997</v>
      </c>
      <c r="BG40" s="9">
        <v>7.3209999999999997</v>
      </c>
      <c r="BH40" s="9">
        <v>3.085</v>
      </c>
      <c r="BI40" s="9">
        <v>4.2359999999999998</v>
      </c>
      <c r="BJ40" s="9">
        <v>225.38499999999999</v>
      </c>
      <c r="BK40" s="9">
        <v>113.84699999999999</v>
      </c>
      <c r="BL40" s="9">
        <v>111.538</v>
      </c>
      <c r="BM40" s="9">
        <v>164.43</v>
      </c>
      <c r="BN40" s="9">
        <v>95.388999999999996</v>
      </c>
      <c r="BO40" s="9">
        <v>69.040999999999997</v>
      </c>
      <c r="BP40" s="9">
        <v>60.954000000000001</v>
      </c>
      <c r="BQ40" s="9">
        <v>18.457000000000001</v>
      </c>
      <c r="BR40" s="9">
        <v>42.497</v>
      </c>
      <c r="BS40" s="9">
        <v>26.3</v>
      </c>
      <c r="BT40" s="9">
        <v>12.869</v>
      </c>
      <c r="BU40" s="9">
        <v>13.430999999999999</v>
      </c>
      <c r="BV40" s="9">
        <v>4.1769999999999996</v>
      </c>
      <c r="BW40" s="9">
        <v>1.996</v>
      </c>
      <c r="BX40" s="9">
        <v>2.181</v>
      </c>
      <c r="BY40" s="9">
        <v>0.97599999999999998</v>
      </c>
      <c r="BZ40" s="9">
        <v>0.79600000000000004</v>
      </c>
      <c r="CA40" s="9">
        <v>0.18</v>
      </c>
      <c r="CB40" s="9">
        <v>0.36</v>
      </c>
      <c r="CC40" s="9">
        <v>0.35799999999999998</v>
      </c>
      <c r="CD40" s="9">
        <v>2E-3</v>
      </c>
      <c r="CE40" s="9">
        <v>0.61699999999999999</v>
      </c>
      <c r="CF40" s="9">
        <v>0.438</v>
      </c>
      <c r="CG40" s="9">
        <v>0.17799999999999999</v>
      </c>
      <c r="CH40" s="9">
        <v>3.2010000000000001</v>
      </c>
      <c r="CI40" s="9">
        <v>1.1990000000000001</v>
      </c>
      <c r="CJ40" s="9">
        <v>2.0009999999999999</v>
      </c>
      <c r="CK40" s="9">
        <v>24.417999999999999</v>
      </c>
      <c r="CL40" s="9">
        <v>11.664</v>
      </c>
      <c r="CM40" s="9">
        <v>12.754</v>
      </c>
      <c r="CN40" s="9">
        <v>7.4279999999999999</v>
      </c>
      <c r="CO40" s="9">
        <v>5.4930000000000003</v>
      </c>
      <c r="CP40" s="9">
        <v>1.9339999999999999</v>
      </c>
      <c r="CQ40" s="9">
        <v>16.989999999999998</v>
      </c>
      <c r="CR40" s="9">
        <v>6.1710000000000003</v>
      </c>
      <c r="CS40" s="9">
        <v>10.819000000000001</v>
      </c>
      <c r="CT40" s="9">
        <v>8.1329999999999991</v>
      </c>
      <c r="CU40" s="9">
        <v>6.0170000000000003</v>
      </c>
      <c r="CV40" s="9">
        <v>2.1160000000000001</v>
      </c>
      <c r="CW40" s="9">
        <v>18.167000000000002</v>
      </c>
      <c r="CX40" s="9">
        <v>6.8520000000000003</v>
      </c>
      <c r="CY40" s="9">
        <v>11.315</v>
      </c>
      <c r="CZ40" s="9">
        <v>17.350000000000001</v>
      </c>
      <c r="DA40" s="9">
        <v>6.5289999999999999</v>
      </c>
      <c r="DB40" s="9">
        <v>10.821</v>
      </c>
    </row>
    <row r="41" spans="1:106">
      <c r="A41" s="10">
        <v>42736</v>
      </c>
      <c r="B41" s="9">
        <v>11.26</v>
      </c>
      <c r="C41" s="9">
        <v>9.1950000000000003</v>
      </c>
      <c r="D41" s="9">
        <v>2.0659999999999998</v>
      </c>
      <c r="E41" s="9">
        <v>22.155999999999999</v>
      </c>
      <c r="F41" s="9">
        <v>8.2390000000000008</v>
      </c>
      <c r="G41" s="9">
        <v>13.916</v>
      </c>
      <c r="H41" s="9">
        <v>12.686999999999999</v>
      </c>
      <c r="I41" s="9">
        <v>10.257</v>
      </c>
      <c r="J41" s="9">
        <v>2.4300000000000002</v>
      </c>
      <c r="K41" s="9">
        <v>23.881</v>
      </c>
      <c r="L41" s="9">
        <v>8.9149999999999991</v>
      </c>
      <c r="M41" s="9">
        <v>14.965</v>
      </c>
      <c r="N41" s="9">
        <v>23.308</v>
      </c>
      <c r="O41" s="9">
        <v>9.1709999999999994</v>
      </c>
      <c r="P41" s="9">
        <v>14.137</v>
      </c>
      <c r="Q41" s="9">
        <v>132.536</v>
      </c>
      <c r="R41" s="9">
        <v>70.638000000000005</v>
      </c>
      <c r="S41" s="9">
        <v>61.898000000000003</v>
      </c>
      <c r="T41" s="9">
        <v>105.53</v>
      </c>
      <c r="U41" s="9">
        <v>60.871000000000002</v>
      </c>
      <c r="V41" s="9">
        <v>44.658999999999999</v>
      </c>
      <c r="W41" s="9">
        <v>27.007000000000001</v>
      </c>
      <c r="X41" s="9">
        <v>9.7669999999999995</v>
      </c>
      <c r="Y41" s="9">
        <v>17.239000000000001</v>
      </c>
      <c r="Z41" s="9">
        <v>15.852</v>
      </c>
      <c r="AA41" s="9">
        <v>8.9730000000000008</v>
      </c>
      <c r="AB41" s="9">
        <v>6.8780000000000001</v>
      </c>
      <c r="AC41" s="9">
        <v>2.8940000000000001</v>
      </c>
      <c r="AD41" s="9">
        <v>1.784</v>
      </c>
      <c r="AE41" s="9">
        <v>1.1100000000000001</v>
      </c>
      <c r="AF41" s="9">
        <v>1.55</v>
      </c>
      <c r="AG41" s="9">
        <v>1.1970000000000001</v>
      </c>
      <c r="AH41" s="9">
        <v>0.35299999999999998</v>
      </c>
      <c r="AI41" s="9">
        <v>1.04</v>
      </c>
      <c r="AJ41" s="9">
        <v>0.77700000000000002</v>
      </c>
      <c r="AK41" s="9">
        <v>0.26400000000000001</v>
      </c>
      <c r="AL41" s="9">
        <v>0.51</v>
      </c>
      <c r="AM41" s="9">
        <v>0.42</v>
      </c>
      <c r="AN41" s="9">
        <v>8.8999999999999996E-2</v>
      </c>
      <c r="AO41" s="9">
        <v>1.3440000000000001</v>
      </c>
      <c r="AP41" s="9">
        <v>0.58699999999999997</v>
      </c>
      <c r="AQ41" s="9">
        <v>0.75700000000000001</v>
      </c>
      <c r="AR41" s="9">
        <v>14.367000000000001</v>
      </c>
      <c r="AS41" s="9">
        <v>8.0280000000000005</v>
      </c>
      <c r="AT41" s="9">
        <v>6.3380000000000001</v>
      </c>
      <c r="AU41" s="9">
        <v>6.6749999999999998</v>
      </c>
      <c r="AV41" s="9">
        <v>4.6859999999999999</v>
      </c>
      <c r="AW41" s="9">
        <v>1.988</v>
      </c>
      <c r="AX41" s="9">
        <v>7.6920000000000002</v>
      </c>
      <c r="AY41" s="9">
        <v>3.3420000000000001</v>
      </c>
      <c r="AZ41" s="9">
        <v>4.3499999999999996</v>
      </c>
      <c r="BA41" s="9">
        <v>7.9630000000000001</v>
      </c>
      <c r="BB41" s="9">
        <v>5.6239999999999997</v>
      </c>
      <c r="BC41" s="9">
        <v>2.339</v>
      </c>
      <c r="BD41" s="9">
        <v>7.8879999999999999</v>
      </c>
      <c r="BE41" s="9">
        <v>3.3490000000000002</v>
      </c>
      <c r="BF41" s="9">
        <v>4.54</v>
      </c>
      <c r="BG41" s="9">
        <v>8.7319999999999993</v>
      </c>
      <c r="BH41" s="9">
        <v>4.1189999999999998</v>
      </c>
      <c r="BI41" s="9">
        <v>4.6130000000000004</v>
      </c>
      <c r="BJ41" s="9">
        <v>220.376</v>
      </c>
      <c r="BK41" s="9">
        <v>112.997</v>
      </c>
      <c r="BL41" s="9">
        <v>107.379</v>
      </c>
      <c r="BM41" s="9">
        <v>160.999</v>
      </c>
      <c r="BN41" s="9">
        <v>94.022000000000006</v>
      </c>
      <c r="BO41" s="9">
        <v>66.977999999999994</v>
      </c>
      <c r="BP41" s="9">
        <v>59.377000000000002</v>
      </c>
      <c r="BQ41" s="9">
        <v>18.975999999999999</v>
      </c>
      <c r="BR41" s="9">
        <v>40.401000000000003</v>
      </c>
      <c r="BS41" s="9">
        <v>24.33</v>
      </c>
      <c r="BT41" s="9">
        <v>13.455</v>
      </c>
      <c r="BU41" s="9">
        <v>10.875</v>
      </c>
      <c r="BV41" s="9">
        <v>4.601</v>
      </c>
      <c r="BW41" s="9">
        <v>1.9850000000000001</v>
      </c>
      <c r="BX41" s="9">
        <v>2.6160000000000001</v>
      </c>
      <c r="BY41" s="9">
        <v>1.571</v>
      </c>
      <c r="BZ41" s="9">
        <v>1.036</v>
      </c>
      <c r="CA41" s="9">
        <v>0.53500000000000003</v>
      </c>
      <c r="CB41" s="9">
        <v>1.345</v>
      </c>
      <c r="CC41" s="9">
        <v>0.81499999999999995</v>
      </c>
      <c r="CD41" s="9">
        <v>0.53</v>
      </c>
      <c r="CE41" s="9">
        <v>0.22600000000000001</v>
      </c>
      <c r="CF41" s="9">
        <v>0.221</v>
      </c>
      <c r="CG41" s="9">
        <v>5.0000000000000001E-3</v>
      </c>
      <c r="CH41" s="9">
        <v>3.03</v>
      </c>
      <c r="CI41" s="9">
        <v>0.94899999999999995</v>
      </c>
      <c r="CJ41" s="9">
        <v>2.08</v>
      </c>
      <c r="CK41" s="9">
        <v>21.808</v>
      </c>
      <c r="CL41" s="9">
        <v>12.342000000000001</v>
      </c>
      <c r="CM41" s="9">
        <v>9.4659999999999993</v>
      </c>
      <c r="CN41" s="9">
        <v>7.6029999999999998</v>
      </c>
      <c r="CO41" s="9">
        <v>5.8319999999999999</v>
      </c>
      <c r="CP41" s="9">
        <v>1.7709999999999999</v>
      </c>
      <c r="CQ41" s="9">
        <v>14.205</v>
      </c>
      <c r="CR41" s="9">
        <v>6.51</v>
      </c>
      <c r="CS41" s="9">
        <v>7.6950000000000003</v>
      </c>
      <c r="CT41" s="9">
        <v>8.8960000000000008</v>
      </c>
      <c r="CU41" s="9">
        <v>6.5890000000000004</v>
      </c>
      <c r="CV41" s="9">
        <v>2.3079999999999998</v>
      </c>
      <c r="CW41" s="9">
        <v>15.433999999999999</v>
      </c>
      <c r="CX41" s="9">
        <v>6.867</v>
      </c>
      <c r="CY41" s="9">
        <v>8.5670000000000002</v>
      </c>
      <c r="CZ41" s="9">
        <v>15.55</v>
      </c>
      <c r="DA41" s="9">
        <v>7.3250000000000002</v>
      </c>
      <c r="DB41" s="9">
        <v>8.2249999999999996</v>
      </c>
    </row>
    <row r="42" spans="1:106">
      <c r="A42" s="10">
        <v>42767</v>
      </c>
      <c r="B42" s="9">
        <v>9.64</v>
      </c>
      <c r="C42" s="9">
        <v>7.2160000000000002</v>
      </c>
      <c r="D42" s="9">
        <v>2.4239999999999999</v>
      </c>
      <c r="E42" s="9">
        <v>23.137</v>
      </c>
      <c r="F42" s="9">
        <v>9.1669999999999998</v>
      </c>
      <c r="G42" s="9">
        <v>13.97</v>
      </c>
      <c r="H42" s="9">
        <v>11.853</v>
      </c>
      <c r="I42" s="9">
        <v>9.0389999999999997</v>
      </c>
      <c r="J42" s="9">
        <v>2.8140000000000001</v>
      </c>
      <c r="K42" s="9">
        <v>25.763000000000002</v>
      </c>
      <c r="L42" s="9">
        <v>10.308</v>
      </c>
      <c r="M42" s="9">
        <v>15.456</v>
      </c>
      <c r="N42" s="9">
        <v>24.338999999999999</v>
      </c>
      <c r="O42" s="9">
        <v>10.07</v>
      </c>
      <c r="P42" s="9">
        <v>14.27</v>
      </c>
      <c r="Q42" s="9">
        <v>134.124</v>
      </c>
      <c r="R42" s="9">
        <v>71.405000000000001</v>
      </c>
      <c r="S42" s="9">
        <v>62.719000000000001</v>
      </c>
      <c r="T42" s="9">
        <v>106.28400000000001</v>
      </c>
      <c r="U42" s="9">
        <v>61.735999999999997</v>
      </c>
      <c r="V42" s="9">
        <v>44.548999999999999</v>
      </c>
      <c r="W42" s="9">
        <v>27.838999999999999</v>
      </c>
      <c r="X42" s="9">
        <v>9.6690000000000005</v>
      </c>
      <c r="Y42" s="9">
        <v>18.170000000000002</v>
      </c>
      <c r="Z42" s="9">
        <v>15.063000000000001</v>
      </c>
      <c r="AA42" s="9">
        <v>9.0839999999999996</v>
      </c>
      <c r="AB42" s="9">
        <v>5.9790000000000001</v>
      </c>
      <c r="AC42" s="9">
        <v>2.4159999999999999</v>
      </c>
      <c r="AD42" s="9">
        <v>1.7110000000000001</v>
      </c>
      <c r="AE42" s="9">
        <v>0.70499999999999996</v>
      </c>
      <c r="AF42" s="9">
        <v>1.488</v>
      </c>
      <c r="AG42" s="9">
        <v>1.242</v>
      </c>
      <c r="AH42" s="9">
        <v>0.246</v>
      </c>
      <c r="AI42" s="9">
        <v>0.77</v>
      </c>
      <c r="AJ42" s="9">
        <v>0.61299999999999999</v>
      </c>
      <c r="AK42" s="9">
        <v>0.158</v>
      </c>
      <c r="AL42" s="9">
        <v>0.71699999999999997</v>
      </c>
      <c r="AM42" s="9">
        <v>0.629</v>
      </c>
      <c r="AN42" s="9">
        <v>8.7999999999999995E-2</v>
      </c>
      <c r="AO42" s="9">
        <v>0.92800000000000005</v>
      </c>
      <c r="AP42" s="9">
        <v>0.46899999999999997</v>
      </c>
      <c r="AQ42" s="9">
        <v>0.45900000000000002</v>
      </c>
      <c r="AR42" s="9">
        <v>13.464</v>
      </c>
      <c r="AS42" s="9">
        <v>8.0579999999999998</v>
      </c>
      <c r="AT42" s="9">
        <v>5.4059999999999997</v>
      </c>
      <c r="AU42" s="9">
        <v>7.23</v>
      </c>
      <c r="AV42" s="9">
        <v>5.093</v>
      </c>
      <c r="AW42" s="9">
        <v>2.1379999999999999</v>
      </c>
      <c r="AX42" s="9">
        <v>6.234</v>
      </c>
      <c r="AY42" s="9">
        <v>2.9660000000000002</v>
      </c>
      <c r="AZ42" s="9">
        <v>3.2679999999999998</v>
      </c>
      <c r="BA42" s="9">
        <v>8.3140000000000001</v>
      </c>
      <c r="BB42" s="9">
        <v>6.0049999999999999</v>
      </c>
      <c r="BC42" s="9">
        <v>2.31</v>
      </c>
      <c r="BD42" s="9">
        <v>6.7489999999999997</v>
      </c>
      <c r="BE42" s="9">
        <v>3.0790000000000002</v>
      </c>
      <c r="BF42" s="9">
        <v>3.67</v>
      </c>
      <c r="BG42" s="9">
        <v>7.0039999999999996</v>
      </c>
      <c r="BH42" s="9">
        <v>3.5779999999999998</v>
      </c>
      <c r="BI42" s="9">
        <v>3.4260000000000002</v>
      </c>
      <c r="BJ42" s="9">
        <v>222.08</v>
      </c>
      <c r="BK42" s="9">
        <v>112.724</v>
      </c>
      <c r="BL42" s="9">
        <v>109.35599999999999</v>
      </c>
      <c r="BM42" s="9">
        <v>160.55199999999999</v>
      </c>
      <c r="BN42" s="9">
        <v>92.427999999999997</v>
      </c>
      <c r="BO42" s="9">
        <v>68.123999999999995</v>
      </c>
      <c r="BP42" s="9">
        <v>61.527999999999999</v>
      </c>
      <c r="BQ42" s="9">
        <v>20.295999999999999</v>
      </c>
      <c r="BR42" s="9">
        <v>41.231999999999999</v>
      </c>
      <c r="BS42" s="9">
        <v>22.33</v>
      </c>
      <c r="BT42" s="9">
        <v>11.236000000000001</v>
      </c>
      <c r="BU42" s="9">
        <v>11.093999999999999</v>
      </c>
      <c r="BV42" s="9">
        <v>4.3380000000000001</v>
      </c>
      <c r="BW42" s="9">
        <v>1.7350000000000001</v>
      </c>
      <c r="BX42" s="9">
        <v>2.6030000000000002</v>
      </c>
      <c r="BY42" s="9">
        <v>2.117</v>
      </c>
      <c r="BZ42" s="9">
        <v>1.2549999999999999</v>
      </c>
      <c r="CA42" s="9">
        <v>0.86099999999999999</v>
      </c>
      <c r="CB42" s="9">
        <v>0.70499999999999996</v>
      </c>
      <c r="CC42" s="9">
        <v>0.2</v>
      </c>
      <c r="CD42" s="9">
        <v>0.50600000000000001</v>
      </c>
      <c r="CE42" s="9">
        <v>1.411</v>
      </c>
      <c r="CF42" s="9">
        <v>1.0549999999999999</v>
      </c>
      <c r="CG42" s="9">
        <v>0.35599999999999998</v>
      </c>
      <c r="CH42" s="9">
        <v>2.2210000000000001</v>
      </c>
      <c r="CI42" s="9">
        <v>0.48</v>
      </c>
      <c r="CJ42" s="9">
        <v>1.7410000000000001</v>
      </c>
      <c r="CK42" s="9">
        <v>19.506</v>
      </c>
      <c r="CL42" s="9">
        <v>10.063000000000001</v>
      </c>
      <c r="CM42" s="9">
        <v>9.4429999999999996</v>
      </c>
      <c r="CN42" s="9">
        <v>7.226</v>
      </c>
      <c r="CO42" s="9">
        <v>4.9329999999999998</v>
      </c>
      <c r="CP42" s="9">
        <v>2.294</v>
      </c>
      <c r="CQ42" s="9">
        <v>12.28</v>
      </c>
      <c r="CR42" s="9">
        <v>5.13</v>
      </c>
      <c r="CS42" s="9">
        <v>7.149</v>
      </c>
      <c r="CT42" s="9">
        <v>8.91</v>
      </c>
      <c r="CU42" s="9">
        <v>5.9189999999999996</v>
      </c>
      <c r="CV42" s="9">
        <v>2.9910000000000001</v>
      </c>
      <c r="CW42" s="9">
        <v>13.42</v>
      </c>
      <c r="CX42" s="9">
        <v>5.3170000000000002</v>
      </c>
      <c r="CY42" s="9">
        <v>8.1029999999999998</v>
      </c>
      <c r="CZ42" s="9">
        <v>12.984999999999999</v>
      </c>
      <c r="DA42" s="9">
        <v>5.33</v>
      </c>
      <c r="DB42" s="9">
        <v>7.6550000000000002</v>
      </c>
    </row>
    <row r="43" spans="1:106">
      <c r="A43" s="10">
        <v>42795</v>
      </c>
      <c r="B43" s="9">
        <v>10.071</v>
      </c>
      <c r="C43" s="9">
        <v>6.7750000000000004</v>
      </c>
      <c r="D43" s="9">
        <v>3.2959999999999998</v>
      </c>
      <c r="E43" s="9">
        <v>24.02</v>
      </c>
      <c r="F43" s="9">
        <v>9.1270000000000007</v>
      </c>
      <c r="G43" s="9">
        <v>14.894</v>
      </c>
      <c r="H43" s="9">
        <v>11.685</v>
      </c>
      <c r="I43" s="9">
        <v>7.7750000000000004</v>
      </c>
      <c r="J43" s="9">
        <v>3.911</v>
      </c>
      <c r="K43" s="9">
        <v>25.975999999999999</v>
      </c>
      <c r="L43" s="9">
        <v>9.7880000000000003</v>
      </c>
      <c r="M43" s="9">
        <v>16.187999999999999</v>
      </c>
      <c r="N43" s="9">
        <v>24.661000000000001</v>
      </c>
      <c r="O43" s="9">
        <v>9.6630000000000003</v>
      </c>
      <c r="P43" s="9">
        <v>14.999000000000001</v>
      </c>
      <c r="Q43" s="9">
        <v>131.761</v>
      </c>
      <c r="R43" s="9">
        <v>69.751000000000005</v>
      </c>
      <c r="S43" s="9">
        <v>62.01</v>
      </c>
      <c r="T43" s="9">
        <v>104.431</v>
      </c>
      <c r="U43" s="9">
        <v>59.902999999999999</v>
      </c>
      <c r="V43" s="9">
        <v>44.527000000000001</v>
      </c>
      <c r="W43" s="9">
        <v>27.33</v>
      </c>
      <c r="X43" s="9">
        <v>9.8480000000000008</v>
      </c>
      <c r="Y43" s="9">
        <v>17.481999999999999</v>
      </c>
      <c r="Z43" s="9">
        <v>14.847</v>
      </c>
      <c r="AA43" s="9">
        <v>9.2949999999999999</v>
      </c>
      <c r="AB43" s="9">
        <v>5.5510000000000002</v>
      </c>
      <c r="AC43" s="9">
        <v>2.5990000000000002</v>
      </c>
      <c r="AD43" s="9">
        <v>1.843</v>
      </c>
      <c r="AE43" s="9">
        <v>0.75600000000000001</v>
      </c>
      <c r="AF43" s="9">
        <v>1.56</v>
      </c>
      <c r="AG43" s="9">
        <v>1.407</v>
      </c>
      <c r="AH43" s="9">
        <v>0.153</v>
      </c>
      <c r="AI43" s="9">
        <v>0.57399999999999995</v>
      </c>
      <c r="AJ43" s="9">
        <v>0.51</v>
      </c>
      <c r="AK43" s="9">
        <v>6.4000000000000001E-2</v>
      </c>
      <c r="AL43" s="9">
        <v>0.98599999999999999</v>
      </c>
      <c r="AM43" s="9">
        <v>0.89700000000000002</v>
      </c>
      <c r="AN43" s="9">
        <v>8.8999999999999996E-2</v>
      </c>
      <c r="AO43" s="9">
        <v>1.0389999999999999</v>
      </c>
      <c r="AP43" s="9">
        <v>0.436</v>
      </c>
      <c r="AQ43" s="9">
        <v>0.60299999999999998</v>
      </c>
      <c r="AR43" s="9">
        <v>13.317</v>
      </c>
      <c r="AS43" s="9">
        <v>8.1639999999999997</v>
      </c>
      <c r="AT43" s="9">
        <v>5.1529999999999996</v>
      </c>
      <c r="AU43" s="9">
        <v>7.4050000000000002</v>
      </c>
      <c r="AV43" s="9">
        <v>5.1859999999999999</v>
      </c>
      <c r="AW43" s="9">
        <v>2.2189999999999999</v>
      </c>
      <c r="AX43" s="9">
        <v>5.9119999999999999</v>
      </c>
      <c r="AY43" s="9">
        <v>2.9780000000000002</v>
      </c>
      <c r="AZ43" s="9">
        <v>2.9340000000000002</v>
      </c>
      <c r="BA43" s="9">
        <v>8.4499999999999993</v>
      </c>
      <c r="BB43" s="9">
        <v>6.1459999999999999</v>
      </c>
      <c r="BC43" s="9">
        <v>2.3039999999999998</v>
      </c>
      <c r="BD43" s="9">
        <v>6.3970000000000002</v>
      </c>
      <c r="BE43" s="9">
        <v>3.15</v>
      </c>
      <c r="BF43" s="9">
        <v>3.2469999999999999</v>
      </c>
      <c r="BG43" s="9">
        <v>6.4859999999999998</v>
      </c>
      <c r="BH43" s="9">
        <v>3.488</v>
      </c>
      <c r="BI43" s="9">
        <v>2.9980000000000002</v>
      </c>
      <c r="BJ43" s="9">
        <v>222.20699999999999</v>
      </c>
      <c r="BK43" s="9">
        <v>113.577</v>
      </c>
      <c r="BL43" s="9">
        <v>108.63</v>
      </c>
      <c r="BM43" s="9">
        <v>158.864</v>
      </c>
      <c r="BN43" s="9">
        <v>92.543999999999997</v>
      </c>
      <c r="BO43" s="9">
        <v>66.319999999999993</v>
      </c>
      <c r="BP43" s="9">
        <v>63.343000000000004</v>
      </c>
      <c r="BQ43" s="9">
        <v>21.033000000000001</v>
      </c>
      <c r="BR43" s="9">
        <v>42.31</v>
      </c>
      <c r="BS43" s="9">
        <v>28.782</v>
      </c>
      <c r="BT43" s="9">
        <v>16.727</v>
      </c>
      <c r="BU43" s="9">
        <v>12.055</v>
      </c>
      <c r="BV43" s="9">
        <v>5.0590000000000002</v>
      </c>
      <c r="BW43" s="9">
        <v>2.948</v>
      </c>
      <c r="BX43" s="9">
        <v>2.1110000000000002</v>
      </c>
      <c r="BY43" s="9">
        <v>1.5680000000000001</v>
      </c>
      <c r="BZ43" s="9">
        <v>1.4079999999999999</v>
      </c>
      <c r="CA43" s="9">
        <v>0.159</v>
      </c>
      <c r="CB43" s="9">
        <v>0.746</v>
      </c>
      <c r="CC43" s="9">
        <v>0.74299999999999999</v>
      </c>
      <c r="CD43" s="9">
        <v>3.0000000000000001E-3</v>
      </c>
      <c r="CE43" s="9">
        <v>0.82199999999999995</v>
      </c>
      <c r="CF43" s="9">
        <v>0.66500000000000004</v>
      </c>
      <c r="CG43" s="9">
        <v>0.156</v>
      </c>
      <c r="CH43" s="9">
        <v>3.492</v>
      </c>
      <c r="CI43" s="9">
        <v>1.54</v>
      </c>
      <c r="CJ43" s="9">
        <v>1.952</v>
      </c>
      <c r="CK43" s="9">
        <v>25.766999999999999</v>
      </c>
      <c r="CL43" s="9">
        <v>14.984</v>
      </c>
      <c r="CM43" s="9">
        <v>10.782999999999999</v>
      </c>
      <c r="CN43" s="9">
        <v>10.303000000000001</v>
      </c>
      <c r="CO43" s="9">
        <v>8.3460000000000001</v>
      </c>
      <c r="CP43" s="9">
        <v>1.9570000000000001</v>
      </c>
      <c r="CQ43" s="9">
        <v>15.464</v>
      </c>
      <c r="CR43" s="9">
        <v>6.6379999999999999</v>
      </c>
      <c r="CS43" s="9">
        <v>8.8260000000000005</v>
      </c>
      <c r="CT43" s="9">
        <v>11.289</v>
      </c>
      <c r="CU43" s="9">
        <v>9.1709999999999994</v>
      </c>
      <c r="CV43" s="9">
        <v>2.1190000000000002</v>
      </c>
      <c r="CW43" s="9">
        <v>17.492999999999999</v>
      </c>
      <c r="CX43" s="9">
        <v>7.5570000000000004</v>
      </c>
      <c r="CY43" s="9">
        <v>9.9359999999999999</v>
      </c>
      <c r="CZ43" s="9">
        <v>16.21</v>
      </c>
      <c r="DA43" s="9">
        <v>7.3810000000000002</v>
      </c>
      <c r="DB43" s="9">
        <v>8.8290000000000006</v>
      </c>
    </row>
    <row r="44" spans="1:106">
      <c r="A44" s="10">
        <v>42826</v>
      </c>
      <c r="B44" s="9">
        <v>10.233000000000001</v>
      </c>
      <c r="C44" s="9">
        <v>7.5259999999999998</v>
      </c>
      <c r="D44" s="9">
        <v>2.7069999999999999</v>
      </c>
      <c r="E44" s="9">
        <v>25.042999999999999</v>
      </c>
      <c r="F44" s="9">
        <v>8.4350000000000005</v>
      </c>
      <c r="G44" s="9">
        <v>16.608000000000001</v>
      </c>
      <c r="H44" s="9">
        <v>12.032</v>
      </c>
      <c r="I44" s="9">
        <v>9.0269999999999992</v>
      </c>
      <c r="J44" s="9">
        <v>3.004</v>
      </c>
      <c r="K44" s="9">
        <v>27.481000000000002</v>
      </c>
      <c r="L44" s="9">
        <v>9.2309999999999999</v>
      </c>
      <c r="M44" s="9">
        <v>18.251000000000001</v>
      </c>
      <c r="N44" s="9">
        <v>26.433</v>
      </c>
      <c r="O44" s="9">
        <v>9.8249999999999993</v>
      </c>
      <c r="P44" s="9">
        <v>16.609000000000002</v>
      </c>
      <c r="Q44" s="9">
        <v>132.87200000000001</v>
      </c>
      <c r="R44" s="9">
        <v>70.009</v>
      </c>
      <c r="S44" s="9">
        <v>62.862000000000002</v>
      </c>
      <c r="T44" s="9">
        <v>103.53400000000001</v>
      </c>
      <c r="U44" s="9">
        <v>59.634999999999998</v>
      </c>
      <c r="V44" s="9">
        <v>43.899000000000001</v>
      </c>
      <c r="W44" s="9">
        <v>29.337</v>
      </c>
      <c r="X44" s="9">
        <v>10.374000000000001</v>
      </c>
      <c r="Y44" s="9">
        <v>18.963000000000001</v>
      </c>
      <c r="Z44" s="9">
        <v>14.212999999999999</v>
      </c>
      <c r="AA44" s="9">
        <v>8.51</v>
      </c>
      <c r="AB44" s="9">
        <v>5.7030000000000003</v>
      </c>
      <c r="AC44" s="9">
        <v>2.13</v>
      </c>
      <c r="AD44" s="9">
        <v>1.3009999999999999</v>
      </c>
      <c r="AE44" s="9">
        <v>0.82899999999999996</v>
      </c>
      <c r="AF44" s="9">
        <v>0.747</v>
      </c>
      <c r="AG44" s="9">
        <v>0.59399999999999997</v>
      </c>
      <c r="AH44" s="9">
        <v>0.154</v>
      </c>
      <c r="AI44" s="9">
        <v>0.16500000000000001</v>
      </c>
      <c r="AJ44" s="9">
        <v>0.16500000000000001</v>
      </c>
      <c r="AK44" s="9">
        <v>0</v>
      </c>
      <c r="AL44" s="9">
        <v>0.58299999999999996</v>
      </c>
      <c r="AM44" s="9">
        <v>0.42899999999999999</v>
      </c>
      <c r="AN44" s="9">
        <v>0.154</v>
      </c>
      <c r="AO44" s="9">
        <v>1.383</v>
      </c>
      <c r="AP44" s="9">
        <v>0.70799999999999996</v>
      </c>
      <c r="AQ44" s="9">
        <v>0.67500000000000004</v>
      </c>
      <c r="AR44" s="9">
        <v>12.845000000000001</v>
      </c>
      <c r="AS44" s="9">
        <v>7.8380000000000001</v>
      </c>
      <c r="AT44" s="9">
        <v>5.0069999999999997</v>
      </c>
      <c r="AU44" s="9">
        <v>5.5510000000000002</v>
      </c>
      <c r="AV44" s="9">
        <v>4.2480000000000002</v>
      </c>
      <c r="AW44" s="9">
        <v>1.3029999999999999</v>
      </c>
      <c r="AX44" s="9">
        <v>7.2939999999999996</v>
      </c>
      <c r="AY44" s="9">
        <v>3.59</v>
      </c>
      <c r="AZ44" s="9">
        <v>3.7040000000000002</v>
      </c>
      <c r="BA44" s="9">
        <v>6.0739999999999998</v>
      </c>
      <c r="BB44" s="9">
        <v>4.6210000000000004</v>
      </c>
      <c r="BC44" s="9">
        <v>1.4530000000000001</v>
      </c>
      <c r="BD44" s="9">
        <v>8.1389999999999993</v>
      </c>
      <c r="BE44" s="9">
        <v>3.8889999999999998</v>
      </c>
      <c r="BF44" s="9">
        <v>4.25</v>
      </c>
      <c r="BG44" s="9">
        <v>7.4580000000000002</v>
      </c>
      <c r="BH44" s="9">
        <v>3.754</v>
      </c>
      <c r="BI44" s="9">
        <v>3.7040000000000002</v>
      </c>
      <c r="BJ44" s="9">
        <v>223.85599999999999</v>
      </c>
      <c r="BK44" s="9">
        <v>113.399</v>
      </c>
      <c r="BL44" s="9">
        <v>110.45699999999999</v>
      </c>
      <c r="BM44" s="9">
        <v>158.73400000000001</v>
      </c>
      <c r="BN44" s="9">
        <v>91.507000000000005</v>
      </c>
      <c r="BO44" s="9">
        <v>67.227000000000004</v>
      </c>
      <c r="BP44" s="9">
        <v>65.122</v>
      </c>
      <c r="BQ44" s="9">
        <v>21.891999999999999</v>
      </c>
      <c r="BR44" s="9">
        <v>43.23</v>
      </c>
      <c r="BS44" s="9">
        <v>24.376999999999999</v>
      </c>
      <c r="BT44" s="9">
        <v>13.346</v>
      </c>
      <c r="BU44" s="9">
        <v>11.031000000000001</v>
      </c>
      <c r="BV44" s="9">
        <v>4.4770000000000003</v>
      </c>
      <c r="BW44" s="9">
        <v>2.7509999999999999</v>
      </c>
      <c r="BX44" s="9">
        <v>1.726</v>
      </c>
      <c r="BY44" s="9">
        <v>1.9870000000000001</v>
      </c>
      <c r="BZ44" s="9">
        <v>1.4950000000000001</v>
      </c>
      <c r="CA44" s="9">
        <v>0.49199999999999999</v>
      </c>
      <c r="CB44" s="9">
        <v>0.46600000000000003</v>
      </c>
      <c r="CC44" s="9">
        <v>0.307</v>
      </c>
      <c r="CD44" s="9">
        <v>0.158</v>
      </c>
      <c r="CE44" s="9">
        <v>1.522</v>
      </c>
      <c r="CF44" s="9">
        <v>1.1879999999999999</v>
      </c>
      <c r="CG44" s="9">
        <v>0.33400000000000002</v>
      </c>
      <c r="CH44" s="9">
        <v>2.4900000000000002</v>
      </c>
      <c r="CI44" s="9">
        <v>1.256</v>
      </c>
      <c r="CJ44" s="9">
        <v>1.234</v>
      </c>
      <c r="CK44" s="9">
        <v>21.321000000000002</v>
      </c>
      <c r="CL44" s="9">
        <v>11.547000000000001</v>
      </c>
      <c r="CM44" s="9">
        <v>9.7739999999999991</v>
      </c>
      <c r="CN44" s="9">
        <v>7.9290000000000003</v>
      </c>
      <c r="CO44" s="9">
        <v>5.99</v>
      </c>
      <c r="CP44" s="9">
        <v>1.9390000000000001</v>
      </c>
      <c r="CQ44" s="9">
        <v>13.391999999999999</v>
      </c>
      <c r="CR44" s="9">
        <v>5.5570000000000004</v>
      </c>
      <c r="CS44" s="9">
        <v>7.835</v>
      </c>
      <c r="CT44" s="9">
        <v>9.5380000000000003</v>
      </c>
      <c r="CU44" s="9">
        <v>7.26</v>
      </c>
      <c r="CV44" s="9">
        <v>2.278</v>
      </c>
      <c r="CW44" s="9">
        <v>14.839</v>
      </c>
      <c r="CX44" s="9">
        <v>6.0860000000000003</v>
      </c>
      <c r="CY44" s="9">
        <v>8.7530000000000001</v>
      </c>
      <c r="CZ44" s="9">
        <v>13.858000000000001</v>
      </c>
      <c r="DA44" s="9">
        <v>5.8650000000000002</v>
      </c>
      <c r="DB44" s="9">
        <v>7.9930000000000003</v>
      </c>
    </row>
    <row r="45" spans="1:106">
      <c r="A45" s="10">
        <v>42856</v>
      </c>
      <c r="B45" s="9">
        <v>11.948</v>
      </c>
      <c r="C45" s="9">
        <v>8.8859999999999992</v>
      </c>
      <c r="D45" s="9">
        <v>3.0619999999999998</v>
      </c>
      <c r="E45" s="9">
        <v>23.285</v>
      </c>
      <c r="F45" s="9">
        <v>8.1059999999999999</v>
      </c>
      <c r="G45" s="9">
        <v>15.18</v>
      </c>
      <c r="H45" s="9">
        <v>13.898</v>
      </c>
      <c r="I45" s="9">
        <v>10.262</v>
      </c>
      <c r="J45" s="9">
        <v>3.6360000000000001</v>
      </c>
      <c r="K45" s="9">
        <v>26.859000000000002</v>
      </c>
      <c r="L45" s="9">
        <v>9.0190000000000001</v>
      </c>
      <c r="M45" s="9">
        <v>17.84</v>
      </c>
      <c r="N45" s="9">
        <v>24.571000000000002</v>
      </c>
      <c r="O45" s="9">
        <v>9.2940000000000005</v>
      </c>
      <c r="P45" s="9">
        <v>15.276999999999999</v>
      </c>
      <c r="Q45" s="9">
        <v>133.79400000000001</v>
      </c>
      <c r="R45" s="9">
        <v>71.262</v>
      </c>
      <c r="S45" s="9">
        <v>62.531999999999996</v>
      </c>
      <c r="T45" s="9">
        <v>104.904</v>
      </c>
      <c r="U45" s="9">
        <v>61.363999999999997</v>
      </c>
      <c r="V45" s="9">
        <v>43.54</v>
      </c>
      <c r="W45" s="9">
        <v>28.89</v>
      </c>
      <c r="X45" s="9">
        <v>9.8979999999999997</v>
      </c>
      <c r="Y45" s="9">
        <v>18.992000000000001</v>
      </c>
      <c r="Z45" s="9">
        <v>14.670999999999999</v>
      </c>
      <c r="AA45" s="9">
        <v>9.9250000000000007</v>
      </c>
      <c r="AB45" s="9">
        <v>4.7450000000000001</v>
      </c>
      <c r="AC45" s="9">
        <v>2.2999999999999998</v>
      </c>
      <c r="AD45" s="9">
        <v>1.766</v>
      </c>
      <c r="AE45" s="9">
        <v>0.53500000000000003</v>
      </c>
      <c r="AF45" s="9">
        <v>1.161</v>
      </c>
      <c r="AG45" s="9">
        <v>0.996</v>
      </c>
      <c r="AH45" s="9">
        <v>0.16500000000000001</v>
      </c>
      <c r="AI45" s="9">
        <v>0.496</v>
      </c>
      <c r="AJ45" s="9">
        <v>0.496</v>
      </c>
      <c r="AK45" s="9">
        <v>0</v>
      </c>
      <c r="AL45" s="9">
        <v>0.66500000000000004</v>
      </c>
      <c r="AM45" s="9">
        <v>0.5</v>
      </c>
      <c r="AN45" s="9">
        <v>0.16500000000000001</v>
      </c>
      <c r="AO45" s="9">
        <v>1.139</v>
      </c>
      <c r="AP45" s="9">
        <v>0.77</v>
      </c>
      <c r="AQ45" s="9">
        <v>0.36899999999999999</v>
      </c>
      <c r="AR45" s="9">
        <v>13.224</v>
      </c>
      <c r="AS45" s="9">
        <v>8.7940000000000005</v>
      </c>
      <c r="AT45" s="9">
        <v>4.43</v>
      </c>
      <c r="AU45" s="9">
        <v>7.2990000000000004</v>
      </c>
      <c r="AV45" s="9">
        <v>5.7949999999999999</v>
      </c>
      <c r="AW45" s="9">
        <v>1.5049999999999999</v>
      </c>
      <c r="AX45" s="9">
        <v>5.9249999999999998</v>
      </c>
      <c r="AY45" s="9">
        <v>2.9990000000000001</v>
      </c>
      <c r="AZ45" s="9">
        <v>2.9260000000000002</v>
      </c>
      <c r="BA45" s="9">
        <v>7.9390000000000001</v>
      </c>
      <c r="BB45" s="9">
        <v>6.343</v>
      </c>
      <c r="BC45" s="9">
        <v>1.5960000000000001</v>
      </c>
      <c r="BD45" s="9">
        <v>6.7320000000000002</v>
      </c>
      <c r="BE45" s="9">
        <v>3.5819999999999999</v>
      </c>
      <c r="BF45" s="9">
        <v>3.15</v>
      </c>
      <c r="BG45" s="9">
        <v>6.4210000000000003</v>
      </c>
      <c r="BH45" s="9">
        <v>3.4950000000000001</v>
      </c>
      <c r="BI45" s="9">
        <v>2.9260000000000002</v>
      </c>
      <c r="BJ45" s="9">
        <v>226.62200000000001</v>
      </c>
      <c r="BK45" s="9">
        <v>114.46299999999999</v>
      </c>
      <c r="BL45" s="9">
        <v>112.15900000000001</v>
      </c>
      <c r="BM45" s="9">
        <v>161.46899999999999</v>
      </c>
      <c r="BN45" s="9">
        <v>92.801000000000002</v>
      </c>
      <c r="BO45" s="9">
        <v>68.668000000000006</v>
      </c>
      <c r="BP45" s="9">
        <v>65.153000000000006</v>
      </c>
      <c r="BQ45" s="9">
        <v>21.661999999999999</v>
      </c>
      <c r="BR45" s="9">
        <v>43.491</v>
      </c>
      <c r="BS45" s="9">
        <v>26.236000000000001</v>
      </c>
      <c r="BT45" s="9">
        <v>14.28</v>
      </c>
      <c r="BU45" s="9">
        <v>11.955</v>
      </c>
      <c r="BV45" s="9">
        <v>4.9859999999999998</v>
      </c>
      <c r="BW45" s="9">
        <v>2.762</v>
      </c>
      <c r="BX45" s="9">
        <v>2.2240000000000002</v>
      </c>
      <c r="BY45" s="9">
        <v>2.0470000000000002</v>
      </c>
      <c r="BZ45" s="9">
        <v>1.0720000000000001</v>
      </c>
      <c r="CA45" s="9">
        <v>0.97499999999999998</v>
      </c>
      <c r="CB45" s="9">
        <v>0.32800000000000001</v>
      </c>
      <c r="CC45" s="9">
        <v>0.17499999999999999</v>
      </c>
      <c r="CD45" s="9">
        <v>0.154</v>
      </c>
      <c r="CE45" s="9">
        <v>1.7190000000000001</v>
      </c>
      <c r="CF45" s="9">
        <v>0.89700000000000002</v>
      </c>
      <c r="CG45" s="9">
        <v>0.82199999999999995</v>
      </c>
      <c r="CH45" s="9">
        <v>2.9390000000000001</v>
      </c>
      <c r="CI45" s="9">
        <v>1.69</v>
      </c>
      <c r="CJ45" s="9">
        <v>1.2490000000000001</v>
      </c>
      <c r="CK45" s="9">
        <v>23.959</v>
      </c>
      <c r="CL45" s="9">
        <v>12.981</v>
      </c>
      <c r="CM45" s="9">
        <v>10.978</v>
      </c>
      <c r="CN45" s="9">
        <v>9.5129999999999999</v>
      </c>
      <c r="CO45" s="9">
        <v>6.6020000000000003</v>
      </c>
      <c r="CP45" s="9">
        <v>2.9119999999999999</v>
      </c>
      <c r="CQ45" s="9">
        <v>14.446</v>
      </c>
      <c r="CR45" s="9">
        <v>6.3789999999999996</v>
      </c>
      <c r="CS45" s="9">
        <v>8.0670000000000002</v>
      </c>
      <c r="CT45" s="9">
        <v>10.981999999999999</v>
      </c>
      <c r="CU45" s="9">
        <v>7.2779999999999996</v>
      </c>
      <c r="CV45" s="9">
        <v>3.7040000000000002</v>
      </c>
      <c r="CW45" s="9">
        <v>15.253</v>
      </c>
      <c r="CX45" s="9">
        <v>7.0019999999999998</v>
      </c>
      <c r="CY45" s="9">
        <v>8.2509999999999994</v>
      </c>
      <c r="CZ45" s="9">
        <v>14.773999999999999</v>
      </c>
      <c r="DA45" s="9">
        <v>6.5540000000000003</v>
      </c>
      <c r="DB45" s="9">
        <v>8.2200000000000006</v>
      </c>
    </row>
    <row r="46" spans="1:106">
      <c r="A46" s="10">
        <v>42887</v>
      </c>
      <c r="B46" s="9">
        <v>9.6920000000000002</v>
      </c>
      <c r="C46" s="9">
        <v>7.8289999999999997</v>
      </c>
      <c r="D46" s="9">
        <v>1.863</v>
      </c>
      <c r="E46" s="9">
        <v>26.58</v>
      </c>
      <c r="F46" s="9">
        <v>9.7170000000000005</v>
      </c>
      <c r="G46" s="9">
        <v>16.863</v>
      </c>
      <c r="H46" s="9">
        <v>11.704000000000001</v>
      </c>
      <c r="I46" s="9">
        <v>9.2789999999999999</v>
      </c>
      <c r="J46" s="9">
        <v>2.4249999999999998</v>
      </c>
      <c r="K46" s="9">
        <v>29.763999999999999</v>
      </c>
      <c r="L46" s="9">
        <v>10.835000000000001</v>
      </c>
      <c r="M46" s="9">
        <v>18.928999999999998</v>
      </c>
      <c r="N46" s="9">
        <v>27.440999999999999</v>
      </c>
      <c r="O46" s="9">
        <v>10.073</v>
      </c>
      <c r="P46" s="9">
        <v>17.367999999999999</v>
      </c>
      <c r="Q46" s="9">
        <v>134.196</v>
      </c>
      <c r="R46" s="9">
        <v>70.876000000000005</v>
      </c>
      <c r="S46" s="9">
        <v>63.32</v>
      </c>
      <c r="T46" s="9">
        <v>106.95099999999999</v>
      </c>
      <c r="U46" s="9">
        <v>62.05</v>
      </c>
      <c r="V46" s="9">
        <v>44.901000000000003</v>
      </c>
      <c r="W46" s="9">
        <v>27.245000000000001</v>
      </c>
      <c r="X46" s="9">
        <v>8.827</v>
      </c>
      <c r="Y46" s="9">
        <v>18.417999999999999</v>
      </c>
      <c r="Z46" s="9">
        <v>15.632999999999999</v>
      </c>
      <c r="AA46" s="9">
        <v>9.6790000000000003</v>
      </c>
      <c r="AB46" s="9">
        <v>5.9539999999999997</v>
      </c>
      <c r="AC46" s="9">
        <v>2.359</v>
      </c>
      <c r="AD46" s="9">
        <v>1.448</v>
      </c>
      <c r="AE46" s="9">
        <v>0.91200000000000003</v>
      </c>
      <c r="AF46" s="9">
        <v>1.1279999999999999</v>
      </c>
      <c r="AG46" s="9">
        <v>0.83299999999999996</v>
      </c>
      <c r="AH46" s="9">
        <v>0.29599999999999999</v>
      </c>
      <c r="AI46" s="9">
        <v>0.245</v>
      </c>
      <c r="AJ46" s="9">
        <v>0.245</v>
      </c>
      <c r="AK46" s="9">
        <v>0</v>
      </c>
      <c r="AL46" s="9">
        <v>0.88300000000000001</v>
      </c>
      <c r="AM46" s="9">
        <v>0.58799999999999997</v>
      </c>
      <c r="AN46" s="9">
        <v>0.29599999999999999</v>
      </c>
      <c r="AO46" s="9">
        <v>1.2310000000000001</v>
      </c>
      <c r="AP46" s="9">
        <v>0.61499999999999999</v>
      </c>
      <c r="AQ46" s="9">
        <v>0.61599999999999999</v>
      </c>
      <c r="AR46" s="9">
        <v>14.053000000000001</v>
      </c>
      <c r="AS46" s="9">
        <v>8.7230000000000008</v>
      </c>
      <c r="AT46" s="9">
        <v>5.33</v>
      </c>
      <c r="AU46" s="9">
        <v>7.19</v>
      </c>
      <c r="AV46" s="9">
        <v>5.6079999999999997</v>
      </c>
      <c r="AW46" s="9">
        <v>1.5820000000000001</v>
      </c>
      <c r="AX46" s="9">
        <v>6.8620000000000001</v>
      </c>
      <c r="AY46" s="9">
        <v>3.1139999999999999</v>
      </c>
      <c r="AZ46" s="9">
        <v>3.7480000000000002</v>
      </c>
      <c r="BA46" s="9">
        <v>7.9539999999999997</v>
      </c>
      <c r="BB46" s="9">
        <v>6.1470000000000002</v>
      </c>
      <c r="BC46" s="9">
        <v>1.8069999999999999</v>
      </c>
      <c r="BD46" s="9">
        <v>7.6790000000000003</v>
      </c>
      <c r="BE46" s="9">
        <v>3.532</v>
      </c>
      <c r="BF46" s="9">
        <v>4.1470000000000002</v>
      </c>
      <c r="BG46" s="9">
        <v>7.1079999999999997</v>
      </c>
      <c r="BH46" s="9">
        <v>3.36</v>
      </c>
      <c r="BI46" s="9">
        <v>3.7480000000000002</v>
      </c>
      <c r="BJ46" s="9">
        <v>223.172</v>
      </c>
      <c r="BK46" s="9">
        <v>113.316</v>
      </c>
      <c r="BL46" s="9">
        <v>109.85599999999999</v>
      </c>
      <c r="BM46" s="9">
        <v>160.001</v>
      </c>
      <c r="BN46" s="9">
        <v>93.218999999999994</v>
      </c>
      <c r="BO46" s="9">
        <v>66.781999999999996</v>
      </c>
      <c r="BP46" s="9">
        <v>63.170999999999999</v>
      </c>
      <c r="BQ46" s="9">
        <v>20.097999999999999</v>
      </c>
      <c r="BR46" s="9">
        <v>43.073999999999998</v>
      </c>
      <c r="BS46" s="9">
        <v>27.128</v>
      </c>
      <c r="BT46" s="9">
        <v>16.023</v>
      </c>
      <c r="BU46" s="9">
        <v>11.105</v>
      </c>
      <c r="BV46" s="9">
        <v>3.7080000000000002</v>
      </c>
      <c r="BW46" s="9">
        <v>2.5030000000000001</v>
      </c>
      <c r="BX46" s="9">
        <v>1.2050000000000001</v>
      </c>
      <c r="BY46" s="9">
        <v>1.4179999999999999</v>
      </c>
      <c r="BZ46" s="9">
        <v>1.05</v>
      </c>
      <c r="CA46" s="9">
        <v>0.36799999999999999</v>
      </c>
      <c r="CB46" s="9">
        <v>0.79400000000000004</v>
      </c>
      <c r="CC46" s="9">
        <v>0.61</v>
      </c>
      <c r="CD46" s="9">
        <v>0.184</v>
      </c>
      <c r="CE46" s="9">
        <v>0.623</v>
      </c>
      <c r="CF46" s="9">
        <v>0.44</v>
      </c>
      <c r="CG46" s="9">
        <v>0.184</v>
      </c>
      <c r="CH46" s="9">
        <v>2.29</v>
      </c>
      <c r="CI46" s="9">
        <v>1.4530000000000001</v>
      </c>
      <c r="CJ46" s="9">
        <v>0.83699999999999997</v>
      </c>
      <c r="CK46" s="9">
        <v>25.303000000000001</v>
      </c>
      <c r="CL46" s="9">
        <v>14.682</v>
      </c>
      <c r="CM46" s="9">
        <v>10.621</v>
      </c>
      <c r="CN46" s="9">
        <v>11.367000000000001</v>
      </c>
      <c r="CO46" s="9">
        <v>8.8309999999999995</v>
      </c>
      <c r="CP46" s="9">
        <v>2.536</v>
      </c>
      <c r="CQ46" s="9">
        <v>13.936</v>
      </c>
      <c r="CR46" s="9">
        <v>5.851</v>
      </c>
      <c r="CS46" s="9">
        <v>8.0860000000000003</v>
      </c>
      <c r="CT46" s="9">
        <v>12.379</v>
      </c>
      <c r="CU46" s="9">
        <v>9.4730000000000008</v>
      </c>
      <c r="CV46" s="9">
        <v>2.9060000000000001</v>
      </c>
      <c r="CW46" s="9">
        <v>14.749000000000001</v>
      </c>
      <c r="CX46" s="9">
        <v>6.55</v>
      </c>
      <c r="CY46" s="9">
        <v>8.1989999999999998</v>
      </c>
      <c r="CZ46" s="9">
        <v>14.731</v>
      </c>
      <c r="DA46" s="9">
        <v>6.4610000000000003</v>
      </c>
      <c r="DB46" s="9">
        <v>8.27</v>
      </c>
    </row>
    <row r="47" spans="1:106">
      <c r="A47" s="10">
        <v>42917</v>
      </c>
      <c r="B47" s="9">
        <v>11.026</v>
      </c>
      <c r="C47" s="9">
        <v>8.5670000000000002</v>
      </c>
      <c r="D47" s="9">
        <v>2.4590000000000001</v>
      </c>
      <c r="E47" s="9">
        <v>25.904</v>
      </c>
      <c r="F47" s="9">
        <v>9.5440000000000005</v>
      </c>
      <c r="G47" s="9">
        <v>16.36</v>
      </c>
      <c r="H47" s="9">
        <v>13.242000000000001</v>
      </c>
      <c r="I47" s="9">
        <v>10.308999999999999</v>
      </c>
      <c r="J47" s="9">
        <v>2.9329999999999998</v>
      </c>
      <c r="K47" s="9">
        <v>28.010999999999999</v>
      </c>
      <c r="L47" s="9">
        <v>10.452999999999999</v>
      </c>
      <c r="M47" s="9">
        <v>17.558</v>
      </c>
      <c r="N47" s="9">
        <v>26.635999999999999</v>
      </c>
      <c r="O47" s="9">
        <v>10.164999999999999</v>
      </c>
      <c r="P47" s="9">
        <v>16.471</v>
      </c>
      <c r="Q47" s="9">
        <v>133.45599999999999</v>
      </c>
      <c r="R47" s="9">
        <v>70.421000000000006</v>
      </c>
      <c r="S47" s="9">
        <v>63.036000000000001</v>
      </c>
      <c r="T47" s="9">
        <v>107.184</v>
      </c>
      <c r="U47" s="9">
        <v>62.027000000000001</v>
      </c>
      <c r="V47" s="9">
        <v>45.156999999999996</v>
      </c>
      <c r="W47" s="9">
        <v>26.273</v>
      </c>
      <c r="X47" s="9">
        <v>8.3940000000000001</v>
      </c>
      <c r="Y47" s="9">
        <v>17.879000000000001</v>
      </c>
      <c r="Z47" s="9">
        <v>15.271000000000001</v>
      </c>
      <c r="AA47" s="9">
        <v>9.2270000000000003</v>
      </c>
      <c r="AB47" s="9">
        <v>6.0439999999999996</v>
      </c>
      <c r="AC47" s="9">
        <v>1.7549999999999999</v>
      </c>
      <c r="AD47" s="9">
        <v>1.3360000000000001</v>
      </c>
      <c r="AE47" s="9">
        <v>0.41899999999999998</v>
      </c>
      <c r="AF47" s="9">
        <v>1.1759999999999999</v>
      </c>
      <c r="AG47" s="9">
        <v>0.97799999999999998</v>
      </c>
      <c r="AH47" s="9">
        <v>0.19800000000000001</v>
      </c>
      <c r="AI47" s="9">
        <v>0.27200000000000002</v>
      </c>
      <c r="AJ47" s="9">
        <v>0.216</v>
      </c>
      <c r="AK47" s="9">
        <v>5.6000000000000001E-2</v>
      </c>
      <c r="AL47" s="9">
        <v>0.90400000000000003</v>
      </c>
      <c r="AM47" s="9">
        <v>0.76200000000000001</v>
      </c>
      <c r="AN47" s="9">
        <v>0.14199999999999999</v>
      </c>
      <c r="AO47" s="9">
        <v>0.57899999999999996</v>
      </c>
      <c r="AP47" s="9">
        <v>0.35799999999999998</v>
      </c>
      <c r="AQ47" s="9">
        <v>0.221</v>
      </c>
      <c r="AR47" s="9">
        <v>14.396000000000001</v>
      </c>
      <c r="AS47" s="9">
        <v>8.6950000000000003</v>
      </c>
      <c r="AT47" s="9">
        <v>5.702</v>
      </c>
      <c r="AU47" s="9">
        <v>7.9569999999999999</v>
      </c>
      <c r="AV47" s="9">
        <v>5.7130000000000001</v>
      </c>
      <c r="AW47" s="9">
        <v>2.2440000000000002</v>
      </c>
      <c r="AX47" s="9">
        <v>6.4390000000000001</v>
      </c>
      <c r="AY47" s="9">
        <v>2.9809999999999999</v>
      </c>
      <c r="AZ47" s="9">
        <v>3.4569999999999999</v>
      </c>
      <c r="BA47" s="9">
        <v>8.5380000000000003</v>
      </c>
      <c r="BB47" s="9">
        <v>6.1559999999999997</v>
      </c>
      <c r="BC47" s="9">
        <v>2.3820000000000001</v>
      </c>
      <c r="BD47" s="9">
        <v>6.7329999999999997</v>
      </c>
      <c r="BE47" s="9">
        <v>3.0710000000000002</v>
      </c>
      <c r="BF47" s="9">
        <v>3.6619999999999999</v>
      </c>
      <c r="BG47" s="9">
        <v>6.7110000000000003</v>
      </c>
      <c r="BH47" s="9">
        <v>3.1970000000000001</v>
      </c>
      <c r="BI47" s="9">
        <v>3.5129999999999999</v>
      </c>
      <c r="BJ47" s="9">
        <v>224.238</v>
      </c>
      <c r="BK47" s="9">
        <v>114.911</v>
      </c>
      <c r="BL47" s="9">
        <v>109.328</v>
      </c>
      <c r="BM47" s="9">
        <v>166.62</v>
      </c>
      <c r="BN47" s="9">
        <v>97.444999999999993</v>
      </c>
      <c r="BO47" s="9">
        <v>69.174000000000007</v>
      </c>
      <c r="BP47" s="9">
        <v>57.619</v>
      </c>
      <c r="BQ47" s="9">
        <v>17.465</v>
      </c>
      <c r="BR47" s="9">
        <v>40.152999999999999</v>
      </c>
      <c r="BS47" s="9">
        <v>26.928999999999998</v>
      </c>
      <c r="BT47" s="9">
        <v>15.446999999999999</v>
      </c>
      <c r="BU47" s="9">
        <v>11.481999999999999</v>
      </c>
      <c r="BV47" s="9">
        <v>4.3</v>
      </c>
      <c r="BW47" s="9">
        <v>2.36</v>
      </c>
      <c r="BX47" s="9">
        <v>1.94</v>
      </c>
      <c r="BY47" s="9">
        <v>1.7949999999999999</v>
      </c>
      <c r="BZ47" s="9">
        <v>1.4259999999999999</v>
      </c>
      <c r="CA47" s="9">
        <v>0.36899999999999999</v>
      </c>
      <c r="CB47" s="9">
        <v>0.88900000000000001</v>
      </c>
      <c r="CC47" s="9">
        <v>0.88600000000000001</v>
      </c>
      <c r="CD47" s="9">
        <v>3.0000000000000001E-3</v>
      </c>
      <c r="CE47" s="9">
        <v>0.90600000000000003</v>
      </c>
      <c r="CF47" s="9">
        <v>0.54</v>
      </c>
      <c r="CG47" s="9">
        <v>0.36699999999999999</v>
      </c>
      <c r="CH47" s="9">
        <v>2.5049999999999999</v>
      </c>
      <c r="CI47" s="9">
        <v>0.93500000000000005</v>
      </c>
      <c r="CJ47" s="9">
        <v>1.571</v>
      </c>
      <c r="CK47" s="9">
        <v>25.053999999999998</v>
      </c>
      <c r="CL47" s="9">
        <v>14.55</v>
      </c>
      <c r="CM47" s="9">
        <v>10.504</v>
      </c>
      <c r="CN47" s="9">
        <v>10.976000000000001</v>
      </c>
      <c r="CO47" s="9">
        <v>7.4710000000000001</v>
      </c>
      <c r="CP47" s="9">
        <v>3.5049999999999999</v>
      </c>
      <c r="CQ47" s="9">
        <v>14.077999999999999</v>
      </c>
      <c r="CR47" s="9">
        <v>7.0789999999999997</v>
      </c>
      <c r="CS47" s="9">
        <v>6.9989999999999997</v>
      </c>
      <c r="CT47" s="9">
        <v>12.23</v>
      </c>
      <c r="CU47" s="9">
        <v>8.3529999999999998</v>
      </c>
      <c r="CV47" s="9">
        <v>3.8769999999999998</v>
      </c>
      <c r="CW47" s="9">
        <v>14.699</v>
      </c>
      <c r="CX47" s="9">
        <v>7.093</v>
      </c>
      <c r="CY47" s="9">
        <v>7.6059999999999999</v>
      </c>
      <c r="CZ47" s="9">
        <v>14.967000000000001</v>
      </c>
      <c r="DA47" s="9">
        <v>7.9649999999999999</v>
      </c>
      <c r="DB47" s="9">
        <v>7.0019999999999998</v>
      </c>
    </row>
    <row r="48" spans="1:106">
      <c r="A48" s="10">
        <v>42948</v>
      </c>
      <c r="B48" s="9">
        <v>8.9909999999999997</v>
      </c>
      <c r="C48" s="9">
        <v>6.8410000000000002</v>
      </c>
      <c r="D48" s="9">
        <v>2.15</v>
      </c>
      <c r="E48" s="9">
        <v>27.856000000000002</v>
      </c>
      <c r="F48" s="9">
        <v>9.8409999999999993</v>
      </c>
      <c r="G48" s="9">
        <v>18.013999999999999</v>
      </c>
      <c r="H48" s="9">
        <v>11.714</v>
      </c>
      <c r="I48" s="9">
        <v>8.7720000000000002</v>
      </c>
      <c r="J48" s="9">
        <v>2.9420000000000002</v>
      </c>
      <c r="K48" s="9">
        <v>30.963000000000001</v>
      </c>
      <c r="L48" s="9">
        <v>11.225</v>
      </c>
      <c r="M48" s="9">
        <v>19.738</v>
      </c>
      <c r="N48" s="9">
        <v>29.181999999999999</v>
      </c>
      <c r="O48" s="9">
        <v>10.756</v>
      </c>
      <c r="P48" s="9">
        <v>18.425999999999998</v>
      </c>
      <c r="Q48" s="9">
        <v>133.57599999999999</v>
      </c>
      <c r="R48" s="9">
        <v>70.073999999999998</v>
      </c>
      <c r="S48" s="9">
        <v>63.502000000000002</v>
      </c>
      <c r="T48" s="9">
        <v>106.687</v>
      </c>
      <c r="U48" s="9">
        <v>61.277999999999999</v>
      </c>
      <c r="V48" s="9">
        <v>45.408999999999999</v>
      </c>
      <c r="W48" s="9">
        <v>26.888000000000002</v>
      </c>
      <c r="X48" s="9">
        <v>8.7959999999999994</v>
      </c>
      <c r="Y48" s="9">
        <v>18.093</v>
      </c>
      <c r="Z48" s="9">
        <v>14.425000000000001</v>
      </c>
      <c r="AA48" s="9">
        <v>9.51</v>
      </c>
      <c r="AB48" s="9">
        <v>4.915</v>
      </c>
      <c r="AC48" s="9">
        <v>2.0840000000000001</v>
      </c>
      <c r="AD48" s="9">
        <v>1.286</v>
      </c>
      <c r="AE48" s="9">
        <v>0.79800000000000004</v>
      </c>
      <c r="AF48" s="9">
        <v>1.5429999999999999</v>
      </c>
      <c r="AG48" s="9">
        <v>1.1339999999999999</v>
      </c>
      <c r="AH48" s="9">
        <v>0.40899999999999997</v>
      </c>
      <c r="AI48" s="9">
        <v>0.53800000000000003</v>
      </c>
      <c r="AJ48" s="9">
        <v>0.45500000000000002</v>
      </c>
      <c r="AK48" s="9">
        <v>8.3000000000000004E-2</v>
      </c>
      <c r="AL48" s="9">
        <v>1.0049999999999999</v>
      </c>
      <c r="AM48" s="9">
        <v>0.67900000000000005</v>
      </c>
      <c r="AN48" s="9">
        <v>0.32600000000000001</v>
      </c>
      <c r="AO48" s="9">
        <v>0.54100000000000004</v>
      </c>
      <c r="AP48" s="9">
        <v>0.152</v>
      </c>
      <c r="AQ48" s="9">
        <v>0.38900000000000001</v>
      </c>
      <c r="AR48" s="9">
        <v>12.936999999999999</v>
      </c>
      <c r="AS48" s="9">
        <v>8.59</v>
      </c>
      <c r="AT48" s="9">
        <v>4.3470000000000004</v>
      </c>
      <c r="AU48" s="9">
        <v>7.524</v>
      </c>
      <c r="AV48" s="9">
        <v>6.1059999999999999</v>
      </c>
      <c r="AW48" s="9">
        <v>1.417</v>
      </c>
      <c r="AX48" s="9">
        <v>5.4139999999999997</v>
      </c>
      <c r="AY48" s="9">
        <v>2.484</v>
      </c>
      <c r="AZ48" s="9">
        <v>2.93</v>
      </c>
      <c r="BA48" s="9">
        <v>8.6690000000000005</v>
      </c>
      <c r="BB48" s="9">
        <v>6.9240000000000004</v>
      </c>
      <c r="BC48" s="9">
        <v>1.7450000000000001</v>
      </c>
      <c r="BD48" s="9">
        <v>5.7560000000000002</v>
      </c>
      <c r="BE48" s="9">
        <v>2.5859999999999999</v>
      </c>
      <c r="BF48" s="9">
        <v>3.17</v>
      </c>
      <c r="BG48" s="9">
        <v>5.9509999999999996</v>
      </c>
      <c r="BH48" s="9">
        <v>2.9390000000000001</v>
      </c>
      <c r="BI48" s="9">
        <v>3.012</v>
      </c>
      <c r="BJ48" s="9">
        <v>224.601</v>
      </c>
      <c r="BK48" s="9">
        <v>113.045</v>
      </c>
      <c r="BL48" s="9">
        <v>111.556</v>
      </c>
      <c r="BM48" s="9">
        <v>162.61000000000001</v>
      </c>
      <c r="BN48" s="9">
        <v>95.037999999999997</v>
      </c>
      <c r="BO48" s="9">
        <v>67.572000000000003</v>
      </c>
      <c r="BP48" s="9">
        <v>61.991</v>
      </c>
      <c r="BQ48" s="9">
        <v>18.007000000000001</v>
      </c>
      <c r="BR48" s="9">
        <v>43.984000000000002</v>
      </c>
      <c r="BS48" s="9">
        <v>24.376000000000001</v>
      </c>
      <c r="BT48" s="9">
        <v>12.814</v>
      </c>
      <c r="BU48" s="9">
        <v>11.561999999999999</v>
      </c>
      <c r="BV48" s="9">
        <v>4.016</v>
      </c>
      <c r="BW48" s="9">
        <v>2.3439999999999999</v>
      </c>
      <c r="BX48" s="9">
        <v>1.6719999999999999</v>
      </c>
      <c r="BY48" s="9">
        <v>1.7569999999999999</v>
      </c>
      <c r="BZ48" s="9">
        <v>1.431</v>
      </c>
      <c r="CA48" s="9">
        <v>0.32600000000000001</v>
      </c>
      <c r="CB48" s="9">
        <v>0.70899999999999996</v>
      </c>
      <c r="CC48" s="9">
        <v>0.70599999999999996</v>
      </c>
      <c r="CD48" s="9">
        <v>3.0000000000000001E-3</v>
      </c>
      <c r="CE48" s="9">
        <v>1.048</v>
      </c>
      <c r="CF48" s="9">
        <v>0.72499999999999998</v>
      </c>
      <c r="CG48" s="9">
        <v>0.32300000000000001</v>
      </c>
      <c r="CH48" s="9">
        <v>2.2589999999999999</v>
      </c>
      <c r="CI48" s="9">
        <v>0.91300000000000003</v>
      </c>
      <c r="CJ48" s="9">
        <v>1.3460000000000001</v>
      </c>
      <c r="CK48" s="9">
        <v>22.033999999999999</v>
      </c>
      <c r="CL48" s="9">
        <v>11.170999999999999</v>
      </c>
      <c r="CM48" s="9">
        <v>10.863</v>
      </c>
      <c r="CN48" s="9">
        <v>8.4779999999999998</v>
      </c>
      <c r="CO48" s="9">
        <v>6.5149999999999997</v>
      </c>
      <c r="CP48" s="9">
        <v>1.9630000000000001</v>
      </c>
      <c r="CQ48" s="9">
        <v>13.557</v>
      </c>
      <c r="CR48" s="9">
        <v>4.6559999999999997</v>
      </c>
      <c r="CS48" s="9">
        <v>8.9</v>
      </c>
      <c r="CT48" s="9">
        <v>9.9909999999999997</v>
      </c>
      <c r="CU48" s="9">
        <v>7.7</v>
      </c>
      <c r="CV48" s="9">
        <v>2.2909999999999999</v>
      </c>
      <c r="CW48" s="9">
        <v>14.385</v>
      </c>
      <c r="CX48" s="9">
        <v>5.1150000000000002</v>
      </c>
      <c r="CY48" s="9">
        <v>9.27</v>
      </c>
      <c r="CZ48" s="9">
        <v>14.265000000000001</v>
      </c>
      <c r="DA48" s="9">
        <v>5.3620000000000001</v>
      </c>
      <c r="DB48" s="9">
        <v>8.9030000000000005</v>
      </c>
    </row>
    <row r="49" spans="1:106">
      <c r="A49" s="10">
        <v>42979</v>
      </c>
      <c r="B49" s="9">
        <v>8.7129999999999992</v>
      </c>
      <c r="C49" s="9">
        <v>5.6340000000000003</v>
      </c>
      <c r="D49" s="9">
        <v>3.0790000000000002</v>
      </c>
      <c r="E49" s="9">
        <v>27.329000000000001</v>
      </c>
      <c r="F49" s="9">
        <v>9.69</v>
      </c>
      <c r="G49" s="9">
        <v>17.638999999999999</v>
      </c>
      <c r="H49" s="9">
        <v>11.025</v>
      </c>
      <c r="I49" s="9">
        <v>7.3789999999999996</v>
      </c>
      <c r="J49" s="9">
        <v>3.6459999999999999</v>
      </c>
      <c r="K49" s="9">
        <v>29.669</v>
      </c>
      <c r="L49" s="9">
        <v>10.686999999999999</v>
      </c>
      <c r="M49" s="9">
        <v>18.981999999999999</v>
      </c>
      <c r="N49" s="9">
        <v>28.257000000000001</v>
      </c>
      <c r="O49" s="9">
        <v>10.292</v>
      </c>
      <c r="P49" s="9">
        <v>17.965</v>
      </c>
      <c r="Q49" s="9">
        <v>133.19800000000001</v>
      </c>
      <c r="R49" s="9">
        <v>70.37</v>
      </c>
      <c r="S49" s="9">
        <v>62.828000000000003</v>
      </c>
      <c r="T49" s="9">
        <v>105.748</v>
      </c>
      <c r="U49" s="9">
        <v>61.167000000000002</v>
      </c>
      <c r="V49" s="9">
        <v>44.581000000000003</v>
      </c>
      <c r="W49" s="9">
        <v>27.449000000000002</v>
      </c>
      <c r="X49" s="9">
        <v>9.202</v>
      </c>
      <c r="Y49" s="9">
        <v>18.247</v>
      </c>
      <c r="Z49" s="9">
        <v>14.247</v>
      </c>
      <c r="AA49" s="9">
        <v>8.7070000000000007</v>
      </c>
      <c r="AB49" s="9">
        <v>5.54</v>
      </c>
      <c r="AC49" s="9">
        <v>2.2650000000000001</v>
      </c>
      <c r="AD49" s="9">
        <v>1.6060000000000001</v>
      </c>
      <c r="AE49" s="9">
        <v>0.65900000000000003</v>
      </c>
      <c r="AF49" s="9">
        <v>1.446</v>
      </c>
      <c r="AG49" s="9">
        <v>1.212</v>
      </c>
      <c r="AH49" s="9">
        <v>0.23400000000000001</v>
      </c>
      <c r="AI49" s="9">
        <v>0.72699999999999998</v>
      </c>
      <c r="AJ49" s="9">
        <v>0.57299999999999995</v>
      </c>
      <c r="AK49" s="9">
        <v>0.155</v>
      </c>
      <c r="AL49" s="9">
        <v>0.71899999999999997</v>
      </c>
      <c r="AM49" s="9">
        <v>0.64</v>
      </c>
      <c r="AN49" s="9">
        <v>7.9000000000000001E-2</v>
      </c>
      <c r="AO49" s="9">
        <v>0.81899999999999995</v>
      </c>
      <c r="AP49" s="9">
        <v>0.39400000000000002</v>
      </c>
      <c r="AQ49" s="9">
        <v>0.42499999999999999</v>
      </c>
      <c r="AR49" s="9">
        <v>13.113</v>
      </c>
      <c r="AS49" s="9">
        <v>7.9829999999999997</v>
      </c>
      <c r="AT49" s="9">
        <v>5.1289999999999996</v>
      </c>
      <c r="AU49" s="9">
        <v>7.2160000000000002</v>
      </c>
      <c r="AV49" s="9">
        <v>4.9749999999999996</v>
      </c>
      <c r="AW49" s="9">
        <v>2.2410000000000001</v>
      </c>
      <c r="AX49" s="9">
        <v>5.8959999999999999</v>
      </c>
      <c r="AY49" s="9">
        <v>3.008</v>
      </c>
      <c r="AZ49" s="9">
        <v>2.8879999999999999</v>
      </c>
      <c r="BA49" s="9">
        <v>7.9630000000000001</v>
      </c>
      <c r="BB49" s="9">
        <v>5.5620000000000003</v>
      </c>
      <c r="BC49" s="9">
        <v>2.4009999999999998</v>
      </c>
      <c r="BD49" s="9">
        <v>6.2839999999999998</v>
      </c>
      <c r="BE49" s="9">
        <v>3.145</v>
      </c>
      <c r="BF49" s="9">
        <v>3.1389999999999998</v>
      </c>
      <c r="BG49" s="9">
        <v>6.6239999999999997</v>
      </c>
      <c r="BH49" s="9">
        <v>3.581</v>
      </c>
      <c r="BI49" s="9">
        <v>3.0430000000000001</v>
      </c>
      <c r="BJ49" s="9">
        <v>227.12299999999999</v>
      </c>
      <c r="BK49" s="9">
        <v>114.142</v>
      </c>
      <c r="BL49" s="9">
        <v>112.98099999999999</v>
      </c>
      <c r="BM49" s="9">
        <v>166.01300000000001</v>
      </c>
      <c r="BN49" s="9">
        <v>95.616</v>
      </c>
      <c r="BO49" s="9">
        <v>70.397000000000006</v>
      </c>
      <c r="BP49" s="9">
        <v>61.11</v>
      </c>
      <c r="BQ49" s="9">
        <v>18.526</v>
      </c>
      <c r="BR49" s="9">
        <v>42.584000000000003</v>
      </c>
      <c r="BS49" s="9">
        <v>24.797999999999998</v>
      </c>
      <c r="BT49" s="9">
        <v>13.252000000000001</v>
      </c>
      <c r="BU49" s="9">
        <v>11.547000000000001</v>
      </c>
      <c r="BV49" s="9">
        <v>4.4820000000000002</v>
      </c>
      <c r="BW49" s="9">
        <v>2.831</v>
      </c>
      <c r="BX49" s="9">
        <v>1.651</v>
      </c>
      <c r="BY49" s="9">
        <v>2.0510000000000002</v>
      </c>
      <c r="BZ49" s="9">
        <v>1.365</v>
      </c>
      <c r="CA49" s="9">
        <v>0.68600000000000005</v>
      </c>
      <c r="CB49" s="9">
        <v>0.53600000000000003</v>
      </c>
      <c r="CC49" s="9">
        <v>0.53300000000000003</v>
      </c>
      <c r="CD49" s="9">
        <v>3.0000000000000001E-3</v>
      </c>
      <c r="CE49" s="9">
        <v>1.516</v>
      </c>
      <c r="CF49" s="9">
        <v>0.83199999999999996</v>
      </c>
      <c r="CG49" s="9">
        <v>0.68300000000000005</v>
      </c>
      <c r="CH49" s="9">
        <v>2.431</v>
      </c>
      <c r="CI49" s="9">
        <v>1.466</v>
      </c>
      <c r="CJ49" s="9">
        <v>0.96499999999999997</v>
      </c>
      <c r="CK49" s="9">
        <v>22.321999999999999</v>
      </c>
      <c r="CL49" s="9">
        <v>11.617000000000001</v>
      </c>
      <c r="CM49" s="9">
        <v>10.705</v>
      </c>
      <c r="CN49" s="9">
        <v>9.6750000000000007</v>
      </c>
      <c r="CO49" s="9">
        <v>6.4829999999999997</v>
      </c>
      <c r="CP49" s="9">
        <v>3.1930000000000001</v>
      </c>
      <c r="CQ49" s="9">
        <v>12.646000000000001</v>
      </c>
      <c r="CR49" s="9">
        <v>5.1340000000000003</v>
      </c>
      <c r="CS49" s="9">
        <v>7.5119999999999996</v>
      </c>
      <c r="CT49" s="9">
        <v>11.481999999999999</v>
      </c>
      <c r="CU49" s="9">
        <v>7.6020000000000003</v>
      </c>
      <c r="CV49" s="9">
        <v>3.8809999999999998</v>
      </c>
      <c r="CW49" s="9">
        <v>13.316000000000001</v>
      </c>
      <c r="CX49" s="9">
        <v>5.65</v>
      </c>
      <c r="CY49" s="9">
        <v>7.6660000000000004</v>
      </c>
      <c r="CZ49" s="9">
        <v>13.182</v>
      </c>
      <c r="DA49" s="9">
        <v>5.6669999999999998</v>
      </c>
      <c r="DB49" s="9">
        <v>7.5149999999999997</v>
      </c>
    </row>
    <row r="50" spans="1:106">
      <c r="A50" s="10">
        <v>43009</v>
      </c>
      <c r="B50" s="9">
        <v>10.731999999999999</v>
      </c>
      <c r="C50" s="9">
        <v>7.8920000000000003</v>
      </c>
      <c r="D50" s="9">
        <v>2.84</v>
      </c>
      <c r="E50" s="9">
        <v>26.841999999999999</v>
      </c>
      <c r="F50" s="9">
        <v>8.1950000000000003</v>
      </c>
      <c r="G50" s="9">
        <v>18.646999999999998</v>
      </c>
      <c r="H50" s="9">
        <v>12.627000000000001</v>
      </c>
      <c r="I50" s="9">
        <v>9.1509999999999998</v>
      </c>
      <c r="J50" s="9">
        <v>3.476</v>
      </c>
      <c r="K50" s="9">
        <v>29.725000000000001</v>
      </c>
      <c r="L50" s="9">
        <v>9.6329999999999991</v>
      </c>
      <c r="M50" s="9">
        <v>20.091999999999999</v>
      </c>
      <c r="N50" s="9">
        <v>28.091999999999999</v>
      </c>
      <c r="O50" s="9">
        <v>9.3369999999999997</v>
      </c>
      <c r="P50" s="9">
        <v>18.754999999999999</v>
      </c>
      <c r="Q50" s="9">
        <v>133.93700000000001</v>
      </c>
      <c r="R50" s="9">
        <v>70.239999999999995</v>
      </c>
      <c r="S50" s="9">
        <v>63.695999999999998</v>
      </c>
      <c r="T50" s="9">
        <v>106.258</v>
      </c>
      <c r="U50" s="9">
        <v>61.691000000000003</v>
      </c>
      <c r="V50" s="9">
        <v>44.567</v>
      </c>
      <c r="W50" s="9">
        <v>27.678999999999998</v>
      </c>
      <c r="X50" s="9">
        <v>8.5500000000000007</v>
      </c>
      <c r="Y50" s="9">
        <v>19.129000000000001</v>
      </c>
      <c r="Z50" s="9">
        <v>13.958</v>
      </c>
      <c r="AA50" s="9">
        <v>8.1389999999999993</v>
      </c>
      <c r="AB50" s="9">
        <v>5.819</v>
      </c>
      <c r="AC50" s="9">
        <v>2.0659999999999998</v>
      </c>
      <c r="AD50" s="9">
        <v>1.4790000000000001</v>
      </c>
      <c r="AE50" s="9">
        <v>0.58699999999999997</v>
      </c>
      <c r="AF50" s="9">
        <v>1.4410000000000001</v>
      </c>
      <c r="AG50" s="9">
        <v>1.282</v>
      </c>
      <c r="AH50" s="9">
        <v>0.159</v>
      </c>
      <c r="AI50" s="9">
        <v>0.438</v>
      </c>
      <c r="AJ50" s="9">
        <v>0.438</v>
      </c>
      <c r="AK50" s="9">
        <v>0</v>
      </c>
      <c r="AL50" s="9">
        <v>1.0029999999999999</v>
      </c>
      <c r="AM50" s="9">
        <v>0.84399999999999997</v>
      </c>
      <c r="AN50" s="9">
        <v>0.159</v>
      </c>
      <c r="AO50" s="9">
        <v>0.625</v>
      </c>
      <c r="AP50" s="9">
        <v>0.19700000000000001</v>
      </c>
      <c r="AQ50" s="9">
        <v>0.42799999999999999</v>
      </c>
      <c r="AR50" s="9">
        <v>12.853999999999999</v>
      </c>
      <c r="AS50" s="9">
        <v>7.2830000000000004</v>
      </c>
      <c r="AT50" s="9">
        <v>5.5709999999999997</v>
      </c>
      <c r="AU50" s="9">
        <v>6.6349999999999998</v>
      </c>
      <c r="AV50" s="9">
        <v>5.0810000000000004</v>
      </c>
      <c r="AW50" s="9">
        <v>1.554</v>
      </c>
      <c r="AX50" s="9">
        <v>6.2190000000000003</v>
      </c>
      <c r="AY50" s="9">
        <v>2.2010000000000001</v>
      </c>
      <c r="AZ50" s="9">
        <v>4.0179999999999998</v>
      </c>
      <c r="BA50" s="9">
        <v>7.5570000000000004</v>
      </c>
      <c r="BB50" s="9">
        <v>5.8479999999999999</v>
      </c>
      <c r="BC50" s="9">
        <v>1.7090000000000001</v>
      </c>
      <c r="BD50" s="9">
        <v>6.4009999999999998</v>
      </c>
      <c r="BE50" s="9">
        <v>2.2909999999999999</v>
      </c>
      <c r="BF50" s="9">
        <v>4.1100000000000003</v>
      </c>
      <c r="BG50" s="9">
        <v>6.657</v>
      </c>
      <c r="BH50" s="9">
        <v>2.64</v>
      </c>
      <c r="BI50" s="9">
        <v>4.0179999999999998</v>
      </c>
      <c r="BJ50" s="9">
        <v>228.982</v>
      </c>
      <c r="BK50" s="9">
        <v>115.79600000000001</v>
      </c>
      <c r="BL50" s="9">
        <v>113.18600000000001</v>
      </c>
      <c r="BM50" s="9">
        <v>164.917</v>
      </c>
      <c r="BN50" s="9">
        <v>94.798000000000002</v>
      </c>
      <c r="BO50" s="9">
        <v>70.119</v>
      </c>
      <c r="BP50" s="9">
        <v>64.064999999999998</v>
      </c>
      <c r="BQ50" s="9">
        <v>20.998000000000001</v>
      </c>
      <c r="BR50" s="9">
        <v>43.067</v>
      </c>
      <c r="BS50" s="9">
        <v>24.413</v>
      </c>
      <c r="BT50" s="9">
        <v>13.901</v>
      </c>
      <c r="BU50" s="9">
        <v>10.512</v>
      </c>
      <c r="BV50" s="9">
        <v>4.4420000000000002</v>
      </c>
      <c r="BW50" s="9">
        <v>2.4689999999999999</v>
      </c>
      <c r="BX50" s="9">
        <v>1.972</v>
      </c>
      <c r="BY50" s="9">
        <v>1.871</v>
      </c>
      <c r="BZ50" s="9">
        <v>1.3080000000000001</v>
      </c>
      <c r="CA50" s="9">
        <v>0.56299999999999994</v>
      </c>
      <c r="CB50" s="9">
        <v>1.097</v>
      </c>
      <c r="CC50" s="9">
        <v>0.54100000000000004</v>
      </c>
      <c r="CD50" s="9">
        <v>0.55600000000000005</v>
      </c>
      <c r="CE50" s="9">
        <v>0.77400000000000002</v>
      </c>
      <c r="CF50" s="9">
        <v>0.76700000000000002</v>
      </c>
      <c r="CG50" s="9">
        <v>7.0000000000000001E-3</v>
      </c>
      <c r="CH50" s="9">
        <v>2.5710000000000002</v>
      </c>
      <c r="CI50" s="9">
        <v>1.161</v>
      </c>
      <c r="CJ50" s="9">
        <v>1.41</v>
      </c>
      <c r="CK50" s="9">
        <v>22.271999999999998</v>
      </c>
      <c r="CL50" s="9">
        <v>12.726000000000001</v>
      </c>
      <c r="CM50" s="9">
        <v>9.5459999999999994</v>
      </c>
      <c r="CN50" s="9">
        <v>9.2590000000000003</v>
      </c>
      <c r="CO50" s="9">
        <v>6.7210000000000001</v>
      </c>
      <c r="CP50" s="9">
        <v>2.5379999999999998</v>
      </c>
      <c r="CQ50" s="9">
        <v>13.013999999999999</v>
      </c>
      <c r="CR50" s="9">
        <v>6.0060000000000002</v>
      </c>
      <c r="CS50" s="9">
        <v>7.008</v>
      </c>
      <c r="CT50" s="9">
        <v>10.706</v>
      </c>
      <c r="CU50" s="9">
        <v>7.6029999999999998</v>
      </c>
      <c r="CV50" s="9">
        <v>3.1030000000000002</v>
      </c>
      <c r="CW50" s="9">
        <v>13.707000000000001</v>
      </c>
      <c r="CX50" s="9">
        <v>6.298</v>
      </c>
      <c r="CY50" s="9">
        <v>7.4089999999999998</v>
      </c>
      <c r="CZ50" s="9">
        <v>14.11</v>
      </c>
      <c r="DA50" s="9">
        <v>6.5460000000000003</v>
      </c>
      <c r="DB50" s="9">
        <v>7.5640000000000001</v>
      </c>
    </row>
    <row r="51" spans="1:106">
      <c r="A51" s="10">
        <v>43040</v>
      </c>
      <c r="B51" s="9">
        <v>13.007</v>
      </c>
      <c r="C51" s="9">
        <v>8.8989999999999991</v>
      </c>
      <c r="D51" s="9">
        <v>4.1079999999999997</v>
      </c>
      <c r="E51" s="9">
        <v>27.25</v>
      </c>
      <c r="F51" s="9">
        <v>9.65</v>
      </c>
      <c r="G51" s="9">
        <v>17.600000000000001</v>
      </c>
      <c r="H51" s="9">
        <v>14.659000000000001</v>
      </c>
      <c r="I51" s="9">
        <v>10.220000000000001</v>
      </c>
      <c r="J51" s="9">
        <v>4.4390000000000001</v>
      </c>
      <c r="K51" s="9">
        <v>29.728000000000002</v>
      </c>
      <c r="L51" s="9">
        <v>10.629</v>
      </c>
      <c r="M51" s="9">
        <v>19.099</v>
      </c>
      <c r="N51" s="9">
        <v>28.190999999999999</v>
      </c>
      <c r="O51" s="9">
        <v>10.590999999999999</v>
      </c>
      <c r="P51" s="9">
        <v>17.600999999999999</v>
      </c>
      <c r="Q51" s="9">
        <v>132.88999999999999</v>
      </c>
      <c r="R51" s="9">
        <v>70.200999999999993</v>
      </c>
      <c r="S51" s="9">
        <v>62.689</v>
      </c>
      <c r="T51" s="9">
        <v>106.27</v>
      </c>
      <c r="U51" s="9">
        <v>61.951000000000001</v>
      </c>
      <c r="V51" s="9">
        <v>44.319000000000003</v>
      </c>
      <c r="W51" s="9">
        <v>26.62</v>
      </c>
      <c r="X51" s="9">
        <v>8.25</v>
      </c>
      <c r="Y51" s="9">
        <v>18.37</v>
      </c>
      <c r="Z51" s="9">
        <v>13.641</v>
      </c>
      <c r="AA51" s="9">
        <v>7.3129999999999997</v>
      </c>
      <c r="AB51" s="9">
        <v>6.3280000000000003</v>
      </c>
      <c r="AC51" s="9">
        <v>1.8240000000000001</v>
      </c>
      <c r="AD51" s="9">
        <v>1.1850000000000001</v>
      </c>
      <c r="AE51" s="9">
        <v>0.63900000000000001</v>
      </c>
      <c r="AF51" s="9">
        <v>1.1319999999999999</v>
      </c>
      <c r="AG51" s="9">
        <v>1.05</v>
      </c>
      <c r="AH51" s="9">
        <v>8.2000000000000003E-2</v>
      </c>
      <c r="AI51" s="9">
        <v>0.44400000000000001</v>
      </c>
      <c r="AJ51" s="9">
        <v>0.44400000000000001</v>
      </c>
      <c r="AK51" s="9">
        <v>0</v>
      </c>
      <c r="AL51" s="9">
        <v>0.68700000000000006</v>
      </c>
      <c r="AM51" s="9">
        <v>0.60499999999999998</v>
      </c>
      <c r="AN51" s="9">
        <v>8.2000000000000003E-2</v>
      </c>
      <c r="AO51" s="9">
        <v>0.69199999999999995</v>
      </c>
      <c r="AP51" s="9">
        <v>0.13500000000000001</v>
      </c>
      <c r="AQ51" s="9">
        <v>0.55700000000000005</v>
      </c>
      <c r="AR51" s="9">
        <v>12.428000000000001</v>
      </c>
      <c r="AS51" s="9">
        <v>6.5739999999999998</v>
      </c>
      <c r="AT51" s="9">
        <v>5.8540000000000001</v>
      </c>
      <c r="AU51" s="9">
        <v>5.6520000000000001</v>
      </c>
      <c r="AV51" s="9">
        <v>4.3099999999999996</v>
      </c>
      <c r="AW51" s="9">
        <v>1.3420000000000001</v>
      </c>
      <c r="AX51" s="9">
        <v>6.7759999999999998</v>
      </c>
      <c r="AY51" s="9">
        <v>2.2639999999999998</v>
      </c>
      <c r="AZ51" s="9">
        <v>4.5119999999999996</v>
      </c>
      <c r="BA51" s="9">
        <v>6.4589999999999996</v>
      </c>
      <c r="BB51" s="9">
        <v>5.0389999999999997</v>
      </c>
      <c r="BC51" s="9">
        <v>1.42</v>
      </c>
      <c r="BD51" s="9">
        <v>7.181</v>
      </c>
      <c r="BE51" s="9">
        <v>2.2730000000000001</v>
      </c>
      <c r="BF51" s="9">
        <v>4.9080000000000004</v>
      </c>
      <c r="BG51" s="9">
        <v>7.22</v>
      </c>
      <c r="BH51" s="9">
        <v>2.7090000000000001</v>
      </c>
      <c r="BI51" s="9">
        <v>4.5119999999999996</v>
      </c>
      <c r="BJ51" s="9">
        <v>232.29599999999999</v>
      </c>
      <c r="BK51" s="9">
        <v>116.43300000000001</v>
      </c>
      <c r="BL51" s="9">
        <v>115.863</v>
      </c>
      <c r="BM51" s="9">
        <v>168.79499999999999</v>
      </c>
      <c r="BN51" s="9">
        <v>97.39</v>
      </c>
      <c r="BO51" s="9">
        <v>71.405000000000001</v>
      </c>
      <c r="BP51" s="9">
        <v>63.500999999999998</v>
      </c>
      <c r="BQ51" s="9">
        <v>19.042999999999999</v>
      </c>
      <c r="BR51" s="9">
        <v>44.457999999999998</v>
      </c>
      <c r="BS51" s="9">
        <v>26.87</v>
      </c>
      <c r="BT51" s="9">
        <v>14.888</v>
      </c>
      <c r="BU51" s="9">
        <v>11.981</v>
      </c>
      <c r="BV51" s="9">
        <v>5.0650000000000004</v>
      </c>
      <c r="BW51" s="9">
        <v>2.97</v>
      </c>
      <c r="BX51" s="9">
        <v>2.0950000000000002</v>
      </c>
      <c r="BY51" s="9">
        <v>1.5309999999999999</v>
      </c>
      <c r="BZ51" s="9">
        <v>1.0389999999999999</v>
      </c>
      <c r="CA51" s="9">
        <v>0.49299999999999999</v>
      </c>
      <c r="CB51" s="9">
        <v>0.77600000000000002</v>
      </c>
      <c r="CC51" s="9">
        <v>0.46300000000000002</v>
      </c>
      <c r="CD51" s="9">
        <v>0.312</v>
      </c>
      <c r="CE51" s="9">
        <v>0.75600000000000001</v>
      </c>
      <c r="CF51" s="9">
        <v>0.57499999999999996</v>
      </c>
      <c r="CG51" s="9">
        <v>0.18099999999999999</v>
      </c>
      <c r="CH51" s="9">
        <v>3.5339999999999998</v>
      </c>
      <c r="CI51" s="9">
        <v>1.9319999999999999</v>
      </c>
      <c r="CJ51" s="9">
        <v>1.6020000000000001</v>
      </c>
      <c r="CK51" s="9">
        <v>24.378</v>
      </c>
      <c r="CL51" s="9">
        <v>13.343999999999999</v>
      </c>
      <c r="CM51" s="9">
        <v>11.032999999999999</v>
      </c>
      <c r="CN51" s="9">
        <v>11.544</v>
      </c>
      <c r="CO51" s="9">
        <v>8.391</v>
      </c>
      <c r="CP51" s="9">
        <v>3.1520000000000001</v>
      </c>
      <c r="CQ51" s="9">
        <v>12.834</v>
      </c>
      <c r="CR51" s="9">
        <v>4.9530000000000003</v>
      </c>
      <c r="CS51" s="9">
        <v>7.8810000000000002</v>
      </c>
      <c r="CT51" s="9">
        <v>12.196</v>
      </c>
      <c r="CU51" s="9">
        <v>8.8580000000000005</v>
      </c>
      <c r="CV51" s="9">
        <v>3.3380000000000001</v>
      </c>
      <c r="CW51" s="9">
        <v>14.673999999999999</v>
      </c>
      <c r="CX51" s="9">
        <v>6.0309999999999997</v>
      </c>
      <c r="CY51" s="9">
        <v>8.6440000000000001</v>
      </c>
      <c r="CZ51" s="9">
        <v>13.61</v>
      </c>
      <c r="DA51" s="9">
        <v>5.4169999999999998</v>
      </c>
      <c r="DB51" s="9">
        <v>8.1929999999999996</v>
      </c>
    </row>
    <row r="52" spans="1:106">
      <c r="A52" s="10">
        <v>43070</v>
      </c>
      <c r="B52" s="9">
        <v>9.8989999999999991</v>
      </c>
      <c r="C52" s="9">
        <v>6.7350000000000003</v>
      </c>
      <c r="D52" s="9">
        <v>3.1640000000000001</v>
      </c>
      <c r="E52" s="9">
        <v>28.901</v>
      </c>
      <c r="F52" s="9">
        <v>10.53</v>
      </c>
      <c r="G52" s="9">
        <v>18.37</v>
      </c>
      <c r="H52" s="9">
        <v>11.663</v>
      </c>
      <c r="I52" s="9">
        <v>8.1850000000000005</v>
      </c>
      <c r="J52" s="9">
        <v>3.4780000000000002</v>
      </c>
      <c r="K52" s="9">
        <v>30.541</v>
      </c>
      <c r="L52" s="9">
        <v>11.022</v>
      </c>
      <c r="M52" s="9">
        <v>19.518999999999998</v>
      </c>
      <c r="N52" s="9">
        <v>30.132000000000001</v>
      </c>
      <c r="O52" s="9">
        <v>11.218999999999999</v>
      </c>
      <c r="P52" s="9">
        <v>18.913</v>
      </c>
      <c r="Q52" s="9">
        <v>134.66</v>
      </c>
      <c r="R52" s="9">
        <v>70.233999999999995</v>
      </c>
      <c r="S52" s="9">
        <v>64.427000000000007</v>
      </c>
      <c r="T52" s="9">
        <v>107.73399999999999</v>
      </c>
      <c r="U52" s="9">
        <v>61.216999999999999</v>
      </c>
      <c r="V52" s="9">
        <v>46.517000000000003</v>
      </c>
      <c r="W52" s="9">
        <v>26.927</v>
      </c>
      <c r="X52" s="9">
        <v>9.016</v>
      </c>
      <c r="Y52" s="9">
        <v>17.91</v>
      </c>
      <c r="Z52" s="9">
        <v>16.148</v>
      </c>
      <c r="AA52" s="9">
        <v>8.9559999999999995</v>
      </c>
      <c r="AB52" s="9">
        <v>7.1909999999999998</v>
      </c>
      <c r="AC52" s="9">
        <v>1.861</v>
      </c>
      <c r="AD52" s="9">
        <v>1.133</v>
      </c>
      <c r="AE52" s="9">
        <v>0.72899999999999998</v>
      </c>
      <c r="AF52" s="9">
        <v>1.004</v>
      </c>
      <c r="AG52" s="9">
        <v>0.86899999999999999</v>
      </c>
      <c r="AH52" s="9">
        <v>0.13500000000000001</v>
      </c>
      <c r="AI52" s="9">
        <v>0.33400000000000002</v>
      </c>
      <c r="AJ52" s="9">
        <v>0.29299999999999998</v>
      </c>
      <c r="AK52" s="9">
        <v>4.2000000000000003E-2</v>
      </c>
      <c r="AL52" s="9">
        <v>0.66900000000000004</v>
      </c>
      <c r="AM52" s="9">
        <v>0.57599999999999996</v>
      </c>
      <c r="AN52" s="9">
        <v>9.2999999999999999E-2</v>
      </c>
      <c r="AO52" s="9">
        <v>0.85799999999999998</v>
      </c>
      <c r="AP52" s="9">
        <v>0.26400000000000001</v>
      </c>
      <c r="AQ52" s="9">
        <v>0.59399999999999997</v>
      </c>
      <c r="AR52" s="9">
        <v>15.087</v>
      </c>
      <c r="AS52" s="9">
        <v>8.3659999999999997</v>
      </c>
      <c r="AT52" s="9">
        <v>6.7210000000000001</v>
      </c>
      <c r="AU52" s="9">
        <v>7.8</v>
      </c>
      <c r="AV52" s="9">
        <v>5.2779999999999996</v>
      </c>
      <c r="AW52" s="9">
        <v>2.5219999999999998</v>
      </c>
      <c r="AX52" s="9">
        <v>7.2869999999999999</v>
      </c>
      <c r="AY52" s="9">
        <v>3.0880000000000001</v>
      </c>
      <c r="AZ52" s="9">
        <v>4.1989999999999998</v>
      </c>
      <c r="BA52" s="9">
        <v>8.3689999999999998</v>
      </c>
      <c r="BB52" s="9">
        <v>5.7149999999999999</v>
      </c>
      <c r="BC52" s="9">
        <v>2.653</v>
      </c>
      <c r="BD52" s="9">
        <v>7.7789999999999999</v>
      </c>
      <c r="BE52" s="9">
        <v>3.2410000000000001</v>
      </c>
      <c r="BF52" s="9">
        <v>4.5380000000000003</v>
      </c>
      <c r="BG52" s="9">
        <v>7.6219999999999999</v>
      </c>
      <c r="BH52" s="9">
        <v>3.3809999999999998</v>
      </c>
      <c r="BI52" s="9">
        <v>4.2409999999999997</v>
      </c>
      <c r="BJ52" s="9">
        <v>236.393</v>
      </c>
      <c r="BK52" s="9">
        <v>119.36</v>
      </c>
      <c r="BL52" s="9">
        <v>117.032</v>
      </c>
      <c r="BM52" s="9">
        <v>174.02199999999999</v>
      </c>
      <c r="BN52" s="9">
        <v>100.414</v>
      </c>
      <c r="BO52" s="9">
        <v>73.606999999999999</v>
      </c>
      <c r="BP52" s="9">
        <v>62.371000000000002</v>
      </c>
      <c r="BQ52" s="9">
        <v>18.946000000000002</v>
      </c>
      <c r="BR52" s="9">
        <v>43.424999999999997</v>
      </c>
      <c r="BS52" s="9">
        <v>23.949000000000002</v>
      </c>
      <c r="BT52" s="9">
        <v>14.428000000000001</v>
      </c>
      <c r="BU52" s="9">
        <v>9.5220000000000002</v>
      </c>
      <c r="BV52" s="9">
        <v>3.4390000000000001</v>
      </c>
      <c r="BW52" s="9">
        <v>2.0070000000000001</v>
      </c>
      <c r="BX52" s="9">
        <v>1.431</v>
      </c>
      <c r="BY52" s="9">
        <v>1.2210000000000001</v>
      </c>
      <c r="BZ52" s="9">
        <v>1.0609999999999999</v>
      </c>
      <c r="CA52" s="9">
        <v>0.16</v>
      </c>
      <c r="CB52" s="9">
        <v>0.85399999999999998</v>
      </c>
      <c r="CC52" s="9">
        <v>0.70099999999999996</v>
      </c>
      <c r="CD52" s="9">
        <v>0.153</v>
      </c>
      <c r="CE52" s="9">
        <v>0.36699999999999999</v>
      </c>
      <c r="CF52" s="9">
        <v>0.36</v>
      </c>
      <c r="CG52" s="9">
        <v>7.0000000000000001E-3</v>
      </c>
      <c r="CH52" s="9">
        <v>2.218</v>
      </c>
      <c r="CI52" s="9">
        <v>0.94699999999999995</v>
      </c>
      <c r="CJ52" s="9">
        <v>1.2709999999999999</v>
      </c>
      <c r="CK52" s="9">
        <v>22.274999999999999</v>
      </c>
      <c r="CL52" s="9">
        <v>13.101000000000001</v>
      </c>
      <c r="CM52" s="9">
        <v>9.1739999999999995</v>
      </c>
      <c r="CN52" s="9">
        <v>9.5890000000000004</v>
      </c>
      <c r="CO52" s="9">
        <v>7.7370000000000001</v>
      </c>
      <c r="CP52" s="9">
        <v>1.853</v>
      </c>
      <c r="CQ52" s="9">
        <v>12.686</v>
      </c>
      <c r="CR52" s="9">
        <v>5.3650000000000002</v>
      </c>
      <c r="CS52" s="9">
        <v>7.3209999999999997</v>
      </c>
      <c r="CT52" s="9">
        <v>10.727</v>
      </c>
      <c r="CU52" s="9">
        <v>8.7110000000000003</v>
      </c>
      <c r="CV52" s="9">
        <v>2.0150000000000001</v>
      </c>
      <c r="CW52" s="9">
        <v>13.223000000000001</v>
      </c>
      <c r="CX52" s="9">
        <v>5.7160000000000002</v>
      </c>
      <c r="CY52" s="9">
        <v>7.5060000000000002</v>
      </c>
      <c r="CZ52" s="9">
        <v>13.539</v>
      </c>
      <c r="DA52" s="9">
        <v>6.0650000000000004</v>
      </c>
      <c r="DB52" s="9">
        <v>7.4740000000000002</v>
      </c>
    </row>
    <row r="53" spans="1:106">
      <c r="A53" s="10">
        <v>43101</v>
      </c>
      <c r="B53" s="9">
        <v>10.367000000000001</v>
      </c>
      <c r="C53" s="9">
        <v>7.5209999999999999</v>
      </c>
      <c r="D53" s="9">
        <v>2.8460000000000001</v>
      </c>
      <c r="E53" s="9">
        <v>26.707999999999998</v>
      </c>
      <c r="F53" s="9">
        <v>10.587999999999999</v>
      </c>
      <c r="G53" s="9">
        <v>16.12</v>
      </c>
      <c r="H53" s="9">
        <v>11.631</v>
      </c>
      <c r="I53" s="9">
        <v>8.3650000000000002</v>
      </c>
      <c r="J53" s="9">
        <v>3.266</v>
      </c>
      <c r="K53" s="9">
        <v>28.631</v>
      </c>
      <c r="L53" s="9">
        <v>11.539</v>
      </c>
      <c r="M53" s="9">
        <v>17.091999999999999</v>
      </c>
      <c r="N53" s="9">
        <v>27.800999999999998</v>
      </c>
      <c r="O53" s="9">
        <v>11.391</v>
      </c>
      <c r="P53" s="9">
        <v>16.41</v>
      </c>
      <c r="Q53" s="9">
        <v>131.73500000000001</v>
      </c>
      <c r="R53" s="9">
        <v>69.617000000000004</v>
      </c>
      <c r="S53" s="9">
        <v>62.118000000000002</v>
      </c>
      <c r="T53" s="9">
        <v>104.21599999999999</v>
      </c>
      <c r="U53" s="9">
        <v>60.851999999999997</v>
      </c>
      <c r="V53" s="9">
        <v>43.363</v>
      </c>
      <c r="W53" s="9">
        <v>27.52</v>
      </c>
      <c r="X53" s="9">
        <v>8.7650000000000006</v>
      </c>
      <c r="Y53" s="9">
        <v>18.754999999999999</v>
      </c>
      <c r="Z53" s="9">
        <v>16.606999999999999</v>
      </c>
      <c r="AA53" s="9">
        <v>10.347</v>
      </c>
      <c r="AB53" s="9">
        <v>6.26</v>
      </c>
      <c r="AC53" s="9">
        <v>2.5089999999999999</v>
      </c>
      <c r="AD53" s="9">
        <v>1.825</v>
      </c>
      <c r="AE53" s="9">
        <v>0.68400000000000005</v>
      </c>
      <c r="AF53" s="9">
        <v>1.306</v>
      </c>
      <c r="AG53" s="9">
        <v>1.2889999999999999</v>
      </c>
      <c r="AH53" s="9">
        <v>1.7000000000000001E-2</v>
      </c>
      <c r="AI53" s="9">
        <v>0.73899999999999999</v>
      </c>
      <c r="AJ53" s="9">
        <v>0.73899999999999999</v>
      </c>
      <c r="AK53" s="9">
        <v>0</v>
      </c>
      <c r="AL53" s="9">
        <v>0.56699999999999995</v>
      </c>
      <c r="AM53" s="9">
        <v>0.55000000000000004</v>
      </c>
      <c r="AN53" s="9">
        <v>1.7000000000000001E-2</v>
      </c>
      <c r="AO53" s="9">
        <v>1.204</v>
      </c>
      <c r="AP53" s="9">
        <v>0.53700000000000003</v>
      </c>
      <c r="AQ53" s="9">
        <v>0.66700000000000004</v>
      </c>
      <c r="AR53" s="9">
        <v>14.901999999999999</v>
      </c>
      <c r="AS53" s="9">
        <v>9.0630000000000006</v>
      </c>
      <c r="AT53" s="9">
        <v>5.8390000000000004</v>
      </c>
      <c r="AU53" s="9">
        <v>7.617</v>
      </c>
      <c r="AV53" s="9">
        <v>5.6340000000000003</v>
      </c>
      <c r="AW53" s="9">
        <v>1.9830000000000001</v>
      </c>
      <c r="AX53" s="9">
        <v>7.2850000000000001</v>
      </c>
      <c r="AY53" s="9">
        <v>3.4289999999999998</v>
      </c>
      <c r="AZ53" s="9">
        <v>3.8559999999999999</v>
      </c>
      <c r="BA53" s="9">
        <v>8.5549999999999997</v>
      </c>
      <c r="BB53" s="9">
        <v>6.5590000000000002</v>
      </c>
      <c r="BC53" s="9">
        <v>1.9970000000000001</v>
      </c>
      <c r="BD53" s="9">
        <v>8.0519999999999996</v>
      </c>
      <c r="BE53" s="9">
        <v>3.7879999999999998</v>
      </c>
      <c r="BF53" s="9">
        <v>4.2629999999999999</v>
      </c>
      <c r="BG53" s="9">
        <v>8.0239999999999991</v>
      </c>
      <c r="BH53" s="9">
        <v>4.1680000000000001</v>
      </c>
      <c r="BI53" s="9">
        <v>3.8559999999999999</v>
      </c>
      <c r="BJ53" s="9">
        <v>232.11</v>
      </c>
      <c r="BK53" s="9">
        <v>118.06399999999999</v>
      </c>
      <c r="BL53" s="9">
        <v>114.04600000000001</v>
      </c>
      <c r="BM53" s="9">
        <v>172.21799999999999</v>
      </c>
      <c r="BN53" s="9">
        <v>99.128</v>
      </c>
      <c r="BO53" s="9">
        <v>73.09</v>
      </c>
      <c r="BP53" s="9">
        <v>59.893000000000001</v>
      </c>
      <c r="BQ53" s="9">
        <v>18.936</v>
      </c>
      <c r="BR53" s="9">
        <v>40.956000000000003</v>
      </c>
      <c r="BS53" s="9">
        <v>27.724</v>
      </c>
      <c r="BT53" s="9">
        <v>15.746</v>
      </c>
      <c r="BU53" s="9">
        <v>11.978</v>
      </c>
      <c r="BV53" s="9">
        <v>7.5579999999999998</v>
      </c>
      <c r="BW53" s="9">
        <v>3.6240000000000001</v>
      </c>
      <c r="BX53" s="9">
        <v>3.9340000000000002</v>
      </c>
      <c r="BY53" s="9">
        <v>3.7930000000000001</v>
      </c>
      <c r="BZ53" s="9">
        <v>2.1970000000000001</v>
      </c>
      <c r="CA53" s="9">
        <v>1.5960000000000001</v>
      </c>
      <c r="CB53" s="9">
        <v>2.3980000000000001</v>
      </c>
      <c r="CC53" s="9">
        <v>1.2030000000000001</v>
      </c>
      <c r="CD53" s="9">
        <v>1.1950000000000001</v>
      </c>
      <c r="CE53" s="9">
        <v>1.395</v>
      </c>
      <c r="CF53" s="9">
        <v>0.99299999999999999</v>
      </c>
      <c r="CG53" s="9">
        <v>0.40100000000000002</v>
      </c>
      <c r="CH53" s="9">
        <v>3.766</v>
      </c>
      <c r="CI53" s="9">
        <v>1.4279999999999999</v>
      </c>
      <c r="CJ53" s="9">
        <v>2.3380000000000001</v>
      </c>
      <c r="CK53" s="9">
        <v>22.699000000000002</v>
      </c>
      <c r="CL53" s="9">
        <v>13.077999999999999</v>
      </c>
      <c r="CM53" s="9">
        <v>9.6210000000000004</v>
      </c>
      <c r="CN53" s="9">
        <v>10.452</v>
      </c>
      <c r="CO53" s="9">
        <v>7.8650000000000002</v>
      </c>
      <c r="CP53" s="9">
        <v>2.5870000000000002</v>
      </c>
      <c r="CQ53" s="9">
        <v>12.247</v>
      </c>
      <c r="CR53" s="9">
        <v>5.2140000000000004</v>
      </c>
      <c r="CS53" s="9">
        <v>7.0330000000000004</v>
      </c>
      <c r="CT53" s="9">
        <v>13.815</v>
      </c>
      <c r="CU53" s="9">
        <v>9.8290000000000006</v>
      </c>
      <c r="CV53" s="9">
        <v>3.9860000000000002</v>
      </c>
      <c r="CW53" s="9">
        <v>13.907999999999999</v>
      </c>
      <c r="CX53" s="9">
        <v>5.9169999999999998</v>
      </c>
      <c r="CY53" s="9">
        <v>7.9909999999999997</v>
      </c>
      <c r="CZ53" s="9">
        <v>14.645</v>
      </c>
      <c r="DA53" s="9">
        <v>6.4169999999999998</v>
      </c>
      <c r="DB53" s="9">
        <v>8.2279999999999998</v>
      </c>
    </row>
    <row r="54" spans="1:106">
      <c r="A54" s="10">
        <v>43132</v>
      </c>
      <c r="B54" s="9">
        <v>9.9250000000000007</v>
      </c>
      <c r="C54" s="9">
        <v>7.4710000000000001</v>
      </c>
      <c r="D54" s="9">
        <v>2.4540000000000002</v>
      </c>
      <c r="E54" s="9">
        <v>25.678999999999998</v>
      </c>
      <c r="F54" s="9">
        <v>8.48</v>
      </c>
      <c r="G54" s="9">
        <v>17.199000000000002</v>
      </c>
      <c r="H54" s="9">
        <v>11.643000000000001</v>
      </c>
      <c r="I54" s="9">
        <v>8.7970000000000006</v>
      </c>
      <c r="J54" s="9">
        <v>2.8460000000000001</v>
      </c>
      <c r="K54" s="9">
        <v>28.373999999999999</v>
      </c>
      <c r="L54" s="9">
        <v>9.452</v>
      </c>
      <c r="M54" s="9">
        <v>18.922999999999998</v>
      </c>
      <c r="N54" s="9">
        <v>26.728999999999999</v>
      </c>
      <c r="O54" s="9">
        <v>9.2260000000000009</v>
      </c>
      <c r="P54" s="9">
        <v>17.503</v>
      </c>
      <c r="Q54" s="9">
        <v>133.30500000000001</v>
      </c>
      <c r="R54" s="9">
        <v>69.658000000000001</v>
      </c>
      <c r="S54" s="9">
        <v>63.646999999999998</v>
      </c>
      <c r="T54" s="9">
        <v>105.006</v>
      </c>
      <c r="U54" s="9">
        <v>60.177</v>
      </c>
      <c r="V54" s="9">
        <v>44.829000000000001</v>
      </c>
      <c r="W54" s="9">
        <v>28.298999999999999</v>
      </c>
      <c r="X54" s="9">
        <v>9.48</v>
      </c>
      <c r="Y54" s="9">
        <v>18.818000000000001</v>
      </c>
      <c r="Z54" s="9">
        <v>16.442</v>
      </c>
      <c r="AA54" s="9">
        <v>9.8740000000000006</v>
      </c>
      <c r="AB54" s="9">
        <v>6.5679999999999996</v>
      </c>
      <c r="AC54" s="9">
        <v>2.7</v>
      </c>
      <c r="AD54" s="9">
        <v>1.8320000000000001</v>
      </c>
      <c r="AE54" s="9">
        <v>0.86799999999999999</v>
      </c>
      <c r="AF54" s="9">
        <v>1.4790000000000001</v>
      </c>
      <c r="AG54" s="9">
        <v>1.26</v>
      </c>
      <c r="AH54" s="9">
        <v>0.219</v>
      </c>
      <c r="AI54" s="9">
        <v>0.81499999999999995</v>
      </c>
      <c r="AJ54" s="9">
        <v>0.81499999999999995</v>
      </c>
      <c r="AK54" s="9">
        <v>0</v>
      </c>
      <c r="AL54" s="9">
        <v>0.66400000000000003</v>
      </c>
      <c r="AM54" s="9">
        <v>0.44500000000000001</v>
      </c>
      <c r="AN54" s="9">
        <v>0.219</v>
      </c>
      <c r="AO54" s="9">
        <v>1.2210000000000001</v>
      </c>
      <c r="AP54" s="9">
        <v>0.57199999999999995</v>
      </c>
      <c r="AQ54" s="9">
        <v>0.64900000000000002</v>
      </c>
      <c r="AR54" s="9">
        <v>14.593999999999999</v>
      </c>
      <c r="AS54" s="9">
        <v>8.6359999999999992</v>
      </c>
      <c r="AT54" s="9">
        <v>5.9589999999999996</v>
      </c>
      <c r="AU54" s="9">
        <v>7.4359999999999999</v>
      </c>
      <c r="AV54" s="9">
        <v>5.5140000000000002</v>
      </c>
      <c r="AW54" s="9">
        <v>1.9219999999999999</v>
      </c>
      <c r="AX54" s="9">
        <v>7.1580000000000004</v>
      </c>
      <c r="AY54" s="9">
        <v>3.121</v>
      </c>
      <c r="AZ54" s="9">
        <v>4.0369999999999999</v>
      </c>
      <c r="BA54" s="9">
        <v>8.5139999999999993</v>
      </c>
      <c r="BB54" s="9">
        <v>6.3769999999999998</v>
      </c>
      <c r="BC54" s="9">
        <v>2.137</v>
      </c>
      <c r="BD54" s="9">
        <v>7.9279999999999999</v>
      </c>
      <c r="BE54" s="9">
        <v>3.4969999999999999</v>
      </c>
      <c r="BF54" s="9">
        <v>4.431</v>
      </c>
      <c r="BG54" s="9">
        <v>7.9729999999999999</v>
      </c>
      <c r="BH54" s="9">
        <v>3.9359999999999999</v>
      </c>
      <c r="BI54" s="9">
        <v>4.0369999999999999</v>
      </c>
      <c r="BJ54" s="9">
        <v>232.511</v>
      </c>
      <c r="BK54" s="9">
        <v>118.875</v>
      </c>
      <c r="BL54" s="9">
        <v>113.636</v>
      </c>
      <c r="BM54" s="9">
        <v>172.27099999999999</v>
      </c>
      <c r="BN54" s="9">
        <v>99.072000000000003</v>
      </c>
      <c r="BO54" s="9">
        <v>73.198999999999998</v>
      </c>
      <c r="BP54" s="9">
        <v>60.24</v>
      </c>
      <c r="BQ54" s="9">
        <v>19.803000000000001</v>
      </c>
      <c r="BR54" s="9">
        <v>40.438000000000002</v>
      </c>
      <c r="BS54" s="9">
        <v>26.027000000000001</v>
      </c>
      <c r="BT54" s="9">
        <v>15.715</v>
      </c>
      <c r="BU54" s="9">
        <v>10.311999999999999</v>
      </c>
      <c r="BV54" s="9">
        <v>6.516</v>
      </c>
      <c r="BW54" s="9">
        <v>4.3479999999999999</v>
      </c>
      <c r="BX54" s="9">
        <v>2.1680000000000001</v>
      </c>
      <c r="BY54" s="9">
        <v>3.0619999999999998</v>
      </c>
      <c r="BZ54" s="9">
        <v>2.3359999999999999</v>
      </c>
      <c r="CA54" s="9">
        <v>0.72699999999999998</v>
      </c>
      <c r="CB54" s="9">
        <v>1.62</v>
      </c>
      <c r="CC54" s="9">
        <v>1.2450000000000001</v>
      </c>
      <c r="CD54" s="9">
        <v>0.374</v>
      </c>
      <c r="CE54" s="9">
        <v>1.4430000000000001</v>
      </c>
      <c r="CF54" s="9">
        <v>1.0900000000000001</v>
      </c>
      <c r="CG54" s="9">
        <v>0.35199999999999998</v>
      </c>
      <c r="CH54" s="9">
        <v>3.4540000000000002</v>
      </c>
      <c r="CI54" s="9">
        <v>2.012</v>
      </c>
      <c r="CJ54" s="9">
        <v>1.4410000000000001</v>
      </c>
      <c r="CK54" s="9">
        <v>21.715</v>
      </c>
      <c r="CL54" s="9">
        <v>13.054</v>
      </c>
      <c r="CM54" s="9">
        <v>8.6609999999999996</v>
      </c>
      <c r="CN54" s="9">
        <v>9.9309999999999992</v>
      </c>
      <c r="CO54" s="9">
        <v>8.6340000000000003</v>
      </c>
      <c r="CP54" s="9">
        <v>1.2969999999999999</v>
      </c>
      <c r="CQ54" s="9">
        <v>11.784000000000001</v>
      </c>
      <c r="CR54" s="9">
        <v>4.42</v>
      </c>
      <c r="CS54" s="9">
        <v>7.3639999999999999</v>
      </c>
      <c r="CT54" s="9">
        <v>12.058</v>
      </c>
      <c r="CU54" s="9">
        <v>10.032999999999999</v>
      </c>
      <c r="CV54" s="9">
        <v>2.0249999999999999</v>
      </c>
      <c r="CW54" s="9">
        <v>13.968999999999999</v>
      </c>
      <c r="CX54" s="9">
        <v>5.6829999999999998</v>
      </c>
      <c r="CY54" s="9">
        <v>8.2859999999999996</v>
      </c>
      <c r="CZ54" s="9">
        <v>13.404</v>
      </c>
      <c r="DA54" s="9">
        <v>5.6660000000000004</v>
      </c>
      <c r="DB54" s="9">
        <v>7.7380000000000004</v>
      </c>
    </row>
    <row r="55" spans="1:106">
      <c r="A55" s="10">
        <v>43160</v>
      </c>
      <c r="B55" s="9">
        <v>10.177</v>
      </c>
      <c r="C55" s="9">
        <v>7.0860000000000003</v>
      </c>
      <c r="D55" s="9">
        <v>3.0910000000000002</v>
      </c>
      <c r="E55" s="9">
        <v>24.742000000000001</v>
      </c>
      <c r="F55" s="9">
        <v>8.4559999999999995</v>
      </c>
      <c r="G55" s="9">
        <v>16.286000000000001</v>
      </c>
      <c r="H55" s="9">
        <v>11.771000000000001</v>
      </c>
      <c r="I55" s="9">
        <v>8.4450000000000003</v>
      </c>
      <c r="J55" s="9">
        <v>3.327</v>
      </c>
      <c r="K55" s="9">
        <v>26.965</v>
      </c>
      <c r="L55" s="9">
        <v>9.3190000000000008</v>
      </c>
      <c r="M55" s="9">
        <v>17.646000000000001</v>
      </c>
      <c r="N55" s="9">
        <v>25.704000000000001</v>
      </c>
      <c r="O55" s="9">
        <v>9.3119999999999994</v>
      </c>
      <c r="P55" s="9">
        <v>16.391999999999999</v>
      </c>
      <c r="Q55" s="9">
        <v>133.85</v>
      </c>
      <c r="R55" s="9">
        <v>69.754999999999995</v>
      </c>
      <c r="S55" s="9">
        <v>64.094999999999999</v>
      </c>
      <c r="T55" s="9">
        <v>105.67100000000001</v>
      </c>
      <c r="U55" s="9">
        <v>60.981000000000002</v>
      </c>
      <c r="V55" s="9">
        <v>44.69</v>
      </c>
      <c r="W55" s="9">
        <v>28.178999999999998</v>
      </c>
      <c r="X55" s="9">
        <v>8.7739999999999991</v>
      </c>
      <c r="Y55" s="9">
        <v>19.405000000000001</v>
      </c>
      <c r="Z55" s="9">
        <v>15.65</v>
      </c>
      <c r="AA55" s="9">
        <v>9.1440000000000001</v>
      </c>
      <c r="AB55" s="9">
        <v>6.5060000000000002</v>
      </c>
      <c r="AC55" s="9">
        <v>2.0649999999999999</v>
      </c>
      <c r="AD55" s="9">
        <v>1.4059999999999999</v>
      </c>
      <c r="AE55" s="9">
        <v>0.65900000000000003</v>
      </c>
      <c r="AF55" s="9">
        <v>1.038</v>
      </c>
      <c r="AG55" s="9">
        <v>0.93</v>
      </c>
      <c r="AH55" s="9">
        <v>0.108</v>
      </c>
      <c r="AI55" s="9">
        <v>0.374</v>
      </c>
      <c r="AJ55" s="9">
        <v>0.28299999999999997</v>
      </c>
      <c r="AK55" s="9">
        <v>9.0999999999999998E-2</v>
      </c>
      <c r="AL55" s="9">
        <v>0.66500000000000004</v>
      </c>
      <c r="AM55" s="9">
        <v>0.64800000000000002</v>
      </c>
      <c r="AN55" s="9">
        <v>1.7000000000000001E-2</v>
      </c>
      <c r="AO55" s="9">
        <v>1.026</v>
      </c>
      <c r="AP55" s="9">
        <v>0.47599999999999998</v>
      </c>
      <c r="AQ55" s="9">
        <v>0.55000000000000004</v>
      </c>
      <c r="AR55" s="9">
        <v>14.682</v>
      </c>
      <c r="AS55" s="9">
        <v>8.3949999999999996</v>
      </c>
      <c r="AT55" s="9">
        <v>6.2869999999999999</v>
      </c>
      <c r="AU55" s="9">
        <v>8.2409999999999997</v>
      </c>
      <c r="AV55" s="9">
        <v>5.7080000000000002</v>
      </c>
      <c r="AW55" s="9">
        <v>2.5329999999999999</v>
      </c>
      <c r="AX55" s="9">
        <v>6.4409999999999998</v>
      </c>
      <c r="AY55" s="9">
        <v>2.6869999999999998</v>
      </c>
      <c r="AZ55" s="9">
        <v>3.754</v>
      </c>
      <c r="BA55" s="9">
        <v>8.7029999999999994</v>
      </c>
      <c r="BB55" s="9">
        <v>6.1559999999999997</v>
      </c>
      <c r="BC55" s="9">
        <v>2.5470000000000002</v>
      </c>
      <c r="BD55" s="9">
        <v>6.9470000000000001</v>
      </c>
      <c r="BE55" s="9">
        <v>2.988</v>
      </c>
      <c r="BF55" s="9">
        <v>3.9590000000000001</v>
      </c>
      <c r="BG55" s="9">
        <v>6.8150000000000004</v>
      </c>
      <c r="BH55" s="9">
        <v>2.97</v>
      </c>
      <c r="BI55" s="9">
        <v>3.8450000000000002</v>
      </c>
      <c r="BJ55" s="9">
        <v>231.01</v>
      </c>
      <c r="BK55" s="9">
        <v>117.328</v>
      </c>
      <c r="BL55" s="9">
        <v>113.68300000000001</v>
      </c>
      <c r="BM55" s="9">
        <v>168.38</v>
      </c>
      <c r="BN55" s="9">
        <v>97.927000000000007</v>
      </c>
      <c r="BO55" s="9">
        <v>70.453000000000003</v>
      </c>
      <c r="BP55" s="9">
        <v>62.63</v>
      </c>
      <c r="BQ55" s="9">
        <v>19.399999999999999</v>
      </c>
      <c r="BR55" s="9">
        <v>43.23</v>
      </c>
      <c r="BS55" s="9">
        <v>28.782</v>
      </c>
      <c r="BT55" s="9">
        <v>17.122</v>
      </c>
      <c r="BU55" s="9">
        <v>11.66</v>
      </c>
      <c r="BV55" s="9">
        <v>5.681</v>
      </c>
      <c r="BW55" s="9">
        <v>3.48</v>
      </c>
      <c r="BX55" s="9">
        <v>2.2010000000000001</v>
      </c>
      <c r="BY55" s="9">
        <v>1.575</v>
      </c>
      <c r="BZ55" s="9">
        <v>1.0549999999999999</v>
      </c>
      <c r="CA55" s="9">
        <v>0.51900000000000002</v>
      </c>
      <c r="CB55" s="9">
        <v>0.92200000000000004</v>
      </c>
      <c r="CC55" s="9">
        <v>0.59799999999999998</v>
      </c>
      <c r="CD55" s="9">
        <v>0.32400000000000001</v>
      </c>
      <c r="CE55" s="9">
        <v>0.65300000000000002</v>
      </c>
      <c r="CF55" s="9">
        <v>0.45700000000000002</v>
      </c>
      <c r="CG55" s="9">
        <v>0.19500000000000001</v>
      </c>
      <c r="CH55" s="9">
        <v>4.1059999999999999</v>
      </c>
      <c r="CI55" s="9">
        <v>2.4239999999999999</v>
      </c>
      <c r="CJ55" s="9">
        <v>1.6819999999999999</v>
      </c>
      <c r="CK55" s="9">
        <v>24.992999999999999</v>
      </c>
      <c r="CL55" s="9">
        <v>14.749000000000001</v>
      </c>
      <c r="CM55" s="9">
        <v>10.244</v>
      </c>
      <c r="CN55" s="9">
        <v>11.754</v>
      </c>
      <c r="CO55" s="9">
        <v>9.0399999999999991</v>
      </c>
      <c r="CP55" s="9">
        <v>2.7130000000000001</v>
      </c>
      <c r="CQ55" s="9">
        <v>13.239000000000001</v>
      </c>
      <c r="CR55" s="9">
        <v>5.7089999999999996</v>
      </c>
      <c r="CS55" s="9">
        <v>7.5309999999999997</v>
      </c>
      <c r="CT55" s="9">
        <v>13.244</v>
      </c>
      <c r="CU55" s="9">
        <v>10.01</v>
      </c>
      <c r="CV55" s="9">
        <v>3.2349999999999999</v>
      </c>
      <c r="CW55" s="9">
        <v>15.538</v>
      </c>
      <c r="CX55" s="9">
        <v>7.1120000000000001</v>
      </c>
      <c r="CY55" s="9">
        <v>8.4250000000000007</v>
      </c>
      <c r="CZ55" s="9">
        <v>14.162000000000001</v>
      </c>
      <c r="DA55" s="9">
        <v>6.3070000000000004</v>
      </c>
      <c r="DB55" s="9">
        <v>7.8550000000000004</v>
      </c>
    </row>
    <row r="56" spans="1:106">
      <c r="A56" s="10">
        <v>43191</v>
      </c>
      <c r="B56" s="9">
        <v>11.654</v>
      </c>
      <c r="C56" s="9">
        <v>8.3940000000000001</v>
      </c>
      <c r="D56" s="9">
        <v>3.26</v>
      </c>
      <c r="E56" s="9">
        <v>23.826000000000001</v>
      </c>
      <c r="F56" s="9">
        <v>8.5429999999999993</v>
      </c>
      <c r="G56" s="9">
        <v>15.282999999999999</v>
      </c>
      <c r="H56" s="9">
        <v>13.148999999999999</v>
      </c>
      <c r="I56" s="9">
        <v>9.5269999999999992</v>
      </c>
      <c r="J56" s="9">
        <v>3.6219999999999999</v>
      </c>
      <c r="K56" s="9">
        <v>26.844000000000001</v>
      </c>
      <c r="L56" s="9">
        <v>9.7550000000000008</v>
      </c>
      <c r="M56" s="9">
        <v>17.088999999999999</v>
      </c>
      <c r="N56" s="9">
        <v>24.863</v>
      </c>
      <c r="O56" s="9">
        <v>9.2330000000000005</v>
      </c>
      <c r="P56" s="9">
        <v>15.63</v>
      </c>
      <c r="Q56" s="9">
        <v>133.87899999999999</v>
      </c>
      <c r="R56" s="9">
        <v>69.522000000000006</v>
      </c>
      <c r="S56" s="9">
        <v>64.356999999999999</v>
      </c>
      <c r="T56" s="9">
        <v>107.04</v>
      </c>
      <c r="U56" s="9">
        <v>61.268999999999998</v>
      </c>
      <c r="V56" s="9">
        <v>45.77</v>
      </c>
      <c r="W56" s="9">
        <v>26.838999999999999</v>
      </c>
      <c r="X56" s="9">
        <v>8.2530000000000001</v>
      </c>
      <c r="Y56" s="9">
        <v>18.585999999999999</v>
      </c>
      <c r="Z56" s="9">
        <v>14.287000000000001</v>
      </c>
      <c r="AA56" s="9">
        <v>8.8230000000000004</v>
      </c>
      <c r="AB56" s="9">
        <v>5.4640000000000004</v>
      </c>
      <c r="AC56" s="9">
        <v>2.3460000000000001</v>
      </c>
      <c r="AD56" s="9">
        <v>1.84</v>
      </c>
      <c r="AE56" s="9">
        <v>0.50600000000000001</v>
      </c>
      <c r="AF56" s="9">
        <v>1.5820000000000001</v>
      </c>
      <c r="AG56" s="9">
        <v>1.4359999999999999</v>
      </c>
      <c r="AH56" s="9">
        <v>0.14699999999999999</v>
      </c>
      <c r="AI56" s="9">
        <v>1.1439999999999999</v>
      </c>
      <c r="AJ56" s="9">
        <v>1.014</v>
      </c>
      <c r="AK56" s="9">
        <v>0.129</v>
      </c>
      <c r="AL56" s="9">
        <v>0.439</v>
      </c>
      <c r="AM56" s="9">
        <v>0.42099999999999999</v>
      </c>
      <c r="AN56" s="9">
        <v>1.7000000000000001E-2</v>
      </c>
      <c r="AO56" s="9">
        <v>0.76300000000000001</v>
      </c>
      <c r="AP56" s="9">
        <v>0.40400000000000003</v>
      </c>
      <c r="AQ56" s="9">
        <v>0.35899999999999999</v>
      </c>
      <c r="AR56" s="9">
        <v>12.872</v>
      </c>
      <c r="AS56" s="9">
        <v>7.6909999999999998</v>
      </c>
      <c r="AT56" s="9">
        <v>5.181</v>
      </c>
      <c r="AU56" s="9">
        <v>7.3630000000000004</v>
      </c>
      <c r="AV56" s="9">
        <v>5.1619999999999999</v>
      </c>
      <c r="AW56" s="9">
        <v>2.2010000000000001</v>
      </c>
      <c r="AX56" s="9">
        <v>5.508</v>
      </c>
      <c r="AY56" s="9">
        <v>2.5289999999999999</v>
      </c>
      <c r="AZ56" s="9">
        <v>2.9790000000000001</v>
      </c>
      <c r="BA56" s="9">
        <v>8.423</v>
      </c>
      <c r="BB56" s="9">
        <v>6.1420000000000003</v>
      </c>
      <c r="BC56" s="9">
        <v>2.2810000000000001</v>
      </c>
      <c r="BD56" s="9">
        <v>5.8639999999999999</v>
      </c>
      <c r="BE56" s="9">
        <v>2.681</v>
      </c>
      <c r="BF56" s="9">
        <v>3.1829999999999998</v>
      </c>
      <c r="BG56" s="9">
        <v>6.6520000000000001</v>
      </c>
      <c r="BH56" s="9">
        <v>3.5430000000000001</v>
      </c>
      <c r="BI56" s="9">
        <v>3.109</v>
      </c>
      <c r="BJ56" s="9">
        <v>228.44499999999999</v>
      </c>
      <c r="BK56" s="9">
        <v>116.455</v>
      </c>
      <c r="BL56" s="9">
        <v>111.989</v>
      </c>
      <c r="BM56" s="9">
        <v>166.20699999999999</v>
      </c>
      <c r="BN56" s="9">
        <v>97.007000000000005</v>
      </c>
      <c r="BO56" s="9">
        <v>69.2</v>
      </c>
      <c r="BP56" s="9">
        <v>62.238</v>
      </c>
      <c r="BQ56" s="9">
        <v>19.448</v>
      </c>
      <c r="BR56" s="9">
        <v>42.79</v>
      </c>
      <c r="BS56" s="9">
        <v>27.568999999999999</v>
      </c>
      <c r="BT56" s="9">
        <v>13.930999999999999</v>
      </c>
      <c r="BU56" s="9">
        <v>13.638</v>
      </c>
      <c r="BV56" s="9">
        <v>4.6020000000000003</v>
      </c>
      <c r="BW56" s="9">
        <v>2.0710000000000002</v>
      </c>
      <c r="BX56" s="9">
        <v>2.5310000000000001</v>
      </c>
      <c r="BY56" s="9">
        <v>1.175</v>
      </c>
      <c r="BZ56" s="9">
        <v>0.67900000000000005</v>
      </c>
      <c r="CA56" s="9">
        <v>0.496</v>
      </c>
      <c r="CB56" s="9">
        <v>0.34699999999999998</v>
      </c>
      <c r="CC56" s="9">
        <v>0.14699999999999999</v>
      </c>
      <c r="CD56" s="9">
        <v>0.2</v>
      </c>
      <c r="CE56" s="9">
        <v>0.82799999999999996</v>
      </c>
      <c r="CF56" s="9">
        <v>0.53300000000000003</v>
      </c>
      <c r="CG56" s="9">
        <v>0.29599999999999999</v>
      </c>
      <c r="CH56" s="9">
        <v>3.427</v>
      </c>
      <c r="CI56" s="9">
        <v>1.3919999999999999</v>
      </c>
      <c r="CJ56" s="9">
        <v>2.0350000000000001</v>
      </c>
      <c r="CK56" s="9">
        <v>25.079000000000001</v>
      </c>
      <c r="CL56" s="9">
        <v>13.051</v>
      </c>
      <c r="CM56" s="9">
        <v>12.028</v>
      </c>
      <c r="CN56" s="9">
        <v>9.7970000000000006</v>
      </c>
      <c r="CO56" s="9">
        <v>7.5369999999999999</v>
      </c>
      <c r="CP56" s="9">
        <v>2.2599999999999998</v>
      </c>
      <c r="CQ56" s="9">
        <v>15.282</v>
      </c>
      <c r="CR56" s="9">
        <v>5.5140000000000002</v>
      </c>
      <c r="CS56" s="9">
        <v>9.7680000000000007</v>
      </c>
      <c r="CT56" s="9">
        <v>10.46</v>
      </c>
      <c r="CU56" s="9">
        <v>7.8310000000000004</v>
      </c>
      <c r="CV56" s="9">
        <v>2.629</v>
      </c>
      <c r="CW56" s="9">
        <v>17.109000000000002</v>
      </c>
      <c r="CX56" s="9">
        <v>6.101</v>
      </c>
      <c r="CY56" s="9">
        <v>11.007999999999999</v>
      </c>
      <c r="CZ56" s="9">
        <v>15.629</v>
      </c>
      <c r="DA56" s="9">
        <v>5.6609999999999996</v>
      </c>
      <c r="DB56" s="9">
        <v>9.968</v>
      </c>
    </row>
    <row r="57" spans="1:106">
      <c r="A57" s="10">
        <v>43221</v>
      </c>
      <c r="B57" s="9">
        <v>10.465</v>
      </c>
      <c r="C57" s="9">
        <v>7.5979999999999999</v>
      </c>
      <c r="D57" s="9">
        <v>2.867</v>
      </c>
      <c r="E57" s="9">
        <v>24.06</v>
      </c>
      <c r="F57" s="9">
        <v>8.9879999999999995</v>
      </c>
      <c r="G57" s="9">
        <v>15.071999999999999</v>
      </c>
      <c r="H57" s="9">
        <v>12.8</v>
      </c>
      <c r="I57" s="9">
        <v>9.4039999999999999</v>
      </c>
      <c r="J57" s="9">
        <v>3.3969999999999998</v>
      </c>
      <c r="K57" s="9">
        <v>27.253</v>
      </c>
      <c r="L57" s="9">
        <v>10.032</v>
      </c>
      <c r="M57" s="9">
        <v>17.221</v>
      </c>
      <c r="N57" s="9">
        <v>25.891999999999999</v>
      </c>
      <c r="O57" s="9">
        <v>10.532</v>
      </c>
      <c r="P57" s="9">
        <v>15.36</v>
      </c>
      <c r="Q57" s="9">
        <v>134.16300000000001</v>
      </c>
      <c r="R57" s="9">
        <v>69.644000000000005</v>
      </c>
      <c r="S57" s="9">
        <v>64.519000000000005</v>
      </c>
      <c r="T57" s="9">
        <v>107.303</v>
      </c>
      <c r="U57" s="9">
        <v>60.473999999999997</v>
      </c>
      <c r="V57" s="9">
        <v>46.829000000000001</v>
      </c>
      <c r="W57" s="9">
        <v>26.86</v>
      </c>
      <c r="X57" s="9">
        <v>9.17</v>
      </c>
      <c r="Y57" s="9">
        <v>17.690000000000001</v>
      </c>
      <c r="Z57" s="9">
        <v>14.2</v>
      </c>
      <c r="AA57" s="9">
        <v>8.673</v>
      </c>
      <c r="AB57" s="9">
        <v>5.5270000000000001</v>
      </c>
      <c r="AC57" s="9">
        <v>2.0099999999999998</v>
      </c>
      <c r="AD57" s="9">
        <v>1.2789999999999999</v>
      </c>
      <c r="AE57" s="9">
        <v>0.73099999999999998</v>
      </c>
      <c r="AF57" s="9">
        <v>1.0609999999999999</v>
      </c>
      <c r="AG57" s="9">
        <v>0.96699999999999997</v>
      </c>
      <c r="AH57" s="9">
        <v>9.5000000000000001E-2</v>
      </c>
      <c r="AI57" s="9">
        <v>0.38600000000000001</v>
      </c>
      <c r="AJ57" s="9">
        <v>0.38600000000000001</v>
      </c>
      <c r="AK57" s="9">
        <v>0</v>
      </c>
      <c r="AL57" s="9">
        <v>0.67500000000000004</v>
      </c>
      <c r="AM57" s="9">
        <v>0.58099999999999996</v>
      </c>
      <c r="AN57" s="9">
        <v>9.5000000000000001E-2</v>
      </c>
      <c r="AO57" s="9">
        <v>0.94799999999999995</v>
      </c>
      <c r="AP57" s="9">
        <v>0.312</v>
      </c>
      <c r="AQ57" s="9">
        <v>0.63600000000000001</v>
      </c>
      <c r="AR57" s="9">
        <v>12.871</v>
      </c>
      <c r="AS57" s="9">
        <v>7.8250000000000002</v>
      </c>
      <c r="AT57" s="9">
        <v>5.0460000000000003</v>
      </c>
      <c r="AU57" s="9">
        <v>7.2389999999999999</v>
      </c>
      <c r="AV57" s="9">
        <v>5.3550000000000004</v>
      </c>
      <c r="AW57" s="9">
        <v>1.883</v>
      </c>
      <c r="AX57" s="9">
        <v>5.6319999999999997</v>
      </c>
      <c r="AY57" s="9">
        <v>2.4700000000000002</v>
      </c>
      <c r="AZ57" s="9">
        <v>3.1619999999999999</v>
      </c>
      <c r="BA57" s="9">
        <v>7.9160000000000004</v>
      </c>
      <c r="BB57" s="9">
        <v>5.9409999999999998</v>
      </c>
      <c r="BC57" s="9">
        <v>1.974</v>
      </c>
      <c r="BD57" s="9">
        <v>6.2850000000000001</v>
      </c>
      <c r="BE57" s="9">
        <v>2.7320000000000002</v>
      </c>
      <c r="BF57" s="9">
        <v>3.5529999999999999</v>
      </c>
      <c r="BG57" s="9">
        <v>6.0179999999999998</v>
      </c>
      <c r="BH57" s="9">
        <v>2.8559999999999999</v>
      </c>
      <c r="BI57" s="9">
        <v>3.1619999999999999</v>
      </c>
      <c r="BJ57" s="9">
        <v>228.74199999999999</v>
      </c>
      <c r="BK57" s="9">
        <v>115.306</v>
      </c>
      <c r="BL57" s="9">
        <v>113.43600000000001</v>
      </c>
      <c r="BM57" s="9">
        <v>167.88200000000001</v>
      </c>
      <c r="BN57" s="9">
        <v>97.988</v>
      </c>
      <c r="BO57" s="9">
        <v>69.894000000000005</v>
      </c>
      <c r="BP57" s="9">
        <v>60.86</v>
      </c>
      <c r="BQ57" s="9">
        <v>17.318000000000001</v>
      </c>
      <c r="BR57" s="9">
        <v>43.542000000000002</v>
      </c>
      <c r="BS57" s="9">
        <v>22.53</v>
      </c>
      <c r="BT57" s="9">
        <v>12.519</v>
      </c>
      <c r="BU57" s="9">
        <v>10.01</v>
      </c>
      <c r="BV57" s="9">
        <v>4.5590000000000002</v>
      </c>
      <c r="BW57" s="9">
        <v>2.9260000000000002</v>
      </c>
      <c r="BX57" s="9">
        <v>1.633</v>
      </c>
      <c r="BY57" s="9">
        <v>2.0489999999999999</v>
      </c>
      <c r="BZ57" s="9">
        <v>1.748</v>
      </c>
      <c r="CA57" s="9">
        <v>0.30099999999999999</v>
      </c>
      <c r="CB57" s="9">
        <v>0.29699999999999999</v>
      </c>
      <c r="CC57" s="9">
        <v>0.16300000000000001</v>
      </c>
      <c r="CD57" s="9">
        <v>0.13400000000000001</v>
      </c>
      <c r="CE57" s="9">
        <v>1.7529999999999999</v>
      </c>
      <c r="CF57" s="9">
        <v>1.585</v>
      </c>
      <c r="CG57" s="9">
        <v>0.16700000000000001</v>
      </c>
      <c r="CH57" s="9">
        <v>2.5089999999999999</v>
      </c>
      <c r="CI57" s="9">
        <v>1.1779999999999999</v>
      </c>
      <c r="CJ57" s="9">
        <v>1.3320000000000001</v>
      </c>
      <c r="CK57" s="9">
        <v>20.367000000000001</v>
      </c>
      <c r="CL57" s="9">
        <v>10.901999999999999</v>
      </c>
      <c r="CM57" s="9">
        <v>9.4649999999999999</v>
      </c>
      <c r="CN57" s="9">
        <v>8.3320000000000007</v>
      </c>
      <c r="CO57" s="9">
        <v>6.2750000000000004</v>
      </c>
      <c r="CP57" s="9">
        <v>2.0569999999999999</v>
      </c>
      <c r="CQ57" s="9">
        <v>12.035</v>
      </c>
      <c r="CR57" s="9">
        <v>4.6269999999999998</v>
      </c>
      <c r="CS57" s="9">
        <v>7.4080000000000004</v>
      </c>
      <c r="CT57" s="9">
        <v>9.6809999999999992</v>
      </c>
      <c r="CU57" s="9">
        <v>7.452</v>
      </c>
      <c r="CV57" s="9">
        <v>2.2290000000000001</v>
      </c>
      <c r="CW57" s="9">
        <v>12.848000000000001</v>
      </c>
      <c r="CX57" s="9">
        <v>5.0670000000000002</v>
      </c>
      <c r="CY57" s="9">
        <v>7.7809999999999997</v>
      </c>
      <c r="CZ57" s="9">
        <v>12.332000000000001</v>
      </c>
      <c r="DA57" s="9">
        <v>4.79</v>
      </c>
      <c r="DB57" s="9">
        <v>7.5419999999999998</v>
      </c>
    </row>
    <row r="58" spans="1:106">
      <c r="A58" s="10">
        <v>43252</v>
      </c>
      <c r="B58" s="9">
        <v>10.37</v>
      </c>
      <c r="C58" s="9">
        <v>7.4610000000000003</v>
      </c>
      <c r="D58" s="9">
        <v>2.9089999999999998</v>
      </c>
      <c r="E58" s="9">
        <v>24.984999999999999</v>
      </c>
      <c r="F58" s="9">
        <v>7.9729999999999999</v>
      </c>
      <c r="G58" s="9">
        <v>17.012</v>
      </c>
      <c r="H58" s="9">
        <v>12.798999999999999</v>
      </c>
      <c r="I58" s="9">
        <v>9.282</v>
      </c>
      <c r="J58" s="9">
        <v>3.5169999999999999</v>
      </c>
      <c r="K58" s="9">
        <v>27.382999999999999</v>
      </c>
      <c r="L58" s="9">
        <v>9.4290000000000003</v>
      </c>
      <c r="M58" s="9">
        <v>17.954999999999998</v>
      </c>
      <c r="N58" s="9">
        <v>26.257999999999999</v>
      </c>
      <c r="O58" s="9">
        <v>8.8550000000000004</v>
      </c>
      <c r="P58" s="9">
        <v>17.402999999999999</v>
      </c>
      <c r="Q58" s="9">
        <v>134.14599999999999</v>
      </c>
      <c r="R58" s="9">
        <v>70.08</v>
      </c>
      <c r="S58" s="9">
        <v>64.066000000000003</v>
      </c>
      <c r="T58" s="9">
        <v>107.06699999999999</v>
      </c>
      <c r="U58" s="9">
        <v>60.064999999999998</v>
      </c>
      <c r="V58" s="9">
        <v>47.003</v>
      </c>
      <c r="W58" s="9">
        <v>27.079000000000001</v>
      </c>
      <c r="X58" s="9">
        <v>10.015000000000001</v>
      </c>
      <c r="Y58" s="9">
        <v>17.064</v>
      </c>
      <c r="Z58" s="9">
        <v>14.696</v>
      </c>
      <c r="AA58" s="9">
        <v>8.6910000000000007</v>
      </c>
      <c r="AB58" s="9">
        <v>6.0049999999999999</v>
      </c>
      <c r="AC58" s="9">
        <v>1.8109999999999999</v>
      </c>
      <c r="AD58" s="9">
        <v>1.264</v>
      </c>
      <c r="AE58" s="9">
        <v>0.54700000000000004</v>
      </c>
      <c r="AF58" s="9">
        <v>1.1120000000000001</v>
      </c>
      <c r="AG58" s="9">
        <v>0.94899999999999995</v>
      </c>
      <c r="AH58" s="9">
        <v>0.16300000000000001</v>
      </c>
      <c r="AI58" s="9">
        <v>0.39300000000000002</v>
      </c>
      <c r="AJ58" s="9">
        <v>0.39300000000000002</v>
      </c>
      <c r="AK58" s="9">
        <v>0</v>
      </c>
      <c r="AL58" s="9">
        <v>0.71899999999999997</v>
      </c>
      <c r="AM58" s="9">
        <v>0.55600000000000005</v>
      </c>
      <c r="AN58" s="9">
        <v>0.16300000000000001</v>
      </c>
      <c r="AO58" s="9">
        <v>0.69899999999999995</v>
      </c>
      <c r="AP58" s="9">
        <v>0.315</v>
      </c>
      <c r="AQ58" s="9">
        <v>0.38300000000000001</v>
      </c>
      <c r="AR58" s="9">
        <v>13.568</v>
      </c>
      <c r="AS58" s="9">
        <v>8.0250000000000004</v>
      </c>
      <c r="AT58" s="9">
        <v>5.5419999999999998</v>
      </c>
      <c r="AU58" s="9">
        <v>6.5709999999999997</v>
      </c>
      <c r="AV58" s="9">
        <v>4.8520000000000003</v>
      </c>
      <c r="AW58" s="9">
        <v>1.7190000000000001</v>
      </c>
      <c r="AX58" s="9">
        <v>6.9969999999999999</v>
      </c>
      <c r="AY58" s="9">
        <v>3.1739999999999999</v>
      </c>
      <c r="AZ58" s="9">
        <v>3.823</v>
      </c>
      <c r="BA58" s="9">
        <v>7.3029999999999999</v>
      </c>
      <c r="BB58" s="9">
        <v>5.4240000000000004</v>
      </c>
      <c r="BC58" s="9">
        <v>1.879</v>
      </c>
      <c r="BD58" s="9">
        <v>7.3929999999999998</v>
      </c>
      <c r="BE58" s="9">
        <v>3.2669999999999999</v>
      </c>
      <c r="BF58" s="9">
        <v>4.1260000000000003</v>
      </c>
      <c r="BG58" s="9">
        <v>7.39</v>
      </c>
      <c r="BH58" s="9">
        <v>3.5670000000000002</v>
      </c>
      <c r="BI58" s="9">
        <v>3.823</v>
      </c>
      <c r="BJ58" s="9">
        <v>233.99199999999999</v>
      </c>
      <c r="BK58" s="9">
        <v>119.765</v>
      </c>
      <c r="BL58" s="9">
        <v>114.227</v>
      </c>
      <c r="BM58" s="9">
        <v>170.06800000000001</v>
      </c>
      <c r="BN58" s="9">
        <v>99.57</v>
      </c>
      <c r="BO58" s="9">
        <v>70.498000000000005</v>
      </c>
      <c r="BP58" s="9">
        <v>63.924999999999997</v>
      </c>
      <c r="BQ58" s="9">
        <v>20.195</v>
      </c>
      <c r="BR58" s="9">
        <v>43.73</v>
      </c>
      <c r="BS58" s="9">
        <v>24.856000000000002</v>
      </c>
      <c r="BT58" s="9">
        <v>12.321</v>
      </c>
      <c r="BU58" s="9">
        <v>12.536</v>
      </c>
      <c r="BV58" s="9">
        <v>5.8780000000000001</v>
      </c>
      <c r="BW58" s="9">
        <v>3.2690000000000001</v>
      </c>
      <c r="BX58" s="9">
        <v>2.609</v>
      </c>
      <c r="BY58" s="9">
        <v>1.875</v>
      </c>
      <c r="BZ58" s="9">
        <v>1.575</v>
      </c>
      <c r="CA58" s="9">
        <v>0.3</v>
      </c>
      <c r="CB58" s="9">
        <v>1.028</v>
      </c>
      <c r="CC58" s="9">
        <v>0.73499999999999999</v>
      </c>
      <c r="CD58" s="9">
        <v>0.29299999999999998</v>
      </c>
      <c r="CE58" s="9">
        <v>0.84799999999999998</v>
      </c>
      <c r="CF58" s="9">
        <v>0.84099999999999997</v>
      </c>
      <c r="CG58" s="9">
        <v>7.0000000000000001E-3</v>
      </c>
      <c r="CH58" s="9">
        <v>4.0019999999999998</v>
      </c>
      <c r="CI58" s="9">
        <v>1.694</v>
      </c>
      <c r="CJ58" s="9">
        <v>2.3090000000000002</v>
      </c>
      <c r="CK58" s="9">
        <v>20.9</v>
      </c>
      <c r="CL58" s="9">
        <v>10.209</v>
      </c>
      <c r="CM58" s="9">
        <v>10.691000000000001</v>
      </c>
      <c r="CN58" s="9">
        <v>8.1289999999999996</v>
      </c>
      <c r="CO58" s="9">
        <v>6.1369999999999996</v>
      </c>
      <c r="CP58" s="9">
        <v>1.992</v>
      </c>
      <c r="CQ58" s="9">
        <v>12.771000000000001</v>
      </c>
      <c r="CR58" s="9">
        <v>4.0720000000000001</v>
      </c>
      <c r="CS58" s="9">
        <v>8.6989999999999998</v>
      </c>
      <c r="CT58" s="9">
        <v>9.3330000000000002</v>
      </c>
      <c r="CU58" s="9">
        <v>7.173</v>
      </c>
      <c r="CV58" s="9">
        <v>2.16</v>
      </c>
      <c r="CW58" s="9">
        <v>15.523</v>
      </c>
      <c r="CX58" s="9">
        <v>5.1479999999999997</v>
      </c>
      <c r="CY58" s="9">
        <v>10.375999999999999</v>
      </c>
      <c r="CZ58" s="9">
        <v>13.798</v>
      </c>
      <c r="DA58" s="9">
        <v>4.806</v>
      </c>
      <c r="DB58" s="9">
        <v>8.9920000000000009</v>
      </c>
    </row>
    <row r="59" spans="1:106">
      <c r="A59" s="10">
        <v>43282</v>
      </c>
      <c r="B59" s="9">
        <v>11.255000000000001</v>
      </c>
      <c r="C59" s="9">
        <v>8.1750000000000007</v>
      </c>
      <c r="D59" s="9">
        <v>3.08</v>
      </c>
      <c r="E59" s="9">
        <v>24.605</v>
      </c>
      <c r="F59" s="9">
        <v>9.3840000000000003</v>
      </c>
      <c r="G59" s="9">
        <v>15.221</v>
      </c>
      <c r="H59" s="9">
        <v>14.141</v>
      </c>
      <c r="I59" s="9">
        <v>10.786</v>
      </c>
      <c r="J59" s="9">
        <v>3.355</v>
      </c>
      <c r="K59" s="9">
        <v>26.838000000000001</v>
      </c>
      <c r="L59" s="9">
        <v>10.711</v>
      </c>
      <c r="M59" s="9">
        <v>16.126999999999999</v>
      </c>
      <c r="N59" s="9">
        <v>26.548999999999999</v>
      </c>
      <c r="O59" s="9">
        <v>10.795999999999999</v>
      </c>
      <c r="P59" s="9">
        <v>15.753</v>
      </c>
      <c r="Q59" s="9">
        <v>132.55199999999999</v>
      </c>
      <c r="R59" s="9">
        <v>69.253</v>
      </c>
      <c r="S59" s="9">
        <v>63.298000000000002</v>
      </c>
      <c r="T59" s="9">
        <v>107.035</v>
      </c>
      <c r="U59" s="9">
        <v>60.4</v>
      </c>
      <c r="V59" s="9">
        <v>46.634999999999998</v>
      </c>
      <c r="W59" s="9">
        <v>25.516999999999999</v>
      </c>
      <c r="X59" s="9">
        <v>8.8529999999999998</v>
      </c>
      <c r="Y59" s="9">
        <v>16.664000000000001</v>
      </c>
      <c r="Z59" s="9">
        <v>12.733000000000001</v>
      </c>
      <c r="AA59" s="9">
        <v>7.5309999999999997</v>
      </c>
      <c r="AB59" s="9">
        <v>5.202</v>
      </c>
      <c r="AC59" s="9">
        <v>1.7829999999999999</v>
      </c>
      <c r="AD59" s="9">
        <v>1.347</v>
      </c>
      <c r="AE59" s="9">
        <v>0.435</v>
      </c>
      <c r="AF59" s="9">
        <v>0.94099999999999995</v>
      </c>
      <c r="AG59" s="9">
        <v>0.71799999999999997</v>
      </c>
      <c r="AH59" s="9">
        <v>0.223</v>
      </c>
      <c r="AI59" s="9">
        <v>0.496</v>
      </c>
      <c r="AJ59" s="9">
        <v>0.36099999999999999</v>
      </c>
      <c r="AK59" s="9">
        <v>0.13500000000000001</v>
      </c>
      <c r="AL59" s="9">
        <v>0.44500000000000001</v>
      </c>
      <c r="AM59" s="9">
        <v>0.35799999999999998</v>
      </c>
      <c r="AN59" s="9">
        <v>8.7999999999999995E-2</v>
      </c>
      <c r="AO59" s="9">
        <v>0.84099999999999997</v>
      </c>
      <c r="AP59" s="9">
        <v>0.629</v>
      </c>
      <c r="AQ59" s="9">
        <v>0.21299999999999999</v>
      </c>
      <c r="AR59" s="9">
        <v>11.664</v>
      </c>
      <c r="AS59" s="9">
        <v>6.8109999999999999</v>
      </c>
      <c r="AT59" s="9">
        <v>4.8529999999999998</v>
      </c>
      <c r="AU59" s="9">
        <v>6.2060000000000004</v>
      </c>
      <c r="AV59" s="9">
        <v>4.3710000000000004</v>
      </c>
      <c r="AW59" s="9">
        <v>1.835</v>
      </c>
      <c r="AX59" s="9">
        <v>5.4580000000000002</v>
      </c>
      <c r="AY59" s="9">
        <v>2.44</v>
      </c>
      <c r="AZ59" s="9">
        <v>3.0179999999999998</v>
      </c>
      <c r="BA59" s="9">
        <v>6.83</v>
      </c>
      <c r="BB59" s="9">
        <v>4.7759999999999998</v>
      </c>
      <c r="BC59" s="9">
        <v>2.0539999999999998</v>
      </c>
      <c r="BD59" s="9">
        <v>5.9020000000000001</v>
      </c>
      <c r="BE59" s="9">
        <v>2.754</v>
      </c>
      <c r="BF59" s="9">
        <v>3.1480000000000001</v>
      </c>
      <c r="BG59" s="9">
        <v>5.9530000000000003</v>
      </c>
      <c r="BH59" s="9">
        <v>2.8</v>
      </c>
      <c r="BI59" s="9">
        <v>3.153</v>
      </c>
      <c r="BJ59" s="9">
        <v>231.49199999999999</v>
      </c>
      <c r="BK59" s="9">
        <v>118.08799999999999</v>
      </c>
      <c r="BL59" s="9">
        <v>113.404</v>
      </c>
      <c r="BM59" s="9">
        <v>170.726</v>
      </c>
      <c r="BN59" s="9">
        <v>99.400999999999996</v>
      </c>
      <c r="BO59" s="9">
        <v>71.325999999999993</v>
      </c>
      <c r="BP59" s="9">
        <v>60.765999999999998</v>
      </c>
      <c r="BQ59" s="9">
        <v>18.687000000000001</v>
      </c>
      <c r="BR59" s="9">
        <v>42.078000000000003</v>
      </c>
      <c r="BS59" s="9">
        <v>23.57</v>
      </c>
      <c r="BT59" s="9">
        <v>10.686999999999999</v>
      </c>
      <c r="BU59" s="9">
        <v>12.882999999999999</v>
      </c>
      <c r="BV59" s="9">
        <v>4.157</v>
      </c>
      <c r="BW59" s="9">
        <v>1.675</v>
      </c>
      <c r="BX59" s="9">
        <v>2.4820000000000002</v>
      </c>
      <c r="BY59" s="9">
        <v>1.2050000000000001</v>
      </c>
      <c r="BZ59" s="9">
        <v>1.0449999999999999</v>
      </c>
      <c r="CA59" s="9">
        <v>0.16</v>
      </c>
      <c r="CB59" s="9">
        <v>0.81100000000000005</v>
      </c>
      <c r="CC59" s="9">
        <v>0.80800000000000005</v>
      </c>
      <c r="CD59" s="9">
        <v>3.0000000000000001E-3</v>
      </c>
      <c r="CE59" s="9">
        <v>0.39400000000000002</v>
      </c>
      <c r="CF59" s="9">
        <v>0.23699999999999999</v>
      </c>
      <c r="CG59" s="9">
        <v>0.157</v>
      </c>
      <c r="CH59" s="9">
        <v>2.952</v>
      </c>
      <c r="CI59" s="9">
        <v>0.63</v>
      </c>
      <c r="CJ59" s="9">
        <v>2.3220000000000001</v>
      </c>
      <c r="CK59" s="9">
        <v>22.04</v>
      </c>
      <c r="CL59" s="9">
        <v>10.035</v>
      </c>
      <c r="CM59" s="9">
        <v>12.005000000000001</v>
      </c>
      <c r="CN59" s="9">
        <v>8.8689999999999998</v>
      </c>
      <c r="CO59" s="9">
        <v>6.0549999999999997</v>
      </c>
      <c r="CP59" s="9">
        <v>2.8130000000000002</v>
      </c>
      <c r="CQ59" s="9">
        <v>13.172000000000001</v>
      </c>
      <c r="CR59" s="9">
        <v>3.98</v>
      </c>
      <c r="CS59" s="9">
        <v>9.1920000000000002</v>
      </c>
      <c r="CT59" s="9">
        <v>9.5109999999999992</v>
      </c>
      <c r="CU59" s="9">
        <v>6.5350000000000001</v>
      </c>
      <c r="CV59" s="9">
        <v>2.9750000000000001</v>
      </c>
      <c r="CW59" s="9">
        <v>14.06</v>
      </c>
      <c r="CX59" s="9">
        <v>4.1520000000000001</v>
      </c>
      <c r="CY59" s="9">
        <v>9.9079999999999995</v>
      </c>
      <c r="CZ59" s="9">
        <v>13.983000000000001</v>
      </c>
      <c r="DA59" s="9">
        <v>4.7880000000000003</v>
      </c>
      <c r="DB59" s="9">
        <v>9.1940000000000008</v>
      </c>
    </row>
    <row r="60" spans="1:106">
      <c r="A60" s="10">
        <v>43313</v>
      </c>
      <c r="B60" s="9">
        <v>10.723000000000001</v>
      </c>
      <c r="C60" s="9">
        <v>8.7279999999999998</v>
      </c>
      <c r="D60" s="9">
        <v>1.9950000000000001</v>
      </c>
      <c r="E60" s="9">
        <v>23.738</v>
      </c>
      <c r="F60" s="9">
        <v>8.4510000000000005</v>
      </c>
      <c r="G60" s="9">
        <v>15.286</v>
      </c>
      <c r="H60" s="9">
        <v>13.212</v>
      </c>
      <c r="I60" s="9">
        <v>10.154</v>
      </c>
      <c r="J60" s="9">
        <v>3.0579999999999998</v>
      </c>
      <c r="K60" s="9">
        <v>26.236000000000001</v>
      </c>
      <c r="L60" s="9">
        <v>9.6050000000000004</v>
      </c>
      <c r="M60" s="9">
        <v>16.631</v>
      </c>
      <c r="N60" s="9">
        <v>24.948</v>
      </c>
      <c r="O60" s="9">
        <v>8.9890000000000008</v>
      </c>
      <c r="P60" s="9">
        <v>15.958</v>
      </c>
      <c r="Q60" s="9">
        <v>133.97900000000001</v>
      </c>
      <c r="R60" s="9">
        <v>70.304000000000002</v>
      </c>
      <c r="S60" s="9">
        <v>63.674999999999997</v>
      </c>
      <c r="T60" s="9">
        <v>107.687</v>
      </c>
      <c r="U60" s="9">
        <v>61.685000000000002</v>
      </c>
      <c r="V60" s="9">
        <v>46.002000000000002</v>
      </c>
      <c r="W60" s="9">
        <v>26.292000000000002</v>
      </c>
      <c r="X60" s="9">
        <v>8.6189999999999998</v>
      </c>
      <c r="Y60" s="9">
        <v>17.672999999999998</v>
      </c>
      <c r="Z60" s="9">
        <v>14.528</v>
      </c>
      <c r="AA60" s="9">
        <v>8.6240000000000006</v>
      </c>
      <c r="AB60" s="9">
        <v>5.9050000000000002</v>
      </c>
      <c r="AC60" s="9">
        <v>2.25</v>
      </c>
      <c r="AD60" s="9">
        <v>1.7629999999999999</v>
      </c>
      <c r="AE60" s="9">
        <v>0.48699999999999999</v>
      </c>
      <c r="AF60" s="9">
        <v>1.4690000000000001</v>
      </c>
      <c r="AG60" s="9">
        <v>1.381</v>
      </c>
      <c r="AH60" s="9">
        <v>8.6999999999999994E-2</v>
      </c>
      <c r="AI60" s="9">
        <v>0.67500000000000004</v>
      </c>
      <c r="AJ60" s="9">
        <v>0.60499999999999998</v>
      </c>
      <c r="AK60" s="9">
        <v>7.0000000000000007E-2</v>
      </c>
      <c r="AL60" s="9">
        <v>0.79300000000000004</v>
      </c>
      <c r="AM60" s="9">
        <v>0.77600000000000002</v>
      </c>
      <c r="AN60" s="9">
        <v>1.7000000000000001E-2</v>
      </c>
      <c r="AO60" s="9">
        <v>0.78100000000000003</v>
      </c>
      <c r="AP60" s="9">
        <v>0.38200000000000001</v>
      </c>
      <c r="AQ60" s="9">
        <v>0.39900000000000002</v>
      </c>
      <c r="AR60" s="9">
        <v>13.195</v>
      </c>
      <c r="AS60" s="9">
        <v>7.5510000000000002</v>
      </c>
      <c r="AT60" s="9">
        <v>5.6449999999999996</v>
      </c>
      <c r="AU60" s="9">
        <v>7.1120000000000001</v>
      </c>
      <c r="AV60" s="9">
        <v>5.1289999999999996</v>
      </c>
      <c r="AW60" s="9">
        <v>1.9830000000000001</v>
      </c>
      <c r="AX60" s="9">
        <v>6.0830000000000002</v>
      </c>
      <c r="AY60" s="9">
        <v>2.4220000000000002</v>
      </c>
      <c r="AZ60" s="9">
        <v>3.661</v>
      </c>
      <c r="BA60" s="9">
        <v>8.09</v>
      </c>
      <c r="BB60" s="9">
        <v>6.0229999999999997</v>
      </c>
      <c r="BC60" s="9">
        <v>2.0670000000000002</v>
      </c>
      <c r="BD60" s="9">
        <v>6.4379999999999997</v>
      </c>
      <c r="BE60" s="9">
        <v>2.601</v>
      </c>
      <c r="BF60" s="9">
        <v>3.8370000000000002</v>
      </c>
      <c r="BG60" s="9">
        <v>6.758</v>
      </c>
      <c r="BH60" s="9">
        <v>3.0270000000000001</v>
      </c>
      <c r="BI60" s="9">
        <v>3.7309999999999999</v>
      </c>
      <c r="BJ60" s="9">
        <v>227.43799999999999</v>
      </c>
      <c r="BK60" s="9">
        <v>116.532</v>
      </c>
      <c r="BL60" s="9">
        <v>110.907</v>
      </c>
      <c r="BM60" s="9">
        <v>161.84700000000001</v>
      </c>
      <c r="BN60" s="9">
        <v>94.668999999999997</v>
      </c>
      <c r="BO60" s="9">
        <v>67.177999999999997</v>
      </c>
      <c r="BP60" s="9">
        <v>65.590999999999994</v>
      </c>
      <c r="BQ60" s="9">
        <v>21.861999999999998</v>
      </c>
      <c r="BR60" s="9">
        <v>43.728999999999999</v>
      </c>
      <c r="BS60" s="9">
        <v>25.26</v>
      </c>
      <c r="BT60" s="9">
        <v>14.419</v>
      </c>
      <c r="BU60" s="9">
        <v>10.842000000000001</v>
      </c>
      <c r="BV60" s="9">
        <v>5.819</v>
      </c>
      <c r="BW60" s="9">
        <v>3.49</v>
      </c>
      <c r="BX60" s="9">
        <v>2.3290000000000002</v>
      </c>
      <c r="BY60" s="9">
        <v>2.073</v>
      </c>
      <c r="BZ60" s="9">
        <v>1.7729999999999999</v>
      </c>
      <c r="CA60" s="9">
        <v>0.3</v>
      </c>
      <c r="CB60" s="9">
        <v>0.77800000000000002</v>
      </c>
      <c r="CC60" s="9">
        <v>0.64100000000000001</v>
      </c>
      <c r="CD60" s="9">
        <v>0.13700000000000001</v>
      </c>
      <c r="CE60" s="9">
        <v>1.2949999999999999</v>
      </c>
      <c r="CF60" s="9">
        <v>1.1319999999999999</v>
      </c>
      <c r="CG60" s="9">
        <v>0.16200000000000001</v>
      </c>
      <c r="CH60" s="9">
        <v>3.7469999999999999</v>
      </c>
      <c r="CI60" s="9">
        <v>1.7170000000000001</v>
      </c>
      <c r="CJ60" s="9">
        <v>2.0299999999999998</v>
      </c>
      <c r="CK60" s="9">
        <v>22.265000000000001</v>
      </c>
      <c r="CL60" s="9">
        <v>12.477</v>
      </c>
      <c r="CM60" s="9">
        <v>9.7880000000000003</v>
      </c>
      <c r="CN60" s="9">
        <v>8.6029999999999998</v>
      </c>
      <c r="CO60" s="9">
        <v>6.1420000000000003</v>
      </c>
      <c r="CP60" s="9">
        <v>2.4609999999999999</v>
      </c>
      <c r="CQ60" s="9">
        <v>13.662000000000001</v>
      </c>
      <c r="CR60" s="9">
        <v>6.335</v>
      </c>
      <c r="CS60" s="9">
        <v>7.327</v>
      </c>
      <c r="CT60" s="9">
        <v>9.9629999999999992</v>
      </c>
      <c r="CU60" s="9">
        <v>7.335</v>
      </c>
      <c r="CV60" s="9">
        <v>2.6280000000000001</v>
      </c>
      <c r="CW60" s="9">
        <v>15.298</v>
      </c>
      <c r="CX60" s="9">
        <v>7.0839999999999996</v>
      </c>
      <c r="CY60" s="9">
        <v>8.2140000000000004</v>
      </c>
      <c r="CZ60" s="9">
        <v>14.44</v>
      </c>
      <c r="DA60" s="9">
        <v>6.9749999999999996</v>
      </c>
      <c r="DB60" s="9">
        <v>7.4640000000000004</v>
      </c>
    </row>
    <row r="61" spans="1:106">
      <c r="A61" s="10">
        <v>43344</v>
      </c>
      <c r="B61" s="9">
        <v>9.9329999999999998</v>
      </c>
      <c r="C61" s="9">
        <v>7.4619999999999997</v>
      </c>
      <c r="D61" s="9">
        <v>2.4710000000000001</v>
      </c>
      <c r="E61" s="9">
        <v>25.428000000000001</v>
      </c>
      <c r="F61" s="9">
        <v>9.6039999999999992</v>
      </c>
      <c r="G61" s="9">
        <v>15.824</v>
      </c>
      <c r="H61" s="9">
        <v>12.285</v>
      </c>
      <c r="I61" s="9">
        <v>8.9589999999999996</v>
      </c>
      <c r="J61" s="9">
        <v>3.3260000000000001</v>
      </c>
      <c r="K61" s="9">
        <v>28.815000000000001</v>
      </c>
      <c r="L61" s="9">
        <v>11.436999999999999</v>
      </c>
      <c r="M61" s="9">
        <v>17.379000000000001</v>
      </c>
      <c r="N61" s="9">
        <v>26.771999999999998</v>
      </c>
      <c r="O61" s="9">
        <v>10.416</v>
      </c>
      <c r="P61" s="9">
        <v>16.356000000000002</v>
      </c>
      <c r="Q61" s="9">
        <v>134.803</v>
      </c>
      <c r="R61" s="9">
        <v>70.870999999999995</v>
      </c>
      <c r="S61" s="9">
        <v>63.930999999999997</v>
      </c>
      <c r="T61" s="9">
        <v>108.164</v>
      </c>
      <c r="U61" s="9">
        <v>61.252000000000002</v>
      </c>
      <c r="V61" s="9">
        <v>46.911999999999999</v>
      </c>
      <c r="W61" s="9">
        <v>26.638999999999999</v>
      </c>
      <c r="X61" s="9">
        <v>9.6189999999999998</v>
      </c>
      <c r="Y61" s="9">
        <v>17.018999999999998</v>
      </c>
      <c r="Z61" s="9">
        <v>13.702</v>
      </c>
      <c r="AA61" s="9">
        <v>8.3190000000000008</v>
      </c>
      <c r="AB61" s="9">
        <v>5.3819999999999997</v>
      </c>
      <c r="AC61" s="9">
        <v>2.2010000000000001</v>
      </c>
      <c r="AD61" s="9">
        <v>1.3420000000000001</v>
      </c>
      <c r="AE61" s="9">
        <v>0.85899999999999999</v>
      </c>
      <c r="AF61" s="9">
        <v>1.365</v>
      </c>
      <c r="AG61" s="9">
        <v>1.1279999999999999</v>
      </c>
      <c r="AH61" s="9">
        <v>0.23699999999999999</v>
      </c>
      <c r="AI61" s="9">
        <v>0.629</v>
      </c>
      <c r="AJ61" s="9">
        <v>0.48899999999999999</v>
      </c>
      <c r="AK61" s="9">
        <v>0.14000000000000001</v>
      </c>
      <c r="AL61" s="9">
        <v>0.73599999999999999</v>
      </c>
      <c r="AM61" s="9">
        <v>0.63900000000000001</v>
      </c>
      <c r="AN61" s="9">
        <v>9.7000000000000003E-2</v>
      </c>
      <c r="AO61" s="9">
        <v>0.83699999999999997</v>
      </c>
      <c r="AP61" s="9">
        <v>0.214</v>
      </c>
      <c r="AQ61" s="9">
        <v>0.623</v>
      </c>
      <c r="AR61" s="9">
        <v>12.362</v>
      </c>
      <c r="AS61" s="9">
        <v>7.5780000000000003</v>
      </c>
      <c r="AT61" s="9">
        <v>4.7839999999999998</v>
      </c>
      <c r="AU61" s="9">
        <v>6.5640000000000001</v>
      </c>
      <c r="AV61" s="9">
        <v>4.8620000000000001</v>
      </c>
      <c r="AW61" s="9">
        <v>1.702</v>
      </c>
      <c r="AX61" s="9">
        <v>5.798</v>
      </c>
      <c r="AY61" s="9">
        <v>2.7160000000000002</v>
      </c>
      <c r="AZ61" s="9">
        <v>3.0819999999999999</v>
      </c>
      <c r="BA61" s="9">
        <v>7.468</v>
      </c>
      <c r="BB61" s="9">
        <v>5.5940000000000003</v>
      </c>
      <c r="BC61" s="9">
        <v>1.8740000000000001</v>
      </c>
      <c r="BD61" s="9">
        <v>6.234</v>
      </c>
      <c r="BE61" s="9">
        <v>2.7250000000000001</v>
      </c>
      <c r="BF61" s="9">
        <v>3.5089999999999999</v>
      </c>
      <c r="BG61" s="9">
        <v>6.4269999999999996</v>
      </c>
      <c r="BH61" s="9">
        <v>3.2050000000000001</v>
      </c>
      <c r="BI61" s="9">
        <v>3.222</v>
      </c>
      <c r="BJ61" s="9">
        <v>231.374</v>
      </c>
      <c r="BK61" s="9">
        <v>118.46899999999999</v>
      </c>
      <c r="BL61" s="9">
        <v>112.905</v>
      </c>
      <c r="BM61" s="9">
        <v>165.87100000000001</v>
      </c>
      <c r="BN61" s="9">
        <v>96.757000000000005</v>
      </c>
      <c r="BO61" s="9">
        <v>69.114000000000004</v>
      </c>
      <c r="BP61" s="9">
        <v>65.501999999999995</v>
      </c>
      <c r="BQ61" s="9">
        <v>21.712</v>
      </c>
      <c r="BR61" s="9">
        <v>43.790999999999997</v>
      </c>
      <c r="BS61" s="9">
        <v>25.331</v>
      </c>
      <c r="BT61" s="9">
        <v>13.760999999999999</v>
      </c>
      <c r="BU61" s="9">
        <v>11.571</v>
      </c>
      <c r="BV61" s="9">
        <v>5.7149999999999999</v>
      </c>
      <c r="BW61" s="9">
        <v>2.9609999999999999</v>
      </c>
      <c r="BX61" s="9">
        <v>2.7549999999999999</v>
      </c>
      <c r="BY61" s="9">
        <v>2.4</v>
      </c>
      <c r="BZ61" s="9">
        <v>1.1839999999999999</v>
      </c>
      <c r="CA61" s="9">
        <v>1.216</v>
      </c>
      <c r="CB61" s="9">
        <v>1.214</v>
      </c>
      <c r="CC61" s="9">
        <v>0.65</v>
      </c>
      <c r="CD61" s="9">
        <v>0.56299999999999994</v>
      </c>
      <c r="CE61" s="9">
        <v>1.1859999999999999</v>
      </c>
      <c r="CF61" s="9">
        <v>0.53400000000000003</v>
      </c>
      <c r="CG61" s="9">
        <v>0.65200000000000002</v>
      </c>
      <c r="CH61" s="9">
        <v>3.3149999999999999</v>
      </c>
      <c r="CI61" s="9">
        <v>1.776</v>
      </c>
      <c r="CJ61" s="9">
        <v>1.5389999999999999</v>
      </c>
      <c r="CK61" s="9">
        <v>21.818999999999999</v>
      </c>
      <c r="CL61" s="9">
        <v>12.067</v>
      </c>
      <c r="CM61" s="9">
        <v>9.7530000000000001</v>
      </c>
      <c r="CN61" s="9">
        <v>7.1029999999999998</v>
      </c>
      <c r="CO61" s="9">
        <v>5.3460000000000001</v>
      </c>
      <c r="CP61" s="9">
        <v>1.7569999999999999</v>
      </c>
      <c r="CQ61" s="9">
        <v>14.715999999999999</v>
      </c>
      <c r="CR61" s="9">
        <v>6.7210000000000001</v>
      </c>
      <c r="CS61" s="9">
        <v>7.9960000000000004</v>
      </c>
      <c r="CT61" s="9">
        <v>8.8719999999999999</v>
      </c>
      <c r="CU61" s="9">
        <v>6.133</v>
      </c>
      <c r="CV61" s="9">
        <v>2.738</v>
      </c>
      <c r="CW61" s="9">
        <v>16.46</v>
      </c>
      <c r="CX61" s="9">
        <v>7.6280000000000001</v>
      </c>
      <c r="CY61" s="9">
        <v>8.8320000000000007</v>
      </c>
      <c r="CZ61" s="9">
        <v>15.93</v>
      </c>
      <c r="DA61" s="9">
        <v>7.3710000000000004</v>
      </c>
      <c r="DB61" s="9">
        <v>8.5589999999999993</v>
      </c>
    </row>
    <row r="62" spans="1:106">
      <c r="A62" s="10">
        <v>43374</v>
      </c>
      <c r="B62" s="9">
        <v>9.6039999999999992</v>
      </c>
      <c r="C62" s="9">
        <v>7.4649999999999999</v>
      </c>
      <c r="D62" s="9">
        <v>2.1389999999999998</v>
      </c>
      <c r="E62" s="9">
        <v>27.273</v>
      </c>
      <c r="F62" s="9">
        <v>9.8279999999999994</v>
      </c>
      <c r="G62" s="9">
        <v>17.445</v>
      </c>
      <c r="H62" s="9">
        <v>10.797000000000001</v>
      </c>
      <c r="I62" s="9">
        <v>8.4260000000000002</v>
      </c>
      <c r="J62" s="9">
        <v>2.37</v>
      </c>
      <c r="K62" s="9">
        <v>30.116</v>
      </c>
      <c r="L62" s="9">
        <v>11.327999999999999</v>
      </c>
      <c r="M62" s="9">
        <v>18.788</v>
      </c>
      <c r="N62" s="9">
        <v>28.7</v>
      </c>
      <c r="O62" s="9">
        <v>11.038</v>
      </c>
      <c r="P62" s="9">
        <v>17.661999999999999</v>
      </c>
      <c r="Q62" s="9">
        <v>134.10900000000001</v>
      </c>
      <c r="R62" s="9">
        <v>70.173000000000002</v>
      </c>
      <c r="S62" s="9">
        <v>63.936</v>
      </c>
      <c r="T62" s="9">
        <v>106.88800000000001</v>
      </c>
      <c r="U62" s="9">
        <v>61</v>
      </c>
      <c r="V62" s="9">
        <v>45.887999999999998</v>
      </c>
      <c r="W62" s="9">
        <v>27.221</v>
      </c>
      <c r="X62" s="9">
        <v>9.173</v>
      </c>
      <c r="Y62" s="9">
        <v>18.047999999999998</v>
      </c>
      <c r="Z62" s="9">
        <v>15.426</v>
      </c>
      <c r="AA62" s="9">
        <v>9.6349999999999998</v>
      </c>
      <c r="AB62" s="9">
        <v>5.7910000000000004</v>
      </c>
      <c r="AC62" s="9">
        <v>1.7450000000000001</v>
      </c>
      <c r="AD62" s="9">
        <v>1.1060000000000001</v>
      </c>
      <c r="AE62" s="9">
        <v>0.63900000000000001</v>
      </c>
      <c r="AF62" s="9">
        <v>1.204</v>
      </c>
      <c r="AG62" s="9">
        <v>0.96599999999999997</v>
      </c>
      <c r="AH62" s="9">
        <v>0.23799999999999999</v>
      </c>
      <c r="AI62" s="9">
        <v>0.40899999999999997</v>
      </c>
      <c r="AJ62" s="9">
        <v>0.35199999999999998</v>
      </c>
      <c r="AK62" s="9">
        <v>5.7000000000000002E-2</v>
      </c>
      <c r="AL62" s="9">
        <v>0.79500000000000004</v>
      </c>
      <c r="AM62" s="9">
        <v>0.61399999999999999</v>
      </c>
      <c r="AN62" s="9">
        <v>0.18099999999999999</v>
      </c>
      <c r="AO62" s="9">
        <v>0.54100000000000004</v>
      </c>
      <c r="AP62" s="9">
        <v>0.14000000000000001</v>
      </c>
      <c r="AQ62" s="9">
        <v>0.40100000000000002</v>
      </c>
      <c r="AR62" s="9">
        <v>14.384</v>
      </c>
      <c r="AS62" s="9">
        <v>9.0489999999999995</v>
      </c>
      <c r="AT62" s="9">
        <v>5.335</v>
      </c>
      <c r="AU62" s="9">
        <v>8.859</v>
      </c>
      <c r="AV62" s="9">
        <v>6.8559999999999999</v>
      </c>
      <c r="AW62" s="9">
        <v>2.004</v>
      </c>
      <c r="AX62" s="9">
        <v>5.524</v>
      </c>
      <c r="AY62" s="9">
        <v>2.1930000000000001</v>
      </c>
      <c r="AZ62" s="9">
        <v>3.331</v>
      </c>
      <c r="BA62" s="9">
        <v>9.6709999999999994</v>
      </c>
      <c r="BB62" s="9">
        <v>7.4329999999999998</v>
      </c>
      <c r="BC62" s="9">
        <v>2.238</v>
      </c>
      <c r="BD62" s="9">
        <v>5.7549999999999999</v>
      </c>
      <c r="BE62" s="9">
        <v>2.202</v>
      </c>
      <c r="BF62" s="9">
        <v>3.5529999999999999</v>
      </c>
      <c r="BG62" s="9">
        <v>5.9340000000000002</v>
      </c>
      <c r="BH62" s="9">
        <v>2.5449999999999999</v>
      </c>
      <c r="BI62" s="9">
        <v>3.3889999999999998</v>
      </c>
      <c r="BJ62" s="9">
        <v>228.88300000000001</v>
      </c>
      <c r="BK62" s="9">
        <v>117.589</v>
      </c>
      <c r="BL62" s="9">
        <v>111.294</v>
      </c>
      <c r="BM62" s="9">
        <v>165.066</v>
      </c>
      <c r="BN62" s="9">
        <v>96.361999999999995</v>
      </c>
      <c r="BO62" s="9">
        <v>68.704999999999998</v>
      </c>
      <c r="BP62" s="9">
        <v>63.817</v>
      </c>
      <c r="BQ62" s="9">
        <v>21.227</v>
      </c>
      <c r="BR62" s="9">
        <v>42.59</v>
      </c>
      <c r="BS62" s="9">
        <v>24.654</v>
      </c>
      <c r="BT62" s="9">
        <v>14.762</v>
      </c>
      <c r="BU62" s="9">
        <v>9.8919999999999995</v>
      </c>
      <c r="BV62" s="9">
        <v>5.5060000000000002</v>
      </c>
      <c r="BW62" s="9">
        <v>4.0309999999999997</v>
      </c>
      <c r="BX62" s="9">
        <v>1.476</v>
      </c>
      <c r="BY62" s="9">
        <v>1.712</v>
      </c>
      <c r="BZ62" s="9">
        <v>0.98399999999999999</v>
      </c>
      <c r="CA62" s="9">
        <v>0.72799999999999998</v>
      </c>
      <c r="CB62" s="9">
        <v>0.70599999999999996</v>
      </c>
      <c r="CC62" s="9">
        <v>0.34100000000000003</v>
      </c>
      <c r="CD62" s="9">
        <v>0.36499999999999999</v>
      </c>
      <c r="CE62" s="9">
        <v>1.006</v>
      </c>
      <c r="CF62" s="9">
        <v>0.64300000000000002</v>
      </c>
      <c r="CG62" s="9">
        <v>0.36299999999999999</v>
      </c>
      <c r="CH62" s="9">
        <v>3.7949999999999999</v>
      </c>
      <c r="CI62" s="9">
        <v>3.0470000000000002</v>
      </c>
      <c r="CJ62" s="9">
        <v>0.748</v>
      </c>
      <c r="CK62" s="9">
        <v>21.324999999999999</v>
      </c>
      <c r="CL62" s="9">
        <v>12.585000000000001</v>
      </c>
      <c r="CM62" s="9">
        <v>8.74</v>
      </c>
      <c r="CN62" s="9">
        <v>7.4589999999999996</v>
      </c>
      <c r="CO62" s="9">
        <v>5.7720000000000002</v>
      </c>
      <c r="CP62" s="9">
        <v>1.6879999999999999</v>
      </c>
      <c r="CQ62" s="9">
        <v>13.866</v>
      </c>
      <c r="CR62" s="9">
        <v>6.8140000000000001</v>
      </c>
      <c r="CS62" s="9">
        <v>7.0519999999999996</v>
      </c>
      <c r="CT62" s="9">
        <v>8.7249999999999996</v>
      </c>
      <c r="CU62" s="9">
        <v>6.48</v>
      </c>
      <c r="CV62" s="9">
        <v>2.2450000000000001</v>
      </c>
      <c r="CW62" s="9">
        <v>15.929</v>
      </c>
      <c r="CX62" s="9">
        <v>8.282</v>
      </c>
      <c r="CY62" s="9">
        <v>7.6479999999999997</v>
      </c>
      <c r="CZ62" s="9">
        <v>14.571999999999999</v>
      </c>
      <c r="DA62" s="9">
        <v>7.1550000000000002</v>
      </c>
      <c r="DB62" s="9">
        <v>7.4169999999999998</v>
      </c>
    </row>
    <row r="63" spans="1:106">
      <c r="A63" s="10">
        <v>43405</v>
      </c>
      <c r="B63" s="9">
        <v>11.561</v>
      </c>
      <c r="C63" s="9">
        <v>8.0519999999999996</v>
      </c>
      <c r="D63" s="9">
        <v>3.5089999999999999</v>
      </c>
      <c r="E63" s="9">
        <v>26.895</v>
      </c>
      <c r="F63" s="9">
        <v>8.9410000000000007</v>
      </c>
      <c r="G63" s="9">
        <v>17.952999999999999</v>
      </c>
      <c r="H63" s="9">
        <v>12.877000000000001</v>
      </c>
      <c r="I63" s="9">
        <v>8.9450000000000003</v>
      </c>
      <c r="J63" s="9">
        <v>3.9319999999999999</v>
      </c>
      <c r="K63" s="9">
        <v>29.626000000000001</v>
      </c>
      <c r="L63" s="9">
        <v>10.417</v>
      </c>
      <c r="M63" s="9">
        <v>19.207999999999998</v>
      </c>
      <c r="N63" s="9">
        <v>28.015999999999998</v>
      </c>
      <c r="O63" s="9">
        <v>9.6199999999999992</v>
      </c>
      <c r="P63" s="9">
        <v>18.396000000000001</v>
      </c>
      <c r="Q63" s="9">
        <v>134.577</v>
      </c>
      <c r="R63" s="9">
        <v>70.256</v>
      </c>
      <c r="S63" s="9">
        <v>64.319999999999993</v>
      </c>
      <c r="T63" s="9">
        <v>107.873</v>
      </c>
      <c r="U63" s="9">
        <v>60.363</v>
      </c>
      <c r="V63" s="9">
        <v>47.51</v>
      </c>
      <c r="W63" s="9">
        <v>26.704000000000001</v>
      </c>
      <c r="X63" s="9">
        <v>9.8940000000000001</v>
      </c>
      <c r="Y63" s="9">
        <v>16.809999999999999</v>
      </c>
      <c r="Z63" s="9">
        <v>16.288</v>
      </c>
      <c r="AA63" s="9">
        <v>9.7850000000000001</v>
      </c>
      <c r="AB63" s="9">
        <v>6.5030000000000001</v>
      </c>
      <c r="AC63" s="9">
        <v>1.429</v>
      </c>
      <c r="AD63" s="9">
        <v>1.196</v>
      </c>
      <c r="AE63" s="9">
        <v>0.23300000000000001</v>
      </c>
      <c r="AF63" s="9">
        <v>1.1719999999999999</v>
      </c>
      <c r="AG63" s="9">
        <v>1.077</v>
      </c>
      <c r="AH63" s="9">
        <v>9.6000000000000002E-2</v>
      </c>
      <c r="AI63" s="9">
        <v>0.47699999999999998</v>
      </c>
      <c r="AJ63" s="9">
        <v>0.39900000000000002</v>
      </c>
      <c r="AK63" s="9">
        <v>7.8E-2</v>
      </c>
      <c r="AL63" s="9">
        <v>0.69499999999999995</v>
      </c>
      <c r="AM63" s="9">
        <v>0.67800000000000005</v>
      </c>
      <c r="AN63" s="9">
        <v>1.7000000000000001E-2</v>
      </c>
      <c r="AO63" s="9">
        <v>0.25700000000000001</v>
      </c>
      <c r="AP63" s="9">
        <v>0.11899999999999999</v>
      </c>
      <c r="AQ63" s="9">
        <v>0.13800000000000001</v>
      </c>
      <c r="AR63" s="9">
        <v>15.456</v>
      </c>
      <c r="AS63" s="9">
        <v>9.0869999999999997</v>
      </c>
      <c r="AT63" s="9">
        <v>6.3689999999999998</v>
      </c>
      <c r="AU63" s="9">
        <v>8.94</v>
      </c>
      <c r="AV63" s="9">
        <v>6.2530000000000001</v>
      </c>
      <c r="AW63" s="9">
        <v>2.6869999999999998</v>
      </c>
      <c r="AX63" s="9">
        <v>6.516</v>
      </c>
      <c r="AY63" s="9">
        <v>2.8340000000000001</v>
      </c>
      <c r="AZ63" s="9">
        <v>3.681</v>
      </c>
      <c r="BA63" s="9">
        <v>9.6430000000000007</v>
      </c>
      <c r="BB63" s="9">
        <v>6.9420000000000002</v>
      </c>
      <c r="BC63" s="9">
        <v>2.7010000000000001</v>
      </c>
      <c r="BD63" s="9">
        <v>6.6459999999999999</v>
      </c>
      <c r="BE63" s="9">
        <v>2.843</v>
      </c>
      <c r="BF63" s="9">
        <v>3.802</v>
      </c>
      <c r="BG63" s="9">
        <v>6.9930000000000003</v>
      </c>
      <c r="BH63" s="9">
        <v>3.2330000000000001</v>
      </c>
      <c r="BI63" s="9">
        <v>3.76</v>
      </c>
      <c r="BJ63" s="9">
        <v>235.41200000000001</v>
      </c>
      <c r="BK63" s="9">
        <v>118.962</v>
      </c>
      <c r="BL63" s="9">
        <v>116.45099999999999</v>
      </c>
      <c r="BM63" s="9">
        <v>165.79</v>
      </c>
      <c r="BN63" s="9">
        <v>95.125</v>
      </c>
      <c r="BO63" s="9">
        <v>70.665999999999997</v>
      </c>
      <c r="BP63" s="9">
        <v>69.622</v>
      </c>
      <c r="BQ63" s="9">
        <v>23.837</v>
      </c>
      <c r="BR63" s="9">
        <v>45.784999999999997</v>
      </c>
      <c r="BS63" s="9">
        <v>31.742000000000001</v>
      </c>
      <c r="BT63" s="9">
        <v>17.933</v>
      </c>
      <c r="BU63" s="9">
        <v>13.808999999999999</v>
      </c>
      <c r="BV63" s="9">
        <v>5.6639999999999997</v>
      </c>
      <c r="BW63" s="9">
        <v>2.8359999999999999</v>
      </c>
      <c r="BX63" s="9">
        <v>2.8279999999999998</v>
      </c>
      <c r="BY63" s="9">
        <v>1.8160000000000001</v>
      </c>
      <c r="BZ63" s="9">
        <v>1.2749999999999999</v>
      </c>
      <c r="CA63" s="9">
        <v>0.54100000000000004</v>
      </c>
      <c r="CB63" s="9">
        <v>0.318</v>
      </c>
      <c r="CC63" s="9">
        <v>0.315</v>
      </c>
      <c r="CD63" s="9">
        <v>3.0000000000000001E-3</v>
      </c>
      <c r="CE63" s="9">
        <v>1.498</v>
      </c>
      <c r="CF63" s="9">
        <v>0.95899999999999996</v>
      </c>
      <c r="CG63" s="9">
        <v>0.53800000000000003</v>
      </c>
      <c r="CH63" s="9">
        <v>3.8479999999999999</v>
      </c>
      <c r="CI63" s="9">
        <v>1.5609999999999999</v>
      </c>
      <c r="CJ63" s="9">
        <v>2.2869999999999999</v>
      </c>
      <c r="CK63" s="9">
        <v>28.600999999999999</v>
      </c>
      <c r="CL63" s="9">
        <v>16.245000000000001</v>
      </c>
      <c r="CM63" s="9">
        <v>12.356</v>
      </c>
      <c r="CN63" s="9">
        <v>9.4179999999999993</v>
      </c>
      <c r="CO63" s="9">
        <v>7.532</v>
      </c>
      <c r="CP63" s="9">
        <v>1.8859999999999999</v>
      </c>
      <c r="CQ63" s="9">
        <v>19.183</v>
      </c>
      <c r="CR63" s="9">
        <v>8.7119999999999997</v>
      </c>
      <c r="CS63" s="9">
        <v>10.47</v>
      </c>
      <c r="CT63" s="9">
        <v>10.986000000000001</v>
      </c>
      <c r="CU63" s="9">
        <v>8.7210000000000001</v>
      </c>
      <c r="CV63" s="9">
        <v>2.2650000000000001</v>
      </c>
      <c r="CW63" s="9">
        <v>20.756</v>
      </c>
      <c r="CX63" s="9">
        <v>9.2119999999999997</v>
      </c>
      <c r="CY63" s="9">
        <v>11.544</v>
      </c>
      <c r="CZ63" s="9">
        <v>19.501000000000001</v>
      </c>
      <c r="DA63" s="9">
        <v>9.0280000000000005</v>
      </c>
      <c r="DB63" s="9">
        <v>10.473000000000001</v>
      </c>
    </row>
    <row r="64" spans="1:106">
      <c r="A64" s="10">
        <v>43435</v>
      </c>
      <c r="B64" s="9">
        <v>10.7</v>
      </c>
      <c r="C64" s="9">
        <v>7.3140000000000001</v>
      </c>
      <c r="D64" s="9">
        <v>3.3860000000000001</v>
      </c>
      <c r="E64" s="9">
        <v>27.18</v>
      </c>
      <c r="F64" s="9">
        <v>9.8339999999999996</v>
      </c>
      <c r="G64" s="9">
        <v>17.346</v>
      </c>
      <c r="H64" s="9">
        <v>12.478999999999999</v>
      </c>
      <c r="I64" s="9">
        <v>8.9700000000000006</v>
      </c>
      <c r="J64" s="9">
        <v>3.51</v>
      </c>
      <c r="K64" s="9">
        <v>29.39</v>
      </c>
      <c r="L64" s="9">
        <v>10.816000000000001</v>
      </c>
      <c r="M64" s="9">
        <v>18.574000000000002</v>
      </c>
      <c r="N64" s="9">
        <v>28.327999999999999</v>
      </c>
      <c r="O64" s="9">
        <v>10.981</v>
      </c>
      <c r="P64" s="9">
        <v>17.347000000000001</v>
      </c>
      <c r="Q64" s="9">
        <v>132.61699999999999</v>
      </c>
      <c r="R64" s="9">
        <v>68.849000000000004</v>
      </c>
      <c r="S64" s="9">
        <v>63.767000000000003</v>
      </c>
      <c r="T64" s="9">
        <v>106.274</v>
      </c>
      <c r="U64" s="9">
        <v>59.142000000000003</v>
      </c>
      <c r="V64" s="9">
        <v>47.131999999999998</v>
      </c>
      <c r="W64" s="9">
        <v>26.343</v>
      </c>
      <c r="X64" s="9">
        <v>9.7070000000000007</v>
      </c>
      <c r="Y64" s="9">
        <v>16.635999999999999</v>
      </c>
      <c r="Z64" s="9">
        <v>15.266</v>
      </c>
      <c r="AA64" s="9">
        <v>9.2550000000000008</v>
      </c>
      <c r="AB64" s="9">
        <v>6.0110000000000001</v>
      </c>
      <c r="AC64" s="9">
        <v>1.4870000000000001</v>
      </c>
      <c r="AD64" s="9">
        <v>1.0620000000000001</v>
      </c>
      <c r="AE64" s="9">
        <v>0.42399999999999999</v>
      </c>
      <c r="AF64" s="9">
        <v>0.77300000000000002</v>
      </c>
      <c r="AG64" s="9">
        <v>0.59599999999999997</v>
      </c>
      <c r="AH64" s="9">
        <v>0.17799999999999999</v>
      </c>
      <c r="AI64" s="9">
        <v>0.16900000000000001</v>
      </c>
      <c r="AJ64" s="9">
        <v>0.16900000000000001</v>
      </c>
      <c r="AK64" s="9">
        <v>0</v>
      </c>
      <c r="AL64" s="9">
        <v>0.60399999999999998</v>
      </c>
      <c r="AM64" s="9">
        <v>0.42699999999999999</v>
      </c>
      <c r="AN64" s="9">
        <v>0.17799999999999999</v>
      </c>
      <c r="AO64" s="9">
        <v>0.71299999999999997</v>
      </c>
      <c r="AP64" s="9">
        <v>0.46700000000000003</v>
      </c>
      <c r="AQ64" s="9">
        <v>0.247</v>
      </c>
      <c r="AR64" s="9">
        <v>14.773999999999999</v>
      </c>
      <c r="AS64" s="9">
        <v>9.093</v>
      </c>
      <c r="AT64" s="9">
        <v>5.681</v>
      </c>
      <c r="AU64" s="9">
        <v>7.9459999999999997</v>
      </c>
      <c r="AV64" s="9">
        <v>5.6369999999999996</v>
      </c>
      <c r="AW64" s="9">
        <v>2.3090000000000002</v>
      </c>
      <c r="AX64" s="9">
        <v>6.827</v>
      </c>
      <c r="AY64" s="9">
        <v>3.456</v>
      </c>
      <c r="AZ64" s="9">
        <v>3.3719999999999999</v>
      </c>
      <c r="BA64" s="9">
        <v>8.1999999999999993</v>
      </c>
      <c r="BB64" s="9">
        <v>5.79</v>
      </c>
      <c r="BC64" s="9">
        <v>2.4089999999999998</v>
      </c>
      <c r="BD64" s="9">
        <v>7.0659999999999998</v>
      </c>
      <c r="BE64" s="9">
        <v>3.464</v>
      </c>
      <c r="BF64" s="9">
        <v>3.6019999999999999</v>
      </c>
      <c r="BG64" s="9">
        <v>6.9969999999999999</v>
      </c>
      <c r="BH64" s="9">
        <v>3.625</v>
      </c>
      <c r="BI64" s="9">
        <v>3.3719999999999999</v>
      </c>
      <c r="BJ64" s="9">
        <v>233.85499999999999</v>
      </c>
      <c r="BK64" s="9">
        <v>117.92</v>
      </c>
      <c r="BL64" s="9">
        <v>115.93600000000001</v>
      </c>
      <c r="BM64" s="9">
        <v>171.40299999999999</v>
      </c>
      <c r="BN64" s="9">
        <v>97.855000000000004</v>
      </c>
      <c r="BO64" s="9">
        <v>73.548000000000002</v>
      </c>
      <c r="BP64" s="9">
        <v>62.451999999999998</v>
      </c>
      <c r="BQ64" s="9">
        <v>20.064</v>
      </c>
      <c r="BR64" s="9">
        <v>42.387999999999998</v>
      </c>
      <c r="BS64" s="9">
        <v>27.777999999999999</v>
      </c>
      <c r="BT64" s="9">
        <v>14.8</v>
      </c>
      <c r="BU64" s="9">
        <v>12.978</v>
      </c>
      <c r="BV64" s="9">
        <v>6.5609999999999999</v>
      </c>
      <c r="BW64" s="9">
        <v>3.8180000000000001</v>
      </c>
      <c r="BX64" s="9">
        <v>2.7429999999999999</v>
      </c>
      <c r="BY64" s="9">
        <v>1.7430000000000001</v>
      </c>
      <c r="BZ64" s="9">
        <v>1.5609999999999999</v>
      </c>
      <c r="CA64" s="9">
        <v>0.182</v>
      </c>
      <c r="CB64" s="9">
        <v>0.94599999999999995</v>
      </c>
      <c r="CC64" s="9">
        <v>0.94399999999999995</v>
      </c>
      <c r="CD64" s="9">
        <v>3.0000000000000001E-3</v>
      </c>
      <c r="CE64" s="9">
        <v>0.79600000000000004</v>
      </c>
      <c r="CF64" s="9">
        <v>0.61699999999999999</v>
      </c>
      <c r="CG64" s="9">
        <v>0.17899999999999999</v>
      </c>
      <c r="CH64" s="9">
        <v>4.819</v>
      </c>
      <c r="CI64" s="9">
        <v>2.2570000000000001</v>
      </c>
      <c r="CJ64" s="9">
        <v>2.5619999999999998</v>
      </c>
      <c r="CK64" s="9">
        <v>23.684000000000001</v>
      </c>
      <c r="CL64" s="9">
        <v>12.239000000000001</v>
      </c>
      <c r="CM64" s="9">
        <v>11.444000000000001</v>
      </c>
      <c r="CN64" s="9">
        <v>9.3239999999999998</v>
      </c>
      <c r="CO64" s="9">
        <v>6.5469999999999997</v>
      </c>
      <c r="CP64" s="9">
        <v>2.7770000000000001</v>
      </c>
      <c r="CQ64" s="9">
        <v>14.359</v>
      </c>
      <c r="CR64" s="9">
        <v>5.6920000000000002</v>
      </c>
      <c r="CS64" s="9">
        <v>8.6679999999999993</v>
      </c>
      <c r="CT64" s="9">
        <v>10.615</v>
      </c>
      <c r="CU64" s="9">
        <v>7.6539999999999999</v>
      </c>
      <c r="CV64" s="9">
        <v>2.9609999999999999</v>
      </c>
      <c r="CW64" s="9">
        <v>17.163</v>
      </c>
      <c r="CX64" s="9">
        <v>7.1459999999999999</v>
      </c>
      <c r="CY64" s="9">
        <v>10.016999999999999</v>
      </c>
      <c r="CZ64" s="9">
        <v>15.305999999999999</v>
      </c>
      <c r="DA64" s="9">
        <v>6.6349999999999998</v>
      </c>
      <c r="DB64" s="9">
        <v>8.67</v>
      </c>
    </row>
    <row r="65" spans="1:106">
      <c r="A65" s="10">
        <v>43466</v>
      </c>
      <c r="B65" s="9">
        <v>11.680999999999999</v>
      </c>
      <c r="C65" s="9">
        <v>7.54</v>
      </c>
      <c r="D65" s="9">
        <v>4.141</v>
      </c>
      <c r="E65" s="9">
        <v>23.745000000000001</v>
      </c>
      <c r="F65" s="9">
        <v>10.121</v>
      </c>
      <c r="G65" s="9">
        <v>13.624000000000001</v>
      </c>
      <c r="H65" s="9">
        <v>13.378</v>
      </c>
      <c r="I65" s="9">
        <v>8.8659999999999997</v>
      </c>
      <c r="J65" s="9">
        <v>4.5119999999999996</v>
      </c>
      <c r="K65" s="9">
        <v>27.507000000000001</v>
      </c>
      <c r="L65" s="9">
        <v>11.573</v>
      </c>
      <c r="M65" s="9">
        <v>15.933999999999999</v>
      </c>
      <c r="N65" s="9">
        <v>25.105</v>
      </c>
      <c r="O65" s="9">
        <v>11.125</v>
      </c>
      <c r="P65" s="9">
        <v>13.98</v>
      </c>
      <c r="Q65" s="9">
        <v>130.02500000000001</v>
      </c>
      <c r="R65" s="9">
        <v>67.918999999999997</v>
      </c>
      <c r="S65" s="9">
        <v>62.106000000000002</v>
      </c>
      <c r="T65" s="9">
        <v>104.28100000000001</v>
      </c>
      <c r="U65" s="9">
        <v>59.167999999999999</v>
      </c>
      <c r="V65" s="9">
        <v>45.113</v>
      </c>
      <c r="W65" s="9">
        <v>25.744</v>
      </c>
      <c r="X65" s="9">
        <v>8.7509999999999994</v>
      </c>
      <c r="Y65" s="9">
        <v>16.992999999999999</v>
      </c>
      <c r="Z65" s="9">
        <v>17.393999999999998</v>
      </c>
      <c r="AA65" s="9">
        <v>10.407999999999999</v>
      </c>
      <c r="AB65" s="9">
        <v>6.9859999999999998</v>
      </c>
      <c r="AC65" s="9">
        <v>2.0259999999999998</v>
      </c>
      <c r="AD65" s="9">
        <v>1.6739999999999999</v>
      </c>
      <c r="AE65" s="9">
        <v>0.35199999999999998</v>
      </c>
      <c r="AF65" s="9">
        <v>1.175</v>
      </c>
      <c r="AG65" s="9">
        <v>1.1579999999999999</v>
      </c>
      <c r="AH65" s="9">
        <v>1.7000000000000001E-2</v>
      </c>
      <c r="AI65" s="9">
        <v>0.79700000000000004</v>
      </c>
      <c r="AJ65" s="9">
        <v>0.79700000000000004</v>
      </c>
      <c r="AK65" s="9">
        <v>0</v>
      </c>
      <c r="AL65" s="9">
        <v>0.378</v>
      </c>
      <c r="AM65" s="9">
        <v>0.36</v>
      </c>
      <c r="AN65" s="9">
        <v>1.7000000000000001E-2</v>
      </c>
      <c r="AO65" s="9">
        <v>0.85099999999999998</v>
      </c>
      <c r="AP65" s="9">
        <v>0.51600000000000001</v>
      </c>
      <c r="AQ65" s="9">
        <v>0.33500000000000002</v>
      </c>
      <c r="AR65" s="9">
        <v>16.375</v>
      </c>
      <c r="AS65" s="9">
        <v>9.5250000000000004</v>
      </c>
      <c r="AT65" s="9">
        <v>6.85</v>
      </c>
      <c r="AU65" s="9">
        <v>9.3759999999999994</v>
      </c>
      <c r="AV65" s="9">
        <v>6.0439999999999996</v>
      </c>
      <c r="AW65" s="9">
        <v>3.3319999999999999</v>
      </c>
      <c r="AX65" s="9">
        <v>6.9989999999999997</v>
      </c>
      <c r="AY65" s="9">
        <v>3.4809999999999999</v>
      </c>
      <c r="AZ65" s="9">
        <v>3.5179999999999998</v>
      </c>
      <c r="BA65" s="9">
        <v>10.02</v>
      </c>
      <c r="BB65" s="9">
        <v>6.6749999999999998</v>
      </c>
      <c r="BC65" s="9">
        <v>3.3460000000000001</v>
      </c>
      <c r="BD65" s="9">
        <v>7.3730000000000002</v>
      </c>
      <c r="BE65" s="9">
        <v>3.7330000000000001</v>
      </c>
      <c r="BF65" s="9">
        <v>3.64</v>
      </c>
      <c r="BG65" s="9">
        <v>7.7960000000000003</v>
      </c>
      <c r="BH65" s="9">
        <v>4.2789999999999999</v>
      </c>
      <c r="BI65" s="9">
        <v>3.5179999999999998</v>
      </c>
      <c r="BJ65" s="9">
        <v>231.26300000000001</v>
      </c>
      <c r="BK65" s="9">
        <v>117.84</v>
      </c>
      <c r="BL65" s="9">
        <v>113.423</v>
      </c>
      <c r="BM65" s="9">
        <v>167.75800000000001</v>
      </c>
      <c r="BN65" s="9">
        <v>97.921999999999997</v>
      </c>
      <c r="BO65" s="9">
        <v>69.837000000000003</v>
      </c>
      <c r="BP65" s="9">
        <v>63.505000000000003</v>
      </c>
      <c r="BQ65" s="9">
        <v>19.917999999999999</v>
      </c>
      <c r="BR65" s="9">
        <v>43.587000000000003</v>
      </c>
      <c r="BS65" s="9">
        <v>29.975000000000001</v>
      </c>
      <c r="BT65" s="9">
        <v>17.036000000000001</v>
      </c>
      <c r="BU65" s="9">
        <v>12.939</v>
      </c>
      <c r="BV65" s="9">
        <v>7.3419999999999996</v>
      </c>
      <c r="BW65" s="9">
        <v>4.4119999999999999</v>
      </c>
      <c r="BX65" s="9">
        <v>2.93</v>
      </c>
      <c r="BY65" s="9">
        <v>3.7069999999999999</v>
      </c>
      <c r="BZ65" s="9">
        <v>3.3050000000000002</v>
      </c>
      <c r="CA65" s="9">
        <v>0.40200000000000002</v>
      </c>
      <c r="CB65" s="9">
        <v>1.512</v>
      </c>
      <c r="CC65" s="9">
        <v>1.2909999999999999</v>
      </c>
      <c r="CD65" s="9">
        <v>0.221</v>
      </c>
      <c r="CE65" s="9">
        <v>2.194</v>
      </c>
      <c r="CF65" s="9">
        <v>2.0139999999999998</v>
      </c>
      <c r="CG65" s="9">
        <v>0.18099999999999999</v>
      </c>
      <c r="CH65" s="9">
        <v>3.6349999999999998</v>
      </c>
      <c r="CI65" s="9">
        <v>1.107</v>
      </c>
      <c r="CJ65" s="9">
        <v>2.528</v>
      </c>
      <c r="CK65" s="9">
        <v>25.643999999999998</v>
      </c>
      <c r="CL65" s="9">
        <v>14.276</v>
      </c>
      <c r="CM65" s="9">
        <v>11.368</v>
      </c>
      <c r="CN65" s="9">
        <v>11.609</v>
      </c>
      <c r="CO65" s="9">
        <v>9.1</v>
      </c>
      <c r="CP65" s="9">
        <v>2.5089999999999999</v>
      </c>
      <c r="CQ65" s="9">
        <v>14.035</v>
      </c>
      <c r="CR65" s="9">
        <v>5.1760000000000002</v>
      </c>
      <c r="CS65" s="9">
        <v>8.859</v>
      </c>
      <c r="CT65" s="9">
        <v>14.393000000000001</v>
      </c>
      <c r="CU65" s="9">
        <v>11.698</v>
      </c>
      <c r="CV65" s="9">
        <v>2.6949999999999998</v>
      </c>
      <c r="CW65" s="9">
        <v>15.582000000000001</v>
      </c>
      <c r="CX65" s="9">
        <v>5.3380000000000001</v>
      </c>
      <c r="CY65" s="9">
        <v>10.244999999999999</v>
      </c>
      <c r="CZ65" s="9">
        <v>15.547000000000001</v>
      </c>
      <c r="DA65" s="9">
        <v>6.4669999999999996</v>
      </c>
      <c r="DB65" s="9">
        <v>9.0809999999999995</v>
      </c>
    </row>
    <row r="66" spans="1:106">
      <c r="A66" s="10">
        <v>43497</v>
      </c>
      <c r="B66" s="9">
        <v>12.105</v>
      </c>
      <c r="C66" s="9">
        <v>8.49</v>
      </c>
      <c r="D66" s="9">
        <v>3.6150000000000002</v>
      </c>
      <c r="E66" s="9">
        <v>23.501999999999999</v>
      </c>
      <c r="F66" s="9">
        <v>8.9600000000000009</v>
      </c>
      <c r="G66" s="9">
        <v>14.542</v>
      </c>
      <c r="H66" s="9">
        <v>14.037000000000001</v>
      </c>
      <c r="I66" s="9">
        <v>9.952</v>
      </c>
      <c r="J66" s="9">
        <v>4.085</v>
      </c>
      <c r="K66" s="9">
        <v>25.384</v>
      </c>
      <c r="L66" s="9">
        <v>9.4209999999999994</v>
      </c>
      <c r="M66" s="9">
        <v>15.962999999999999</v>
      </c>
      <c r="N66" s="9">
        <v>25.062000000000001</v>
      </c>
      <c r="O66" s="9">
        <v>9.8650000000000002</v>
      </c>
      <c r="P66" s="9">
        <v>15.196</v>
      </c>
      <c r="Q66" s="9">
        <v>130.08600000000001</v>
      </c>
      <c r="R66" s="9">
        <v>67.852000000000004</v>
      </c>
      <c r="S66" s="9">
        <v>62.234999999999999</v>
      </c>
      <c r="T66" s="9">
        <v>105.268</v>
      </c>
      <c r="U66" s="9">
        <v>58.960999999999999</v>
      </c>
      <c r="V66" s="9">
        <v>46.307000000000002</v>
      </c>
      <c r="W66" s="9">
        <v>24.818999999999999</v>
      </c>
      <c r="X66" s="9">
        <v>8.891</v>
      </c>
      <c r="Y66" s="9">
        <v>15.928000000000001</v>
      </c>
      <c r="Z66" s="9">
        <v>17.408999999999999</v>
      </c>
      <c r="AA66" s="9">
        <v>10.521000000000001</v>
      </c>
      <c r="AB66" s="9">
        <v>6.8879999999999999</v>
      </c>
      <c r="AC66" s="9">
        <v>2.4969999999999999</v>
      </c>
      <c r="AD66" s="9">
        <v>1.6539999999999999</v>
      </c>
      <c r="AE66" s="9">
        <v>0.84299999999999997</v>
      </c>
      <c r="AF66" s="9">
        <v>1.482</v>
      </c>
      <c r="AG66" s="9">
        <v>1.206</v>
      </c>
      <c r="AH66" s="9">
        <v>0.27600000000000002</v>
      </c>
      <c r="AI66" s="9">
        <v>0.68200000000000005</v>
      </c>
      <c r="AJ66" s="9">
        <v>0.42399999999999999</v>
      </c>
      <c r="AK66" s="9">
        <v>0.25900000000000001</v>
      </c>
      <c r="AL66" s="9">
        <v>0.8</v>
      </c>
      <c r="AM66" s="9">
        <v>0.78200000000000003</v>
      </c>
      <c r="AN66" s="9">
        <v>1.7000000000000001E-2</v>
      </c>
      <c r="AO66" s="9">
        <v>1.0149999999999999</v>
      </c>
      <c r="AP66" s="9">
        <v>0.44800000000000001</v>
      </c>
      <c r="AQ66" s="9">
        <v>0.56699999999999995</v>
      </c>
      <c r="AR66" s="9">
        <v>15.994999999999999</v>
      </c>
      <c r="AS66" s="9">
        <v>9.5449999999999999</v>
      </c>
      <c r="AT66" s="9">
        <v>6.45</v>
      </c>
      <c r="AU66" s="9">
        <v>9.6340000000000003</v>
      </c>
      <c r="AV66" s="9">
        <v>6.87</v>
      </c>
      <c r="AW66" s="9">
        <v>2.7639999999999998</v>
      </c>
      <c r="AX66" s="9">
        <v>6.3609999999999998</v>
      </c>
      <c r="AY66" s="9">
        <v>2.6749999999999998</v>
      </c>
      <c r="AZ66" s="9">
        <v>3.6859999999999999</v>
      </c>
      <c r="BA66" s="9">
        <v>10.472</v>
      </c>
      <c r="BB66" s="9">
        <v>7.6020000000000003</v>
      </c>
      <c r="BC66" s="9">
        <v>2.87</v>
      </c>
      <c r="BD66" s="9">
        <v>6.9370000000000003</v>
      </c>
      <c r="BE66" s="9">
        <v>2.919</v>
      </c>
      <c r="BF66" s="9">
        <v>4.0179999999999998</v>
      </c>
      <c r="BG66" s="9">
        <v>7.0430000000000001</v>
      </c>
      <c r="BH66" s="9">
        <v>3.0979999999999999</v>
      </c>
      <c r="BI66" s="9">
        <v>3.9449999999999998</v>
      </c>
      <c r="BJ66" s="9">
        <v>233.82300000000001</v>
      </c>
      <c r="BK66" s="9">
        <v>118.015</v>
      </c>
      <c r="BL66" s="9">
        <v>115.80800000000001</v>
      </c>
      <c r="BM66" s="9">
        <v>168.91399999999999</v>
      </c>
      <c r="BN66" s="9">
        <v>97.551000000000002</v>
      </c>
      <c r="BO66" s="9">
        <v>71.363</v>
      </c>
      <c r="BP66" s="9">
        <v>64.909000000000006</v>
      </c>
      <c r="BQ66" s="9">
        <v>20.463999999999999</v>
      </c>
      <c r="BR66" s="9">
        <v>44.445</v>
      </c>
      <c r="BS66" s="9">
        <v>28.329000000000001</v>
      </c>
      <c r="BT66" s="9">
        <v>17.821999999999999</v>
      </c>
      <c r="BU66" s="9">
        <v>10.507999999999999</v>
      </c>
      <c r="BV66" s="9">
        <v>5.532</v>
      </c>
      <c r="BW66" s="9">
        <v>3.8279999999999998</v>
      </c>
      <c r="BX66" s="9">
        <v>1.704</v>
      </c>
      <c r="BY66" s="9">
        <v>2.0470000000000002</v>
      </c>
      <c r="BZ66" s="9">
        <v>1.6990000000000001</v>
      </c>
      <c r="CA66" s="9">
        <v>0.34799999999999998</v>
      </c>
      <c r="CB66" s="9">
        <v>0.66</v>
      </c>
      <c r="CC66" s="9">
        <v>0.48499999999999999</v>
      </c>
      <c r="CD66" s="9">
        <v>0.17499999999999999</v>
      </c>
      <c r="CE66" s="9">
        <v>1.387</v>
      </c>
      <c r="CF66" s="9">
        <v>1.214</v>
      </c>
      <c r="CG66" s="9">
        <v>0.17299999999999999</v>
      </c>
      <c r="CH66" s="9">
        <v>3.4849999999999999</v>
      </c>
      <c r="CI66" s="9">
        <v>2.129</v>
      </c>
      <c r="CJ66" s="9">
        <v>1.3560000000000001</v>
      </c>
      <c r="CK66" s="9">
        <v>24.506</v>
      </c>
      <c r="CL66" s="9">
        <v>15.035</v>
      </c>
      <c r="CM66" s="9">
        <v>9.4700000000000006</v>
      </c>
      <c r="CN66" s="9">
        <v>11.141999999999999</v>
      </c>
      <c r="CO66" s="9">
        <v>9.5850000000000009</v>
      </c>
      <c r="CP66" s="9">
        <v>1.5569999999999999</v>
      </c>
      <c r="CQ66" s="9">
        <v>13.363</v>
      </c>
      <c r="CR66" s="9">
        <v>5.45</v>
      </c>
      <c r="CS66" s="9">
        <v>7.9130000000000003</v>
      </c>
      <c r="CT66" s="9">
        <v>13.105</v>
      </c>
      <c r="CU66" s="9">
        <v>11.198</v>
      </c>
      <c r="CV66" s="9">
        <v>1.907</v>
      </c>
      <c r="CW66" s="9">
        <v>15.224</v>
      </c>
      <c r="CX66" s="9">
        <v>6.6230000000000002</v>
      </c>
      <c r="CY66" s="9">
        <v>8.6010000000000009</v>
      </c>
      <c r="CZ66" s="9">
        <v>14.023</v>
      </c>
      <c r="DA66" s="9">
        <v>5.9349999999999996</v>
      </c>
      <c r="DB66" s="9">
        <v>8.0879999999999992</v>
      </c>
    </row>
    <row r="67" spans="1:106">
      <c r="A67" s="10">
        <v>43525</v>
      </c>
      <c r="B67" s="9">
        <v>10.141</v>
      </c>
      <c r="C67" s="9">
        <v>7.0439999999999996</v>
      </c>
      <c r="D67" s="9">
        <v>3.0979999999999999</v>
      </c>
      <c r="E67" s="9">
        <v>25.611999999999998</v>
      </c>
      <c r="F67" s="9">
        <v>8.923</v>
      </c>
      <c r="G67" s="9">
        <v>16.689</v>
      </c>
      <c r="H67" s="9">
        <v>10.878</v>
      </c>
      <c r="I67" s="9">
        <v>7.5259999999999998</v>
      </c>
      <c r="J67" s="9">
        <v>3.351</v>
      </c>
      <c r="K67" s="9">
        <v>28.242000000000001</v>
      </c>
      <c r="L67" s="9">
        <v>10.39</v>
      </c>
      <c r="M67" s="9">
        <v>17.852</v>
      </c>
      <c r="N67" s="9">
        <v>26.192</v>
      </c>
      <c r="O67" s="9">
        <v>9.3640000000000008</v>
      </c>
      <c r="P67" s="9">
        <v>16.827999999999999</v>
      </c>
      <c r="Q67" s="9">
        <v>130.458</v>
      </c>
      <c r="R67" s="9">
        <v>68.456000000000003</v>
      </c>
      <c r="S67" s="9">
        <v>62.002000000000002</v>
      </c>
      <c r="T67" s="9">
        <v>103.258</v>
      </c>
      <c r="U67" s="9">
        <v>57.99</v>
      </c>
      <c r="V67" s="9">
        <v>45.268999999999998</v>
      </c>
      <c r="W67" s="9">
        <v>27.2</v>
      </c>
      <c r="X67" s="9">
        <v>10.467000000000001</v>
      </c>
      <c r="Y67" s="9">
        <v>16.733000000000001</v>
      </c>
      <c r="Z67" s="9">
        <v>17.657</v>
      </c>
      <c r="AA67" s="9">
        <v>10.07</v>
      </c>
      <c r="AB67" s="9">
        <v>7.5869999999999997</v>
      </c>
      <c r="AC67" s="9">
        <v>2.4590000000000001</v>
      </c>
      <c r="AD67" s="9">
        <v>1.4790000000000001</v>
      </c>
      <c r="AE67" s="9">
        <v>0.97899999999999998</v>
      </c>
      <c r="AF67" s="9">
        <v>1.3260000000000001</v>
      </c>
      <c r="AG67" s="9">
        <v>1.1539999999999999</v>
      </c>
      <c r="AH67" s="9">
        <v>0.17199999999999999</v>
      </c>
      <c r="AI67" s="9">
        <v>0.38700000000000001</v>
      </c>
      <c r="AJ67" s="9">
        <v>0.3</v>
      </c>
      <c r="AK67" s="9">
        <v>8.6999999999999994E-2</v>
      </c>
      <c r="AL67" s="9">
        <v>0.93899999999999995</v>
      </c>
      <c r="AM67" s="9">
        <v>0.85399999999999998</v>
      </c>
      <c r="AN67" s="9">
        <v>8.5000000000000006E-2</v>
      </c>
      <c r="AO67" s="9">
        <v>1.133</v>
      </c>
      <c r="AP67" s="9">
        <v>0.32600000000000001</v>
      </c>
      <c r="AQ67" s="9">
        <v>0.80700000000000005</v>
      </c>
      <c r="AR67" s="9">
        <v>16.300999999999998</v>
      </c>
      <c r="AS67" s="9">
        <v>9.1620000000000008</v>
      </c>
      <c r="AT67" s="9">
        <v>7.1379999999999999</v>
      </c>
      <c r="AU67" s="9">
        <v>8.2759999999999998</v>
      </c>
      <c r="AV67" s="9">
        <v>5.2910000000000004</v>
      </c>
      <c r="AW67" s="9">
        <v>2.9849999999999999</v>
      </c>
      <c r="AX67" s="9">
        <v>8.0250000000000004</v>
      </c>
      <c r="AY67" s="9">
        <v>3.871</v>
      </c>
      <c r="AZ67" s="9">
        <v>4.1539999999999999</v>
      </c>
      <c r="BA67" s="9">
        <v>9.09</v>
      </c>
      <c r="BB67" s="9">
        <v>6.024</v>
      </c>
      <c r="BC67" s="9">
        <v>3.0659999999999998</v>
      </c>
      <c r="BD67" s="9">
        <v>8.5670000000000002</v>
      </c>
      <c r="BE67" s="9">
        <v>4.0460000000000003</v>
      </c>
      <c r="BF67" s="9">
        <v>4.5209999999999999</v>
      </c>
      <c r="BG67" s="9">
        <v>8.4120000000000008</v>
      </c>
      <c r="BH67" s="9">
        <v>4.1710000000000003</v>
      </c>
      <c r="BI67" s="9">
        <v>4.2409999999999997</v>
      </c>
      <c r="BJ67" s="9">
        <v>233.17599999999999</v>
      </c>
      <c r="BK67" s="9">
        <v>117.017</v>
      </c>
      <c r="BL67" s="9">
        <v>116.16</v>
      </c>
      <c r="BM67" s="9">
        <v>168.768</v>
      </c>
      <c r="BN67" s="9">
        <v>95.733999999999995</v>
      </c>
      <c r="BO67" s="9">
        <v>73.034000000000006</v>
      </c>
      <c r="BP67" s="9">
        <v>64.408000000000001</v>
      </c>
      <c r="BQ67" s="9">
        <v>21.283000000000001</v>
      </c>
      <c r="BR67" s="9">
        <v>43.125999999999998</v>
      </c>
      <c r="BS67" s="9">
        <v>25.425999999999998</v>
      </c>
      <c r="BT67" s="9">
        <v>13.63</v>
      </c>
      <c r="BU67" s="9">
        <v>11.795999999999999</v>
      </c>
      <c r="BV67" s="9">
        <v>4.7729999999999997</v>
      </c>
      <c r="BW67" s="9">
        <v>2.476</v>
      </c>
      <c r="BX67" s="9">
        <v>2.2970000000000002</v>
      </c>
      <c r="BY67" s="9">
        <v>1.127</v>
      </c>
      <c r="BZ67" s="9">
        <v>1.117</v>
      </c>
      <c r="CA67" s="9">
        <v>0.01</v>
      </c>
      <c r="CB67" s="9">
        <v>0.441</v>
      </c>
      <c r="CC67" s="9">
        <v>0.438</v>
      </c>
      <c r="CD67" s="9">
        <v>3.0000000000000001E-3</v>
      </c>
      <c r="CE67" s="9">
        <v>0.68600000000000005</v>
      </c>
      <c r="CF67" s="9">
        <v>0.67900000000000005</v>
      </c>
      <c r="CG67" s="9">
        <v>7.0000000000000001E-3</v>
      </c>
      <c r="CH67" s="9">
        <v>3.6459999999999999</v>
      </c>
      <c r="CI67" s="9">
        <v>1.359</v>
      </c>
      <c r="CJ67" s="9">
        <v>2.2869999999999999</v>
      </c>
      <c r="CK67" s="9">
        <v>22.329000000000001</v>
      </c>
      <c r="CL67" s="9">
        <v>12.061</v>
      </c>
      <c r="CM67" s="9">
        <v>10.266999999999999</v>
      </c>
      <c r="CN67" s="9">
        <v>9.5190000000000001</v>
      </c>
      <c r="CO67" s="9">
        <v>7.2160000000000002</v>
      </c>
      <c r="CP67" s="9">
        <v>2.3029999999999999</v>
      </c>
      <c r="CQ67" s="9">
        <v>12.808999999999999</v>
      </c>
      <c r="CR67" s="9">
        <v>4.8449999999999998</v>
      </c>
      <c r="CS67" s="9">
        <v>7.9640000000000004</v>
      </c>
      <c r="CT67" s="9">
        <v>10.367000000000001</v>
      </c>
      <c r="CU67" s="9">
        <v>8.0519999999999996</v>
      </c>
      <c r="CV67" s="9">
        <v>2.3149999999999999</v>
      </c>
      <c r="CW67" s="9">
        <v>15.058999999999999</v>
      </c>
      <c r="CX67" s="9">
        <v>5.5780000000000003</v>
      </c>
      <c r="CY67" s="9">
        <v>9.4809999999999999</v>
      </c>
      <c r="CZ67" s="9">
        <v>13.250999999999999</v>
      </c>
      <c r="DA67" s="9">
        <v>5.2839999999999998</v>
      </c>
      <c r="DB67" s="9">
        <v>7.9669999999999996</v>
      </c>
    </row>
    <row r="68" spans="1:106">
      <c r="A68" s="10">
        <v>43556</v>
      </c>
      <c r="B68" s="9">
        <v>8.0660000000000007</v>
      </c>
      <c r="C68" s="9">
        <v>4.6920000000000002</v>
      </c>
      <c r="D68" s="9">
        <v>3.375</v>
      </c>
      <c r="E68" s="9">
        <v>26.648</v>
      </c>
      <c r="F68" s="9">
        <v>11.002000000000001</v>
      </c>
      <c r="G68" s="9">
        <v>15.646000000000001</v>
      </c>
      <c r="H68" s="9">
        <v>9.9930000000000003</v>
      </c>
      <c r="I68" s="9">
        <v>6.0880000000000001</v>
      </c>
      <c r="J68" s="9">
        <v>3.9049999999999998</v>
      </c>
      <c r="K68" s="9">
        <v>28.346</v>
      </c>
      <c r="L68" s="9">
        <v>11.603999999999999</v>
      </c>
      <c r="M68" s="9">
        <v>16.742000000000001</v>
      </c>
      <c r="N68" s="9">
        <v>27.75</v>
      </c>
      <c r="O68" s="9">
        <v>11.654999999999999</v>
      </c>
      <c r="P68" s="9">
        <v>16.094999999999999</v>
      </c>
      <c r="Q68" s="9">
        <v>129.678</v>
      </c>
      <c r="R68" s="9">
        <v>67.430999999999997</v>
      </c>
      <c r="S68" s="9">
        <v>62.247</v>
      </c>
      <c r="T68" s="9">
        <v>103.218</v>
      </c>
      <c r="U68" s="9">
        <v>57.831000000000003</v>
      </c>
      <c r="V68" s="9">
        <v>45.387</v>
      </c>
      <c r="W68" s="9">
        <v>26.46</v>
      </c>
      <c r="X68" s="9">
        <v>9.6</v>
      </c>
      <c r="Y68" s="9">
        <v>16.86</v>
      </c>
      <c r="Z68" s="9">
        <v>20.713000000000001</v>
      </c>
      <c r="AA68" s="9">
        <v>12.641</v>
      </c>
      <c r="AB68" s="9">
        <v>8.0709999999999997</v>
      </c>
      <c r="AC68" s="9">
        <v>2.8439999999999999</v>
      </c>
      <c r="AD68" s="9">
        <v>1.7969999999999999</v>
      </c>
      <c r="AE68" s="9">
        <v>1.0469999999999999</v>
      </c>
      <c r="AF68" s="9">
        <v>1.841</v>
      </c>
      <c r="AG68" s="9">
        <v>1.3680000000000001</v>
      </c>
      <c r="AH68" s="9">
        <v>0.47299999999999998</v>
      </c>
      <c r="AI68" s="9">
        <v>0.73</v>
      </c>
      <c r="AJ68" s="9">
        <v>0.63700000000000001</v>
      </c>
      <c r="AK68" s="9">
        <v>9.1999999999999998E-2</v>
      </c>
      <c r="AL68" s="9">
        <v>1.111</v>
      </c>
      <c r="AM68" s="9">
        <v>0.73099999999999998</v>
      </c>
      <c r="AN68" s="9">
        <v>0.38100000000000001</v>
      </c>
      <c r="AO68" s="9">
        <v>1.0029999999999999</v>
      </c>
      <c r="AP68" s="9">
        <v>0.43</v>
      </c>
      <c r="AQ68" s="9">
        <v>0.57399999999999995</v>
      </c>
      <c r="AR68" s="9">
        <v>19.122</v>
      </c>
      <c r="AS68" s="9">
        <v>11.459</v>
      </c>
      <c r="AT68" s="9">
        <v>7.6630000000000003</v>
      </c>
      <c r="AU68" s="9">
        <v>11.516</v>
      </c>
      <c r="AV68" s="9">
        <v>8.1020000000000003</v>
      </c>
      <c r="AW68" s="9">
        <v>3.4140000000000001</v>
      </c>
      <c r="AX68" s="9">
        <v>7.6059999999999999</v>
      </c>
      <c r="AY68" s="9">
        <v>3.3570000000000002</v>
      </c>
      <c r="AZ68" s="9">
        <v>4.2489999999999997</v>
      </c>
      <c r="BA68" s="9">
        <v>12.708</v>
      </c>
      <c r="BB68" s="9">
        <v>9.0429999999999993</v>
      </c>
      <c r="BC68" s="9">
        <v>3.665</v>
      </c>
      <c r="BD68" s="9">
        <v>8.0039999999999996</v>
      </c>
      <c r="BE68" s="9">
        <v>3.5979999999999999</v>
      </c>
      <c r="BF68" s="9">
        <v>4.4059999999999997</v>
      </c>
      <c r="BG68" s="9">
        <v>8.3360000000000003</v>
      </c>
      <c r="BH68" s="9">
        <v>3.9940000000000002</v>
      </c>
      <c r="BI68" s="9">
        <v>4.3419999999999996</v>
      </c>
      <c r="BJ68" s="9">
        <v>234.739</v>
      </c>
      <c r="BK68" s="9">
        <v>120.66</v>
      </c>
      <c r="BL68" s="9">
        <v>114.07899999999999</v>
      </c>
      <c r="BM68" s="9">
        <v>170.88200000000001</v>
      </c>
      <c r="BN68" s="9">
        <v>97.841999999999999</v>
      </c>
      <c r="BO68" s="9">
        <v>73.040000000000006</v>
      </c>
      <c r="BP68" s="9">
        <v>63.856999999999999</v>
      </c>
      <c r="BQ68" s="9">
        <v>22.818000000000001</v>
      </c>
      <c r="BR68" s="9">
        <v>41.039000000000001</v>
      </c>
      <c r="BS68" s="9">
        <v>28.928999999999998</v>
      </c>
      <c r="BT68" s="9">
        <v>16.481999999999999</v>
      </c>
      <c r="BU68" s="9">
        <v>12.446999999999999</v>
      </c>
      <c r="BV68" s="9">
        <v>4.7949999999999999</v>
      </c>
      <c r="BW68" s="9">
        <v>3.234</v>
      </c>
      <c r="BX68" s="9">
        <v>1.5609999999999999</v>
      </c>
      <c r="BY68" s="9">
        <v>2.0099999999999998</v>
      </c>
      <c r="BZ68" s="9">
        <v>1.827</v>
      </c>
      <c r="CA68" s="9">
        <v>0.182</v>
      </c>
      <c r="CB68" s="9">
        <v>0.68</v>
      </c>
      <c r="CC68" s="9">
        <v>0.505</v>
      </c>
      <c r="CD68" s="9">
        <v>0.17499999999999999</v>
      </c>
      <c r="CE68" s="9">
        <v>1.329</v>
      </c>
      <c r="CF68" s="9">
        <v>1.3220000000000001</v>
      </c>
      <c r="CG68" s="9">
        <v>7.0000000000000001E-3</v>
      </c>
      <c r="CH68" s="9">
        <v>2.7850000000000001</v>
      </c>
      <c r="CI68" s="9">
        <v>1.407</v>
      </c>
      <c r="CJ68" s="9">
        <v>1.379</v>
      </c>
      <c r="CK68" s="9">
        <v>25.710999999999999</v>
      </c>
      <c r="CL68" s="9">
        <v>14.298</v>
      </c>
      <c r="CM68" s="9">
        <v>11.413</v>
      </c>
      <c r="CN68" s="9">
        <v>14.016999999999999</v>
      </c>
      <c r="CO68" s="9">
        <v>9.35</v>
      </c>
      <c r="CP68" s="9">
        <v>4.6669999999999998</v>
      </c>
      <c r="CQ68" s="9">
        <v>11.694000000000001</v>
      </c>
      <c r="CR68" s="9">
        <v>4.9480000000000004</v>
      </c>
      <c r="CS68" s="9">
        <v>6.7460000000000004</v>
      </c>
      <c r="CT68" s="9">
        <v>15.493</v>
      </c>
      <c r="CU68" s="9">
        <v>10.641999999999999</v>
      </c>
      <c r="CV68" s="9">
        <v>4.8520000000000003</v>
      </c>
      <c r="CW68" s="9">
        <v>13.436</v>
      </c>
      <c r="CX68" s="9">
        <v>5.8410000000000002</v>
      </c>
      <c r="CY68" s="9">
        <v>7.5949999999999998</v>
      </c>
      <c r="CZ68" s="9">
        <v>12.374000000000001</v>
      </c>
      <c r="DA68" s="9">
        <v>5.4530000000000003</v>
      </c>
      <c r="DB68" s="9">
        <v>6.9210000000000003</v>
      </c>
    </row>
    <row r="69" spans="1:106">
      <c r="A69" s="10">
        <v>43586</v>
      </c>
      <c r="B69" s="9">
        <v>9.2080000000000002</v>
      </c>
      <c r="C69" s="9">
        <v>6.0890000000000004</v>
      </c>
      <c r="D69" s="9">
        <v>3.1190000000000002</v>
      </c>
      <c r="E69" s="9">
        <v>28.140999999999998</v>
      </c>
      <c r="F69" s="9">
        <v>10.529</v>
      </c>
      <c r="G69" s="9">
        <v>17.611999999999998</v>
      </c>
      <c r="H69" s="9">
        <v>10.349</v>
      </c>
      <c r="I69" s="9">
        <v>6.9950000000000001</v>
      </c>
      <c r="J69" s="9">
        <v>3.3540000000000001</v>
      </c>
      <c r="K69" s="9">
        <v>31.445</v>
      </c>
      <c r="L69" s="9">
        <v>11.484999999999999</v>
      </c>
      <c r="M69" s="9">
        <v>19.96</v>
      </c>
      <c r="N69" s="9">
        <v>28.725000000000001</v>
      </c>
      <c r="O69" s="9">
        <v>10.988</v>
      </c>
      <c r="P69" s="9">
        <v>17.736000000000001</v>
      </c>
      <c r="Q69" s="9">
        <v>129.36600000000001</v>
      </c>
      <c r="R69" s="9">
        <v>67.284000000000006</v>
      </c>
      <c r="S69" s="9">
        <v>62.082000000000001</v>
      </c>
      <c r="T69" s="9">
        <v>101.776</v>
      </c>
      <c r="U69" s="9">
        <v>56.947000000000003</v>
      </c>
      <c r="V69" s="9">
        <v>44.829000000000001</v>
      </c>
      <c r="W69" s="9">
        <v>27.59</v>
      </c>
      <c r="X69" s="9">
        <v>10.337</v>
      </c>
      <c r="Y69" s="9">
        <v>17.253</v>
      </c>
      <c r="Z69" s="9">
        <v>18.123000000000001</v>
      </c>
      <c r="AA69" s="9">
        <v>10.794</v>
      </c>
      <c r="AB69" s="9">
        <v>7.3289999999999997</v>
      </c>
      <c r="AC69" s="9">
        <v>1.7090000000000001</v>
      </c>
      <c r="AD69" s="9">
        <v>1.286</v>
      </c>
      <c r="AE69" s="9">
        <v>0.42299999999999999</v>
      </c>
      <c r="AF69" s="9">
        <v>1.0049999999999999</v>
      </c>
      <c r="AG69" s="9">
        <v>0.98699999999999999</v>
      </c>
      <c r="AH69" s="9">
        <v>1.7000000000000001E-2</v>
      </c>
      <c r="AI69" s="9">
        <v>0.47399999999999998</v>
      </c>
      <c r="AJ69" s="9">
        <v>0.47399999999999998</v>
      </c>
      <c r="AK69" s="9">
        <v>0</v>
      </c>
      <c r="AL69" s="9">
        <v>0.53</v>
      </c>
      <c r="AM69" s="9">
        <v>0.51300000000000001</v>
      </c>
      <c r="AN69" s="9">
        <v>1.7000000000000001E-2</v>
      </c>
      <c r="AO69" s="9">
        <v>0.70399999999999996</v>
      </c>
      <c r="AP69" s="9">
        <v>0.29899999999999999</v>
      </c>
      <c r="AQ69" s="9">
        <v>0.40600000000000003</v>
      </c>
      <c r="AR69" s="9">
        <v>17.308</v>
      </c>
      <c r="AS69" s="9">
        <v>10.297000000000001</v>
      </c>
      <c r="AT69" s="9">
        <v>7.0110000000000001</v>
      </c>
      <c r="AU69" s="9">
        <v>9.8140000000000001</v>
      </c>
      <c r="AV69" s="9">
        <v>6.7919999999999998</v>
      </c>
      <c r="AW69" s="9">
        <v>3.0219999999999998</v>
      </c>
      <c r="AX69" s="9">
        <v>7.4939999999999998</v>
      </c>
      <c r="AY69" s="9">
        <v>3.5049999999999999</v>
      </c>
      <c r="AZ69" s="9">
        <v>3.9889999999999999</v>
      </c>
      <c r="BA69" s="9">
        <v>10.218</v>
      </c>
      <c r="BB69" s="9">
        <v>7.1820000000000004</v>
      </c>
      <c r="BC69" s="9">
        <v>3.036</v>
      </c>
      <c r="BD69" s="9">
        <v>7.9050000000000002</v>
      </c>
      <c r="BE69" s="9">
        <v>3.6120000000000001</v>
      </c>
      <c r="BF69" s="9">
        <v>4.2930000000000001</v>
      </c>
      <c r="BG69" s="9">
        <v>7.968</v>
      </c>
      <c r="BH69" s="9">
        <v>3.9790000000000001</v>
      </c>
      <c r="BI69" s="9">
        <v>3.9889999999999999</v>
      </c>
      <c r="BJ69" s="9">
        <v>235.68299999999999</v>
      </c>
      <c r="BK69" s="9">
        <v>121.071</v>
      </c>
      <c r="BL69" s="9">
        <v>114.61199999999999</v>
      </c>
      <c r="BM69" s="9">
        <v>172.53800000000001</v>
      </c>
      <c r="BN69" s="9">
        <v>98.584000000000003</v>
      </c>
      <c r="BO69" s="9">
        <v>73.953999999999994</v>
      </c>
      <c r="BP69" s="9">
        <v>63.145000000000003</v>
      </c>
      <c r="BQ69" s="9">
        <v>22.486999999999998</v>
      </c>
      <c r="BR69" s="9">
        <v>40.658000000000001</v>
      </c>
      <c r="BS69" s="9">
        <v>28.423999999999999</v>
      </c>
      <c r="BT69" s="9">
        <v>17.305</v>
      </c>
      <c r="BU69" s="9">
        <v>11.119</v>
      </c>
      <c r="BV69" s="9">
        <v>4.1520000000000001</v>
      </c>
      <c r="BW69" s="9">
        <v>2.74</v>
      </c>
      <c r="BX69" s="9">
        <v>1.4119999999999999</v>
      </c>
      <c r="BY69" s="9">
        <v>1.8049999999999999</v>
      </c>
      <c r="BZ69" s="9">
        <v>1.597</v>
      </c>
      <c r="CA69" s="9">
        <v>0.20799999999999999</v>
      </c>
      <c r="CB69" s="9">
        <v>0.66700000000000004</v>
      </c>
      <c r="CC69" s="9">
        <v>0.66400000000000003</v>
      </c>
      <c r="CD69" s="9">
        <v>3.0000000000000001E-3</v>
      </c>
      <c r="CE69" s="9">
        <v>1.1379999999999999</v>
      </c>
      <c r="CF69" s="9">
        <v>0.93300000000000005</v>
      </c>
      <c r="CG69" s="9">
        <v>0.20499999999999999</v>
      </c>
      <c r="CH69" s="9">
        <v>2.347</v>
      </c>
      <c r="CI69" s="9">
        <v>1.143</v>
      </c>
      <c r="CJ69" s="9">
        <v>1.204</v>
      </c>
      <c r="CK69" s="9">
        <v>25.934999999999999</v>
      </c>
      <c r="CL69" s="9">
        <v>15.458</v>
      </c>
      <c r="CM69" s="9">
        <v>10.476000000000001</v>
      </c>
      <c r="CN69" s="9">
        <v>12.599</v>
      </c>
      <c r="CO69" s="9">
        <v>10.523999999999999</v>
      </c>
      <c r="CP69" s="9">
        <v>2.0750000000000002</v>
      </c>
      <c r="CQ69" s="9">
        <v>13.336</v>
      </c>
      <c r="CR69" s="9">
        <v>4.9340000000000002</v>
      </c>
      <c r="CS69" s="9">
        <v>8.4019999999999992</v>
      </c>
      <c r="CT69" s="9">
        <v>14.134</v>
      </c>
      <c r="CU69" s="9">
        <v>11.849</v>
      </c>
      <c r="CV69" s="9">
        <v>2.2850000000000001</v>
      </c>
      <c r="CW69" s="9">
        <v>14.29</v>
      </c>
      <c r="CX69" s="9">
        <v>5.4560000000000004</v>
      </c>
      <c r="CY69" s="9">
        <v>8.8339999999999996</v>
      </c>
      <c r="CZ69" s="9">
        <v>14.003</v>
      </c>
      <c r="DA69" s="9">
        <v>5.5979999999999999</v>
      </c>
      <c r="DB69" s="9">
        <v>8.4039999999999999</v>
      </c>
    </row>
    <row r="70" spans="1:106">
      <c r="A70" s="10">
        <v>43617</v>
      </c>
      <c r="B70" s="9">
        <v>9.7230000000000008</v>
      </c>
      <c r="C70" s="9">
        <v>7.0739999999999998</v>
      </c>
      <c r="D70" s="9">
        <v>2.649</v>
      </c>
      <c r="E70" s="9">
        <v>28.187999999999999</v>
      </c>
      <c r="F70" s="9">
        <v>10.31</v>
      </c>
      <c r="G70" s="9">
        <v>17.876999999999999</v>
      </c>
      <c r="H70" s="9">
        <v>10.923999999999999</v>
      </c>
      <c r="I70" s="9">
        <v>7.7210000000000001</v>
      </c>
      <c r="J70" s="9">
        <v>3.2029999999999998</v>
      </c>
      <c r="K70" s="9">
        <v>30.303000000000001</v>
      </c>
      <c r="L70" s="9">
        <v>11.388</v>
      </c>
      <c r="M70" s="9">
        <v>18.914999999999999</v>
      </c>
      <c r="N70" s="9">
        <v>29.007999999999999</v>
      </c>
      <c r="O70" s="9">
        <v>10.805999999999999</v>
      </c>
      <c r="P70" s="9">
        <v>18.202000000000002</v>
      </c>
      <c r="Q70" s="9">
        <v>132.28899999999999</v>
      </c>
      <c r="R70" s="9">
        <v>67.905000000000001</v>
      </c>
      <c r="S70" s="9">
        <v>64.384</v>
      </c>
      <c r="T70" s="9">
        <v>105.09</v>
      </c>
      <c r="U70" s="9">
        <v>58.308999999999997</v>
      </c>
      <c r="V70" s="9">
        <v>46.780999999999999</v>
      </c>
      <c r="W70" s="9">
        <v>27.199000000000002</v>
      </c>
      <c r="X70" s="9">
        <v>9.5960000000000001</v>
      </c>
      <c r="Y70" s="9">
        <v>17.603000000000002</v>
      </c>
      <c r="Z70" s="9">
        <v>19.684999999999999</v>
      </c>
      <c r="AA70" s="9">
        <v>11.257999999999999</v>
      </c>
      <c r="AB70" s="9">
        <v>8.4269999999999996</v>
      </c>
      <c r="AC70" s="9">
        <v>1.7609999999999999</v>
      </c>
      <c r="AD70" s="9">
        <v>1.2470000000000001</v>
      </c>
      <c r="AE70" s="9">
        <v>0.51400000000000001</v>
      </c>
      <c r="AF70" s="9">
        <v>1.054</v>
      </c>
      <c r="AG70" s="9">
        <v>0.72799999999999998</v>
      </c>
      <c r="AH70" s="9">
        <v>0.32700000000000001</v>
      </c>
      <c r="AI70" s="9">
        <v>0.67500000000000004</v>
      </c>
      <c r="AJ70" s="9">
        <v>0.36499999999999999</v>
      </c>
      <c r="AK70" s="9">
        <v>0.31</v>
      </c>
      <c r="AL70" s="9">
        <v>0.38</v>
      </c>
      <c r="AM70" s="9">
        <v>0.36199999999999999</v>
      </c>
      <c r="AN70" s="9">
        <v>1.7000000000000001E-2</v>
      </c>
      <c r="AO70" s="9">
        <v>0.70599999999999996</v>
      </c>
      <c r="AP70" s="9">
        <v>0.51900000000000002</v>
      </c>
      <c r="AQ70" s="9">
        <v>0.187</v>
      </c>
      <c r="AR70" s="9">
        <v>18.733000000000001</v>
      </c>
      <c r="AS70" s="9">
        <v>10.507</v>
      </c>
      <c r="AT70" s="9">
        <v>8.2260000000000009</v>
      </c>
      <c r="AU70" s="9">
        <v>10.752000000000001</v>
      </c>
      <c r="AV70" s="9">
        <v>7.3630000000000004</v>
      </c>
      <c r="AW70" s="9">
        <v>3.3889999999999998</v>
      </c>
      <c r="AX70" s="9">
        <v>7.9820000000000002</v>
      </c>
      <c r="AY70" s="9">
        <v>3.1440000000000001</v>
      </c>
      <c r="AZ70" s="9">
        <v>4.8380000000000001</v>
      </c>
      <c r="BA70" s="9">
        <v>11.201000000000001</v>
      </c>
      <c r="BB70" s="9">
        <v>7.6449999999999996</v>
      </c>
      <c r="BC70" s="9">
        <v>3.556</v>
      </c>
      <c r="BD70" s="9">
        <v>8.484</v>
      </c>
      <c r="BE70" s="9">
        <v>3.613</v>
      </c>
      <c r="BF70" s="9">
        <v>4.8710000000000004</v>
      </c>
      <c r="BG70" s="9">
        <v>8.657</v>
      </c>
      <c r="BH70" s="9">
        <v>3.5089999999999999</v>
      </c>
      <c r="BI70" s="9">
        <v>5.1470000000000002</v>
      </c>
      <c r="BJ70" s="9">
        <v>241.11099999999999</v>
      </c>
      <c r="BK70" s="9">
        <v>124.26300000000001</v>
      </c>
      <c r="BL70" s="9">
        <v>116.848</v>
      </c>
      <c r="BM70" s="9">
        <v>174.33500000000001</v>
      </c>
      <c r="BN70" s="9">
        <v>101.491</v>
      </c>
      <c r="BO70" s="9">
        <v>72.843999999999994</v>
      </c>
      <c r="BP70" s="9">
        <v>66.775999999999996</v>
      </c>
      <c r="BQ70" s="9">
        <v>22.771999999999998</v>
      </c>
      <c r="BR70" s="9">
        <v>44.003999999999998</v>
      </c>
      <c r="BS70" s="9">
        <v>26.695</v>
      </c>
      <c r="BT70" s="9">
        <v>14.807</v>
      </c>
      <c r="BU70" s="9">
        <v>11.888</v>
      </c>
      <c r="BV70" s="9">
        <v>3.774</v>
      </c>
      <c r="BW70" s="9">
        <v>1.4610000000000001</v>
      </c>
      <c r="BX70" s="9">
        <v>2.3130000000000002</v>
      </c>
      <c r="BY70" s="9">
        <v>1.391</v>
      </c>
      <c r="BZ70" s="9">
        <v>0.73399999999999999</v>
      </c>
      <c r="CA70" s="9">
        <v>0.65700000000000003</v>
      </c>
      <c r="CB70" s="9">
        <v>0.01</v>
      </c>
      <c r="CC70" s="9">
        <v>7.0000000000000001E-3</v>
      </c>
      <c r="CD70" s="9">
        <v>3.0000000000000001E-3</v>
      </c>
      <c r="CE70" s="9">
        <v>1.381</v>
      </c>
      <c r="CF70" s="9">
        <v>0.72699999999999998</v>
      </c>
      <c r="CG70" s="9">
        <v>0.65400000000000003</v>
      </c>
      <c r="CH70" s="9">
        <v>2.383</v>
      </c>
      <c r="CI70" s="9">
        <v>0.72699999999999998</v>
      </c>
      <c r="CJ70" s="9">
        <v>1.6559999999999999</v>
      </c>
      <c r="CK70" s="9">
        <v>23.876999999999999</v>
      </c>
      <c r="CL70" s="9">
        <v>13.645</v>
      </c>
      <c r="CM70" s="9">
        <v>10.231999999999999</v>
      </c>
      <c r="CN70" s="9">
        <v>11.519</v>
      </c>
      <c r="CO70" s="9">
        <v>8.6340000000000003</v>
      </c>
      <c r="CP70" s="9">
        <v>2.8860000000000001</v>
      </c>
      <c r="CQ70" s="9">
        <v>12.356999999999999</v>
      </c>
      <c r="CR70" s="9">
        <v>5.0110000000000001</v>
      </c>
      <c r="CS70" s="9">
        <v>7.3460000000000001</v>
      </c>
      <c r="CT70" s="9">
        <v>12.827</v>
      </c>
      <c r="CU70" s="9">
        <v>9.282</v>
      </c>
      <c r="CV70" s="9">
        <v>3.5449999999999999</v>
      </c>
      <c r="CW70" s="9">
        <v>13.868</v>
      </c>
      <c r="CX70" s="9">
        <v>5.5259999999999998</v>
      </c>
      <c r="CY70" s="9">
        <v>8.343</v>
      </c>
      <c r="CZ70" s="9">
        <v>12.367000000000001</v>
      </c>
      <c r="DA70" s="9">
        <v>5.0179999999999998</v>
      </c>
      <c r="DB70" s="9">
        <v>7.3490000000000002</v>
      </c>
    </row>
    <row r="71" spans="1:106">
      <c r="A71" s="10">
        <v>43647</v>
      </c>
      <c r="B71" s="9">
        <v>10.198</v>
      </c>
      <c r="C71" s="9">
        <v>6.8639999999999999</v>
      </c>
      <c r="D71" s="9">
        <v>3.335</v>
      </c>
      <c r="E71" s="9">
        <v>27.256</v>
      </c>
      <c r="F71" s="9">
        <v>9.75</v>
      </c>
      <c r="G71" s="9">
        <v>17.504999999999999</v>
      </c>
      <c r="H71" s="9">
        <v>11.579000000000001</v>
      </c>
      <c r="I71" s="9">
        <v>8.0869999999999997</v>
      </c>
      <c r="J71" s="9">
        <v>3.492</v>
      </c>
      <c r="K71" s="9">
        <v>29.626999999999999</v>
      </c>
      <c r="L71" s="9">
        <v>11.108000000000001</v>
      </c>
      <c r="M71" s="9">
        <v>18.518999999999998</v>
      </c>
      <c r="N71" s="9">
        <v>28.175999999999998</v>
      </c>
      <c r="O71" s="9">
        <v>10.46</v>
      </c>
      <c r="P71" s="9">
        <v>17.716999999999999</v>
      </c>
      <c r="Q71" s="9">
        <v>129.32300000000001</v>
      </c>
      <c r="R71" s="9">
        <v>66.941999999999993</v>
      </c>
      <c r="S71" s="9">
        <v>62.381999999999998</v>
      </c>
      <c r="T71" s="9">
        <v>100.94799999999999</v>
      </c>
      <c r="U71" s="9">
        <v>57.055999999999997</v>
      </c>
      <c r="V71" s="9">
        <v>43.893000000000001</v>
      </c>
      <c r="W71" s="9">
        <v>28.375</v>
      </c>
      <c r="X71" s="9">
        <v>9.8859999999999992</v>
      </c>
      <c r="Y71" s="9">
        <v>18.489000000000001</v>
      </c>
      <c r="Z71" s="9">
        <v>20.556999999999999</v>
      </c>
      <c r="AA71" s="9">
        <v>12.196</v>
      </c>
      <c r="AB71" s="9">
        <v>8.3610000000000007</v>
      </c>
      <c r="AC71" s="9">
        <v>2.6110000000000002</v>
      </c>
      <c r="AD71" s="9">
        <v>1.4610000000000001</v>
      </c>
      <c r="AE71" s="9">
        <v>1.1499999999999999</v>
      </c>
      <c r="AF71" s="9">
        <v>1.498</v>
      </c>
      <c r="AG71" s="9">
        <v>1.1759999999999999</v>
      </c>
      <c r="AH71" s="9">
        <v>0.32200000000000001</v>
      </c>
      <c r="AI71" s="9">
        <v>0.252</v>
      </c>
      <c r="AJ71" s="9">
        <v>0.17899999999999999</v>
      </c>
      <c r="AK71" s="9">
        <v>7.2999999999999995E-2</v>
      </c>
      <c r="AL71" s="9">
        <v>1.246</v>
      </c>
      <c r="AM71" s="9">
        <v>0.997</v>
      </c>
      <c r="AN71" s="9">
        <v>0.249</v>
      </c>
      <c r="AO71" s="9">
        <v>1.113</v>
      </c>
      <c r="AP71" s="9">
        <v>0.28499999999999998</v>
      </c>
      <c r="AQ71" s="9">
        <v>0.82799999999999996</v>
      </c>
      <c r="AR71" s="9">
        <v>19.363</v>
      </c>
      <c r="AS71" s="9">
        <v>11.444000000000001</v>
      </c>
      <c r="AT71" s="9">
        <v>7.9189999999999996</v>
      </c>
      <c r="AU71" s="9">
        <v>11.474</v>
      </c>
      <c r="AV71" s="9">
        <v>8.3840000000000003</v>
      </c>
      <c r="AW71" s="9">
        <v>3.089</v>
      </c>
      <c r="AX71" s="9">
        <v>7.8890000000000002</v>
      </c>
      <c r="AY71" s="9">
        <v>3.0590000000000002</v>
      </c>
      <c r="AZ71" s="9">
        <v>4.83</v>
      </c>
      <c r="BA71" s="9">
        <v>12.268000000000001</v>
      </c>
      <c r="BB71" s="9">
        <v>8.9879999999999995</v>
      </c>
      <c r="BC71" s="9">
        <v>3.28</v>
      </c>
      <c r="BD71" s="9">
        <v>8.2889999999999997</v>
      </c>
      <c r="BE71" s="9">
        <v>3.2080000000000002</v>
      </c>
      <c r="BF71" s="9">
        <v>5.0810000000000004</v>
      </c>
      <c r="BG71" s="9">
        <v>8.141</v>
      </c>
      <c r="BH71" s="9">
        <v>3.2389999999999999</v>
      </c>
      <c r="BI71" s="9">
        <v>4.9020000000000001</v>
      </c>
      <c r="BJ71" s="9">
        <v>236.67</v>
      </c>
      <c r="BK71" s="9">
        <v>120.765</v>
      </c>
      <c r="BL71" s="9">
        <v>115.90600000000001</v>
      </c>
      <c r="BM71" s="9">
        <v>168.88200000000001</v>
      </c>
      <c r="BN71" s="9">
        <v>96.933000000000007</v>
      </c>
      <c r="BO71" s="9">
        <v>71.948999999999998</v>
      </c>
      <c r="BP71" s="9">
        <v>67.787999999999997</v>
      </c>
      <c r="BQ71" s="9">
        <v>23.832000000000001</v>
      </c>
      <c r="BR71" s="9">
        <v>43.956000000000003</v>
      </c>
      <c r="BS71" s="9">
        <v>26.18</v>
      </c>
      <c r="BT71" s="9">
        <v>13.85</v>
      </c>
      <c r="BU71" s="9">
        <v>12.33</v>
      </c>
      <c r="BV71" s="9">
        <v>4.32</v>
      </c>
      <c r="BW71" s="9">
        <v>2.4449999999999998</v>
      </c>
      <c r="BX71" s="9">
        <v>1.875</v>
      </c>
      <c r="BY71" s="9">
        <v>1.915</v>
      </c>
      <c r="BZ71" s="9">
        <v>1.9059999999999999</v>
      </c>
      <c r="CA71" s="9">
        <v>0.01</v>
      </c>
      <c r="CB71" s="9">
        <v>0.745</v>
      </c>
      <c r="CC71" s="9">
        <v>0.74299999999999999</v>
      </c>
      <c r="CD71" s="9">
        <v>3.0000000000000001E-3</v>
      </c>
      <c r="CE71" s="9">
        <v>1.17</v>
      </c>
      <c r="CF71" s="9">
        <v>1.163</v>
      </c>
      <c r="CG71" s="9">
        <v>7.0000000000000001E-3</v>
      </c>
      <c r="CH71" s="9">
        <v>2.4039999999999999</v>
      </c>
      <c r="CI71" s="9">
        <v>0.53900000000000003</v>
      </c>
      <c r="CJ71" s="9">
        <v>1.865</v>
      </c>
      <c r="CK71" s="9">
        <v>23.491</v>
      </c>
      <c r="CL71" s="9">
        <v>11.788</v>
      </c>
      <c r="CM71" s="9">
        <v>11.702999999999999</v>
      </c>
      <c r="CN71" s="9">
        <v>11.144</v>
      </c>
      <c r="CO71" s="9">
        <v>7.8739999999999997</v>
      </c>
      <c r="CP71" s="9">
        <v>3.27</v>
      </c>
      <c r="CQ71" s="9">
        <v>12.347</v>
      </c>
      <c r="CR71" s="9">
        <v>3.9140000000000001</v>
      </c>
      <c r="CS71" s="9">
        <v>8.4329999999999998</v>
      </c>
      <c r="CT71" s="9">
        <v>12.852</v>
      </c>
      <c r="CU71" s="9">
        <v>9.57</v>
      </c>
      <c r="CV71" s="9">
        <v>3.282</v>
      </c>
      <c r="CW71" s="9">
        <v>13.327999999999999</v>
      </c>
      <c r="CX71" s="9">
        <v>4.28</v>
      </c>
      <c r="CY71" s="9">
        <v>9.048</v>
      </c>
      <c r="CZ71" s="9">
        <v>13.092000000000001</v>
      </c>
      <c r="DA71" s="9">
        <v>4.657</v>
      </c>
      <c r="DB71" s="9">
        <v>8.4350000000000005</v>
      </c>
    </row>
    <row r="72" spans="1:106">
      <c r="A72" s="10">
        <v>43678</v>
      </c>
      <c r="B72" s="9">
        <v>10.45</v>
      </c>
      <c r="C72" s="9">
        <v>7.1920000000000002</v>
      </c>
      <c r="D72" s="9">
        <v>3.258</v>
      </c>
      <c r="E72" s="9">
        <v>30.140999999999998</v>
      </c>
      <c r="F72" s="9">
        <v>11.666</v>
      </c>
      <c r="G72" s="9">
        <v>18.475000000000001</v>
      </c>
      <c r="H72" s="9">
        <v>11.481</v>
      </c>
      <c r="I72" s="9">
        <v>8.0990000000000002</v>
      </c>
      <c r="J72" s="9">
        <v>3.383</v>
      </c>
      <c r="K72" s="9">
        <v>33.145000000000003</v>
      </c>
      <c r="L72" s="9">
        <v>12.885999999999999</v>
      </c>
      <c r="M72" s="9">
        <v>20.259</v>
      </c>
      <c r="N72" s="9">
        <v>31.096</v>
      </c>
      <c r="O72" s="9">
        <v>12.249000000000001</v>
      </c>
      <c r="P72" s="9">
        <v>18.847000000000001</v>
      </c>
      <c r="Q72" s="9">
        <v>130.41900000000001</v>
      </c>
      <c r="R72" s="9">
        <v>66.819000000000003</v>
      </c>
      <c r="S72" s="9">
        <v>63.600999999999999</v>
      </c>
      <c r="T72" s="9">
        <v>101.658</v>
      </c>
      <c r="U72" s="9">
        <v>56.67</v>
      </c>
      <c r="V72" s="9">
        <v>44.988</v>
      </c>
      <c r="W72" s="9">
        <v>28.760999999999999</v>
      </c>
      <c r="X72" s="9">
        <v>10.148999999999999</v>
      </c>
      <c r="Y72" s="9">
        <v>18.613</v>
      </c>
      <c r="Z72" s="9">
        <v>17.747</v>
      </c>
      <c r="AA72" s="9">
        <v>10.675000000000001</v>
      </c>
      <c r="AB72" s="9">
        <v>7.0720000000000001</v>
      </c>
      <c r="AC72" s="9">
        <v>1.8979999999999999</v>
      </c>
      <c r="AD72" s="9">
        <v>1.48</v>
      </c>
      <c r="AE72" s="9">
        <v>0.41799999999999998</v>
      </c>
      <c r="AF72" s="9">
        <v>1.1739999999999999</v>
      </c>
      <c r="AG72" s="9">
        <v>1.0209999999999999</v>
      </c>
      <c r="AH72" s="9">
        <v>0.153</v>
      </c>
      <c r="AI72" s="9">
        <v>0.55700000000000005</v>
      </c>
      <c r="AJ72" s="9">
        <v>0.42199999999999999</v>
      </c>
      <c r="AK72" s="9">
        <v>0.13600000000000001</v>
      </c>
      <c r="AL72" s="9">
        <v>0.61699999999999999</v>
      </c>
      <c r="AM72" s="9">
        <v>0.6</v>
      </c>
      <c r="AN72" s="9">
        <v>1.7000000000000001E-2</v>
      </c>
      <c r="AO72" s="9">
        <v>0.72399999999999998</v>
      </c>
      <c r="AP72" s="9">
        <v>0.45900000000000002</v>
      </c>
      <c r="AQ72" s="9">
        <v>0.26500000000000001</v>
      </c>
      <c r="AR72" s="9">
        <v>16.791</v>
      </c>
      <c r="AS72" s="9">
        <v>10.039999999999999</v>
      </c>
      <c r="AT72" s="9">
        <v>6.7510000000000003</v>
      </c>
      <c r="AU72" s="9">
        <v>9.7360000000000007</v>
      </c>
      <c r="AV72" s="9">
        <v>6.7889999999999997</v>
      </c>
      <c r="AW72" s="9">
        <v>2.948</v>
      </c>
      <c r="AX72" s="9">
        <v>7.0540000000000003</v>
      </c>
      <c r="AY72" s="9">
        <v>3.2509999999999999</v>
      </c>
      <c r="AZ72" s="9">
        <v>3.8029999999999999</v>
      </c>
      <c r="BA72" s="9">
        <v>10.395</v>
      </c>
      <c r="BB72" s="9">
        <v>7.2969999999999997</v>
      </c>
      <c r="BC72" s="9">
        <v>3.0979999999999999</v>
      </c>
      <c r="BD72" s="9">
        <v>7.3520000000000003</v>
      </c>
      <c r="BE72" s="9">
        <v>3.3780000000000001</v>
      </c>
      <c r="BF72" s="9">
        <v>3.9740000000000002</v>
      </c>
      <c r="BG72" s="9">
        <v>7.6120000000000001</v>
      </c>
      <c r="BH72" s="9">
        <v>3.673</v>
      </c>
      <c r="BI72" s="9">
        <v>3.9390000000000001</v>
      </c>
      <c r="BJ72" s="9">
        <v>237.31399999999999</v>
      </c>
      <c r="BK72" s="9">
        <v>121.489</v>
      </c>
      <c r="BL72" s="9">
        <v>115.825</v>
      </c>
      <c r="BM72" s="9">
        <v>168.44300000000001</v>
      </c>
      <c r="BN72" s="9">
        <v>97.14</v>
      </c>
      <c r="BO72" s="9">
        <v>71.302999999999997</v>
      </c>
      <c r="BP72" s="9">
        <v>68.870999999999995</v>
      </c>
      <c r="BQ72" s="9">
        <v>24.349</v>
      </c>
      <c r="BR72" s="9">
        <v>44.521999999999998</v>
      </c>
      <c r="BS72" s="9">
        <v>29.238</v>
      </c>
      <c r="BT72" s="9">
        <v>15.513</v>
      </c>
      <c r="BU72" s="9">
        <v>13.725</v>
      </c>
      <c r="BV72" s="9">
        <v>6.7560000000000002</v>
      </c>
      <c r="BW72" s="9">
        <v>4.6020000000000003</v>
      </c>
      <c r="BX72" s="9">
        <v>2.1549999999999998</v>
      </c>
      <c r="BY72" s="9">
        <v>2.37</v>
      </c>
      <c r="BZ72" s="9">
        <v>2.024</v>
      </c>
      <c r="CA72" s="9">
        <v>0.34599999999999997</v>
      </c>
      <c r="CB72" s="9">
        <v>1.264</v>
      </c>
      <c r="CC72" s="9">
        <v>1.2609999999999999</v>
      </c>
      <c r="CD72" s="9">
        <v>3.0000000000000001E-3</v>
      </c>
      <c r="CE72" s="9">
        <v>1.1060000000000001</v>
      </c>
      <c r="CF72" s="9">
        <v>0.76300000000000001</v>
      </c>
      <c r="CG72" s="9">
        <v>0.34300000000000003</v>
      </c>
      <c r="CH72" s="9">
        <v>4.3860000000000001</v>
      </c>
      <c r="CI72" s="9">
        <v>2.5779999999999998</v>
      </c>
      <c r="CJ72" s="9">
        <v>1.8089999999999999</v>
      </c>
      <c r="CK72" s="9">
        <v>24.545999999999999</v>
      </c>
      <c r="CL72" s="9">
        <v>12.79</v>
      </c>
      <c r="CM72" s="9">
        <v>11.755000000000001</v>
      </c>
      <c r="CN72" s="9">
        <v>7.5650000000000004</v>
      </c>
      <c r="CO72" s="9">
        <v>5.6829999999999998</v>
      </c>
      <c r="CP72" s="9">
        <v>1.883</v>
      </c>
      <c r="CQ72" s="9">
        <v>16.98</v>
      </c>
      <c r="CR72" s="9">
        <v>7.1079999999999997</v>
      </c>
      <c r="CS72" s="9">
        <v>9.8729999999999993</v>
      </c>
      <c r="CT72" s="9">
        <v>9.4109999999999996</v>
      </c>
      <c r="CU72" s="9">
        <v>7.181</v>
      </c>
      <c r="CV72" s="9">
        <v>2.23</v>
      </c>
      <c r="CW72" s="9">
        <v>19.826000000000001</v>
      </c>
      <c r="CX72" s="9">
        <v>8.3320000000000007</v>
      </c>
      <c r="CY72" s="9">
        <v>11.494</v>
      </c>
      <c r="CZ72" s="9">
        <v>18.244</v>
      </c>
      <c r="DA72" s="9">
        <v>8.3689999999999998</v>
      </c>
      <c r="DB72" s="9">
        <v>9.8759999999999994</v>
      </c>
    </row>
    <row r="73" spans="1:106">
      <c r="A73" s="10">
        <v>43709</v>
      </c>
      <c r="B73" s="9">
        <v>10.945</v>
      </c>
      <c r="C73" s="9">
        <v>7.5510000000000002</v>
      </c>
      <c r="D73" s="9">
        <v>3.395</v>
      </c>
      <c r="E73" s="9">
        <v>29.111999999999998</v>
      </c>
      <c r="F73" s="9">
        <v>11.423999999999999</v>
      </c>
      <c r="G73" s="9">
        <v>17.687999999999999</v>
      </c>
      <c r="H73" s="9">
        <v>12.391</v>
      </c>
      <c r="I73" s="9">
        <v>8.8659999999999997</v>
      </c>
      <c r="J73" s="9">
        <v>3.5249999999999999</v>
      </c>
      <c r="K73" s="9">
        <v>32.023000000000003</v>
      </c>
      <c r="L73" s="9">
        <v>12.811999999999999</v>
      </c>
      <c r="M73" s="9">
        <v>19.210999999999999</v>
      </c>
      <c r="N73" s="9">
        <v>30.66</v>
      </c>
      <c r="O73" s="9">
        <v>12.760999999999999</v>
      </c>
      <c r="P73" s="9">
        <v>17.899000000000001</v>
      </c>
      <c r="Q73" s="9">
        <v>133.137</v>
      </c>
      <c r="R73" s="9">
        <v>67.823999999999998</v>
      </c>
      <c r="S73" s="9">
        <v>65.313999999999993</v>
      </c>
      <c r="T73" s="9">
        <v>104.142</v>
      </c>
      <c r="U73" s="9">
        <v>57.448</v>
      </c>
      <c r="V73" s="9">
        <v>46.694000000000003</v>
      </c>
      <c r="W73" s="9">
        <v>28.995000000000001</v>
      </c>
      <c r="X73" s="9">
        <v>10.375999999999999</v>
      </c>
      <c r="Y73" s="9">
        <v>18.619</v>
      </c>
      <c r="Z73" s="9">
        <v>18.943999999999999</v>
      </c>
      <c r="AA73" s="9">
        <v>11.013999999999999</v>
      </c>
      <c r="AB73" s="9">
        <v>7.93</v>
      </c>
      <c r="AC73" s="9">
        <v>1.6850000000000001</v>
      </c>
      <c r="AD73" s="9">
        <v>1.3009999999999999</v>
      </c>
      <c r="AE73" s="9">
        <v>0.38300000000000001</v>
      </c>
      <c r="AF73" s="9">
        <v>1.056</v>
      </c>
      <c r="AG73" s="9">
        <v>1.0389999999999999</v>
      </c>
      <c r="AH73" s="9">
        <v>1.7000000000000001E-2</v>
      </c>
      <c r="AI73" s="9">
        <v>0.38400000000000001</v>
      </c>
      <c r="AJ73" s="9">
        <v>0.38400000000000001</v>
      </c>
      <c r="AK73" s="9">
        <v>0</v>
      </c>
      <c r="AL73" s="9">
        <v>0.67200000000000004</v>
      </c>
      <c r="AM73" s="9">
        <v>0.65500000000000003</v>
      </c>
      <c r="AN73" s="9">
        <v>1.7000000000000001E-2</v>
      </c>
      <c r="AO73" s="9">
        <v>0.629</v>
      </c>
      <c r="AP73" s="9">
        <v>0.26300000000000001</v>
      </c>
      <c r="AQ73" s="9">
        <v>0.36599999999999999</v>
      </c>
      <c r="AR73" s="9">
        <v>18.015000000000001</v>
      </c>
      <c r="AS73" s="9">
        <v>10.204000000000001</v>
      </c>
      <c r="AT73" s="9">
        <v>7.8120000000000003</v>
      </c>
      <c r="AU73" s="9">
        <v>9.86</v>
      </c>
      <c r="AV73" s="9">
        <v>6.8449999999999998</v>
      </c>
      <c r="AW73" s="9">
        <v>3.0150000000000001</v>
      </c>
      <c r="AX73" s="9">
        <v>8.1549999999999994</v>
      </c>
      <c r="AY73" s="9">
        <v>3.359</v>
      </c>
      <c r="AZ73" s="9">
        <v>4.7960000000000003</v>
      </c>
      <c r="BA73" s="9">
        <v>10.472</v>
      </c>
      <c r="BB73" s="9">
        <v>7.4429999999999996</v>
      </c>
      <c r="BC73" s="9">
        <v>3.0289999999999999</v>
      </c>
      <c r="BD73" s="9">
        <v>8.4719999999999995</v>
      </c>
      <c r="BE73" s="9">
        <v>3.5710000000000002</v>
      </c>
      <c r="BF73" s="9">
        <v>4.9009999999999998</v>
      </c>
      <c r="BG73" s="9">
        <v>8.5399999999999991</v>
      </c>
      <c r="BH73" s="9">
        <v>3.7429999999999999</v>
      </c>
      <c r="BI73" s="9">
        <v>4.7960000000000003</v>
      </c>
      <c r="BJ73" s="9">
        <v>242.18199999999999</v>
      </c>
      <c r="BK73" s="9">
        <v>123.69499999999999</v>
      </c>
      <c r="BL73" s="9">
        <v>118.48699999999999</v>
      </c>
      <c r="BM73" s="9">
        <v>174.101</v>
      </c>
      <c r="BN73" s="9">
        <v>100.45399999999999</v>
      </c>
      <c r="BO73" s="9">
        <v>73.647000000000006</v>
      </c>
      <c r="BP73" s="9">
        <v>68.081000000000003</v>
      </c>
      <c r="BQ73" s="9">
        <v>23.241</v>
      </c>
      <c r="BR73" s="9">
        <v>44.84</v>
      </c>
      <c r="BS73" s="9">
        <v>25.981999999999999</v>
      </c>
      <c r="BT73" s="9">
        <v>12.044</v>
      </c>
      <c r="BU73" s="9">
        <v>13.938000000000001</v>
      </c>
      <c r="BV73" s="9">
        <v>6.1349999999999998</v>
      </c>
      <c r="BW73" s="9">
        <v>2.5059999999999998</v>
      </c>
      <c r="BX73" s="9">
        <v>3.63</v>
      </c>
      <c r="BY73" s="9">
        <v>2.4860000000000002</v>
      </c>
      <c r="BZ73" s="9">
        <v>1.645</v>
      </c>
      <c r="CA73" s="9">
        <v>0.84099999999999997</v>
      </c>
      <c r="CB73" s="9">
        <v>1.2410000000000001</v>
      </c>
      <c r="CC73" s="9">
        <v>0.63</v>
      </c>
      <c r="CD73" s="9">
        <v>0.61099999999999999</v>
      </c>
      <c r="CE73" s="9">
        <v>1.2450000000000001</v>
      </c>
      <c r="CF73" s="9">
        <v>1.0149999999999999</v>
      </c>
      <c r="CG73" s="9">
        <v>0.23</v>
      </c>
      <c r="CH73" s="9">
        <v>3.649</v>
      </c>
      <c r="CI73" s="9">
        <v>0.86</v>
      </c>
      <c r="CJ73" s="9">
        <v>2.7890000000000001</v>
      </c>
      <c r="CK73" s="9">
        <v>21.771999999999998</v>
      </c>
      <c r="CL73" s="9">
        <v>10.71</v>
      </c>
      <c r="CM73" s="9">
        <v>11.061999999999999</v>
      </c>
      <c r="CN73" s="9">
        <v>10.467000000000001</v>
      </c>
      <c r="CO73" s="9">
        <v>6.8789999999999996</v>
      </c>
      <c r="CP73" s="9">
        <v>3.5880000000000001</v>
      </c>
      <c r="CQ73" s="9">
        <v>11.305</v>
      </c>
      <c r="CR73" s="9">
        <v>3.831</v>
      </c>
      <c r="CS73" s="9">
        <v>7.4740000000000002</v>
      </c>
      <c r="CT73" s="9">
        <v>11.775</v>
      </c>
      <c r="CU73" s="9">
        <v>7.73</v>
      </c>
      <c r="CV73" s="9">
        <v>4.0460000000000003</v>
      </c>
      <c r="CW73" s="9">
        <v>14.207000000000001</v>
      </c>
      <c r="CX73" s="9">
        <v>4.3150000000000004</v>
      </c>
      <c r="CY73" s="9">
        <v>9.8919999999999995</v>
      </c>
      <c r="CZ73" s="9">
        <v>12.545999999999999</v>
      </c>
      <c r="DA73" s="9">
        <v>4.4610000000000003</v>
      </c>
      <c r="DB73" s="9">
        <v>8.0850000000000009</v>
      </c>
    </row>
    <row r="74" spans="1:106">
      <c r="A74" s="10">
        <v>43739</v>
      </c>
      <c r="B74" s="9">
        <v>10.648</v>
      </c>
      <c r="C74" s="9">
        <v>7.077</v>
      </c>
      <c r="D74" s="9">
        <v>3.5710000000000002</v>
      </c>
      <c r="E74" s="9">
        <v>29.469000000000001</v>
      </c>
      <c r="F74" s="9">
        <v>10.833</v>
      </c>
      <c r="G74" s="9">
        <v>18.635999999999999</v>
      </c>
      <c r="H74" s="9">
        <v>12.538</v>
      </c>
      <c r="I74" s="9">
        <v>8.952</v>
      </c>
      <c r="J74" s="9">
        <v>3.5870000000000002</v>
      </c>
      <c r="K74" s="9">
        <v>31.193999999999999</v>
      </c>
      <c r="L74" s="9">
        <v>11.702999999999999</v>
      </c>
      <c r="M74" s="9">
        <v>19.491</v>
      </c>
      <c r="N74" s="9">
        <v>30.847999999999999</v>
      </c>
      <c r="O74" s="9">
        <v>12.212</v>
      </c>
      <c r="P74" s="9">
        <v>18.635999999999999</v>
      </c>
      <c r="Q74" s="9">
        <v>130.66800000000001</v>
      </c>
      <c r="R74" s="9">
        <v>66.179000000000002</v>
      </c>
      <c r="S74" s="9">
        <v>64.489000000000004</v>
      </c>
      <c r="T74" s="9">
        <v>101.32</v>
      </c>
      <c r="U74" s="9">
        <v>56.213999999999999</v>
      </c>
      <c r="V74" s="9">
        <v>45.106000000000002</v>
      </c>
      <c r="W74" s="9">
        <v>29.347999999999999</v>
      </c>
      <c r="X74" s="9">
        <v>9.9649999999999999</v>
      </c>
      <c r="Y74" s="9">
        <v>19.382999999999999</v>
      </c>
      <c r="Z74" s="9">
        <v>17.41</v>
      </c>
      <c r="AA74" s="9">
        <v>9.7460000000000004</v>
      </c>
      <c r="AB74" s="9">
        <v>7.6639999999999997</v>
      </c>
      <c r="AC74" s="9">
        <v>1.7609999999999999</v>
      </c>
      <c r="AD74" s="9">
        <v>1.1679999999999999</v>
      </c>
      <c r="AE74" s="9">
        <v>0.59199999999999997</v>
      </c>
      <c r="AF74" s="9">
        <v>1.226</v>
      </c>
      <c r="AG74" s="9">
        <v>0.876</v>
      </c>
      <c r="AH74" s="9">
        <v>0.34899999999999998</v>
      </c>
      <c r="AI74" s="9">
        <v>0.44700000000000001</v>
      </c>
      <c r="AJ74" s="9">
        <v>0.26900000000000002</v>
      </c>
      <c r="AK74" s="9">
        <v>0.17799999999999999</v>
      </c>
      <c r="AL74" s="9">
        <v>0.77900000000000003</v>
      </c>
      <c r="AM74" s="9">
        <v>0.60699999999999998</v>
      </c>
      <c r="AN74" s="9">
        <v>0.17199999999999999</v>
      </c>
      <c r="AO74" s="9">
        <v>0.53500000000000003</v>
      </c>
      <c r="AP74" s="9">
        <v>0.29199999999999998</v>
      </c>
      <c r="AQ74" s="9">
        <v>0.24299999999999999</v>
      </c>
      <c r="AR74" s="9">
        <v>16.268000000000001</v>
      </c>
      <c r="AS74" s="9">
        <v>9.0660000000000007</v>
      </c>
      <c r="AT74" s="9">
        <v>7.202</v>
      </c>
      <c r="AU74" s="9">
        <v>8.9860000000000007</v>
      </c>
      <c r="AV74" s="9">
        <v>6.36</v>
      </c>
      <c r="AW74" s="9">
        <v>2.6259999999999999</v>
      </c>
      <c r="AX74" s="9">
        <v>7.282</v>
      </c>
      <c r="AY74" s="9">
        <v>2.7050000000000001</v>
      </c>
      <c r="AZ74" s="9">
        <v>4.5759999999999996</v>
      </c>
      <c r="BA74" s="9">
        <v>9.7710000000000008</v>
      </c>
      <c r="BB74" s="9">
        <v>6.7990000000000004</v>
      </c>
      <c r="BC74" s="9">
        <v>2.972</v>
      </c>
      <c r="BD74" s="9">
        <v>7.6390000000000002</v>
      </c>
      <c r="BE74" s="9">
        <v>2.9470000000000001</v>
      </c>
      <c r="BF74" s="9">
        <v>4.6920000000000002</v>
      </c>
      <c r="BG74" s="9">
        <v>7.7290000000000001</v>
      </c>
      <c r="BH74" s="9">
        <v>2.9750000000000001</v>
      </c>
      <c r="BI74" s="9">
        <v>4.7539999999999996</v>
      </c>
      <c r="BJ74" s="9">
        <v>238.27799999999999</v>
      </c>
      <c r="BK74" s="9">
        <v>121.789</v>
      </c>
      <c r="BL74" s="9">
        <v>116.489</v>
      </c>
      <c r="BM74" s="9">
        <v>168.351</v>
      </c>
      <c r="BN74" s="9">
        <v>95.835999999999999</v>
      </c>
      <c r="BO74" s="9">
        <v>72.516000000000005</v>
      </c>
      <c r="BP74" s="9">
        <v>69.927000000000007</v>
      </c>
      <c r="BQ74" s="9">
        <v>25.952999999999999</v>
      </c>
      <c r="BR74" s="9">
        <v>43.973999999999997</v>
      </c>
      <c r="BS74" s="9">
        <v>21.558</v>
      </c>
      <c r="BT74" s="9">
        <v>11.222</v>
      </c>
      <c r="BU74" s="9">
        <v>10.336</v>
      </c>
      <c r="BV74" s="9">
        <v>3.516</v>
      </c>
      <c r="BW74" s="9">
        <v>2.31</v>
      </c>
      <c r="BX74" s="9">
        <v>1.2070000000000001</v>
      </c>
      <c r="BY74" s="9">
        <v>1.464</v>
      </c>
      <c r="BZ74" s="9">
        <v>1.258</v>
      </c>
      <c r="CA74" s="9">
        <v>0.20699999999999999</v>
      </c>
      <c r="CB74" s="9">
        <v>1.3740000000000001</v>
      </c>
      <c r="CC74" s="9">
        <v>1.1739999999999999</v>
      </c>
      <c r="CD74" s="9">
        <v>0.2</v>
      </c>
      <c r="CE74" s="9">
        <v>9.0999999999999998E-2</v>
      </c>
      <c r="CF74" s="9">
        <v>8.4000000000000005E-2</v>
      </c>
      <c r="CG74" s="9">
        <v>7.0000000000000001E-3</v>
      </c>
      <c r="CH74" s="9">
        <v>2.052</v>
      </c>
      <c r="CI74" s="9">
        <v>1.052</v>
      </c>
      <c r="CJ74" s="9">
        <v>1</v>
      </c>
      <c r="CK74" s="9">
        <v>19.459</v>
      </c>
      <c r="CL74" s="9">
        <v>9.5399999999999991</v>
      </c>
      <c r="CM74" s="9">
        <v>9.9179999999999993</v>
      </c>
      <c r="CN74" s="9">
        <v>8.5</v>
      </c>
      <c r="CO74" s="9">
        <v>4.9329999999999998</v>
      </c>
      <c r="CP74" s="9">
        <v>3.5670000000000002</v>
      </c>
      <c r="CQ74" s="9">
        <v>10.959</v>
      </c>
      <c r="CR74" s="9">
        <v>4.6079999999999997</v>
      </c>
      <c r="CS74" s="9">
        <v>6.351</v>
      </c>
      <c r="CT74" s="9">
        <v>9.6839999999999993</v>
      </c>
      <c r="CU74" s="9">
        <v>6.1050000000000004</v>
      </c>
      <c r="CV74" s="9">
        <v>3.5790000000000002</v>
      </c>
      <c r="CW74" s="9">
        <v>11.874000000000001</v>
      </c>
      <c r="CX74" s="9">
        <v>5.117</v>
      </c>
      <c r="CY74" s="9">
        <v>6.7569999999999997</v>
      </c>
      <c r="CZ74" s="9">
        <v>12.332000000000001</v>
      </c>
      <c r="DA74" s="9">
        <v>5.7809999999999997</v>
      </c>
      <c r="DB74" s="9">
        <v>6.5510000000000002</v>
      </c>
    </row>
    <row r="75" spans="1:106">
      <c r="A75" s="10">
        <v>43770</v>
      </c>
      <c r="B75" s="9">
        <v>12.227</v>
      </c>
      <c r="C75" s="9">
        <v>8.5640000000000001</v>
      </c>
      <c r="D75" s="9">
        <v>3.6619999999999999</v>
      </c>
      <c r="E75" s="9">
        <v>28.509</v>
      </c>
      <c r="F75" s="9">
        <v>10.98</v>
      </c>
      <c r="G75" s="9">
        <v>17.527999999999999</v>
      </c>
      <c r="H75" s="9">
        <v>14.157999999999999</v>
      </c>
      <c r="I75" s="9">
        <v>10.145</v>
      </c>
      <c r="J75" s="9">
        <v>4.0119999999999996</v>
      </c>
      <c r="K75" s="9">
        <v>30.395</v>
      </c>
      <c r="L75" s="9">
        <v>11.635</v>
      </c>
      <c r="M75" s="9">
        <v>18.760000000000002</v>
      </c>
      <c r="N75" s="9">
        <v>30.213000000000001</v>
      </c>
      <c r="O75" s="9">
        <v>12.218</v>
      </c>
      <c r="P75" s="9">
        <v>17.995000000000001</v>
      </c>
      <c r="Q75" s="9">
        <v>132.52099999999999</v>
      </c>
      <c r="R75" s="9">
        <v>67.72</v>
      </c>
      <c r="S75" s="9">
        <v>64.801000000000002</v>
      </c>
      <c r="T75" s="9">
        <v>104.239</v>
      </c>
      <c r="U75" s="9">
        <v>57.997</v>
      </c>
      <c r="V75" s="9">
        <v>46.241999999999997</v>
      </c>
      <c r="W75" s="9">
        <v>28.282</v>
      </c>
      <c r="X75" s="9">
        <v>9.7230000000000008</v>
      </c>
      <c r="Y75" s="9">
        <v>18.558</v>
      </c>
      <c r="Z75" s="9">
        <v>16.224</v>
      </c>
      <c r="AA75" s="9">
        <v>10.045999999999999</v>
      </c>
      <c r="AB75" s="9">
        <v>6.1779999999999999</v>
      </c>
      <c r="AC75" s="9">
        <v>1.9710000000000001</v>
      </c>
      <c r="AD75" s="9">
        <v>1.1910000000000001</v>
      </c>
      <c r="AE75" s="9">
        <v>0.78</v>
      </c>
      <c r="AF75" s="9">
        <v>0.96199999999999997</v>
      </c>
      <c r="AG75" s="9">
        <v>0.88400000000000001</v>
      </c>
      <c r="AH75" s="9">
        <v>7.8E-2</v>
      </c>
      <c r="AI75" s="9">
        <v>0.307</v>
      </c>
      <c r="AJ75" s="9">
        <v>0.307</v>
      </c>
      <c r="AK75" s="9">
        <v>0</v>
      </c>
      <c r="AL75" s="9">
        <v>0.65500000000000003</v>
      </c>
      <c r="AM75" s="9">
        <v>0.57699999999999996</v>
      </c>
      <c r="AN75" s="9">
        <v>7.8E-2</v>
      </c>
      <c r="AO75" s="9">
        <v>1.0089999999999999</v>
      </c>
      <c r="AP75" s="9">
        <v>0.307</v>
      </c>
      <c r="AQ75" s="9">
        <v>0.70199999999999996</v>
      </c>
      <c r="AR75" s="9">
        <v>15.361000000000001</v>
      </c>
      <c r="AS75" s="9">
        <v>9.5820000000000007</v>
      </c>
      <c r="AT75" s="9">
        <v>5.78</v>
      </c>
      <c r="AU75" s="9">
        <v>8.1069999999999993</v>
      </c>
      <c r="AV75" s="9">
        <v>6.45</v>
      </c>
      <c r="AW75" s="9">
        <v>1.657</v>
      </c>
      <c r="AX75" s="9">
        <v>7.2539999999999996</v>
      </c>
      <c r="AY75" s="9">
        <v>3.1320000000000001</v>
      </c>
      <c r="AZ75" s="9">
        <v>4.1230000000000002</v>
      </c>
      <c r="BA75" s="9">
        <v>8.6370000000000005</v>
      </c>
      <c r="BB75" s="9">
        <v>6.9050000000000002</v>
      </c>
      <c r="BC75" s="9">
        <v>1.732</v>
      </c>
      <c r="BD75" s="9">
        <v>7.5869999999999997</v>
      </c>
      <c r="BE75" s="9">
        <v>3.141</v>
      </c>
      <c r="BF75" s="9">
        <v>4.4459999999999997</v>
      </c>
      <c r="BG75" s="9">
        <v>7.5620000000000003</v>
      </c>
      <c r="BH75" s="9">
        <v>3.4390000000000001</v>
      </c>
      <c r="BI75" s="9">
        <v>4.1230000000000002</v>
      </c>
      <c r="BJ75" s="9">
        <v>243.99700000000001</v>
      </c>
      <c r="BK75" s="9">
        <v>124.23099999999999</v>
      </c>
      <c r="BL75" s="9">
        <v>119.76600000000001</v>
      </c>
      <c r="BM75" s="9">
        <v>172.53800000000001</v>
      </c>
      <c r="BN75" s="9">
        <v>99.156999999999996</v>
      </c>
      <c r="BO75" s="9">
        <v>73.381</v>
      </c>
      <c r="BP75" s="9">
        <v>71.457999999999998</v>
      </c>
      <c r="BQ75" s="9">
        <v>25.074000000000002</v>
      </c>
      <c r="BR75" s="9">
        <v>46.384999999999998</v>
      </c>
      <c r="BS75" s="9">
        <v>28.024000000000001</v>
      </c>
      <c r="BT75" s="9">
        <v>13.79</v>
      </c>
      <c r="BU75" s="9">
        <v>14.234</v>
      </c>
      <c r="BV75" s="9">
        <v>5.1319999999999997</v>
      </c>
      <c r="BW75" s="9">
        <v>2.7669999999999999</v>
      </c>
      <c r="BX75" s="9">
        <v>2.3650000000000002</v>
      </c>
      <c r="BY75" s="9">
        <v>1.163</v>
      </c>
      <c r="BZ75" s="9">
        <v>0.95499999999999996</v>
      </c>
      <c r="CA75" s="9">
        <v>0.20799999999999999</v>
      </c>
      <c r="CB75" s="9">
        <v>0.20799999999999999</v>
      </c>
      <c r="CC75" s="9">
        <v>7.0000000000000001E-3</v>
      </c>
      <c r="CD75" s="9">
        <v>0.20100000000000001</v>
      </c>
      <c r="CE75" s="9">
        <v>0.95499999999999996</v>
      </c>
      <c r="CF75" s="9">
        <v>0.94699999999999995</v>
      </c>
      <c r="CG75" s="9">
        <v>7.0000000000000001E-3</v>
      </c>
      <c r="CH75" s="9">
        <v>3.97</v>
      </c>
      <c r="CI75" s="9">
        <v>1.8129999999999999</v>
      </c>
      <c r="CJ75" s="9">
        <v>2.157</v>
      </c>
      <c r="CK75" s="9">
        <v>25.155999999999999</v>
      </c>
      <c r="CL75" s="9">
        <v>11.718999999999999</v>
      </c>
      <c r="CM75" s="9">
        <v>13.438000000000001</v>
      </c>
      <c r="CN75" s="9">
        <v>9.2309999999999999</v>
      </c>
      <c r="CO75" s="9">
        <v>6.3689999999999998</v>
      </c>
      <c r="CP75" s="9">
        <v>2.8620000000000001</v>
      </c>
      <c r="CQ75" s="9">
        <v>15.925000000000001</v>
      </c>
      <c r="CR75" s="9">
        <v>5.3490000000000002</v>
      </c>
      <c r="CS75" s="9">
        <v>10.574999999999999</v>
      </c>
      <c r="CT75" s="9">
        <v>9.9039999999999999</v>
      </c>
      <c r="CU75" s="9">
        <v>7.03</v>
      </c>
      <c r="CV75" s="9">
        <v>2.8740000000000001</v>
      </c>
      <c r="CW75" s="9">
        <v>18.12</v>
      </c>
      <c r="CX75" s="9">
        <v>6.76</v>
      </c>
      <c r="CY75" s="9">
        <v>11.36</v>
      </c>
      <c r="CZ75" s="9">
        <v>16.132999999999999</v>
      </c>
      <c r="DA75" s="9">
        <v>5.3570000000000002</v>
      </c>
      <c r="DB75" s="9">
        <v>10.776999999999999</v>
      </c>
    </row>
    <row r="76" spans="1:106">
      <c r="A76" s="10">
        <v>43800</v>
      </c>
      <c r="B76" s="9">
        <v>9.86</v>
      </c>
      <c r="C76" s="9">
        <v>6.3970000000000002</v>
      </c>
      <c r="D76" s="9">
        <v>3.4620000000000002</v>
      </c>
      <c r="E76" s="9">
        <v>31.363</v>
      </c>
      <c r="F76" s="9">
        <v>13.539</v>
      </c>
      <c r="G76" s="9">
        <v>17.824999999999999</v>
      </c>
      <c r="H76" s="9">
        <v>10.965</v>
      </c>
      <c r="I76" s="9">
        <v>7.2450000000000001</v>
      </c>
      <c r="J76" s="9">
        <v>3.72</v>
      </c>
      <c r="K76" s="9">
        <v>33.664999999999999</v>
      </c>
      <c r="L76" s="9">
        <v>14.558999999999999</v>
      </c>
      <c r="M76" s="9">
        <v>19.106999999999999</v>
      </c>
      <c r="N76" s="9">
        <v>32.204000000000001</v>
      </c>
      <c r="O76" s="9">
        <v>14.16</v>
      </c>
      <c r="P76" s="9">
        <v>18.044</v>
      </c>
      <c r="Q76" s="9">
        <v>132.32499999999999</v>
      </c>
      <c r="R76" s="9">
        <v>67.956999999999994</v>
      </c>
      <c r="S76" s="9">
        <v>64.369</v>
      </c>
      <c r="T76" s="9">
        <v>105.00700000000001</v>
      </c>
      <c r="U76" s="9">
        <v>58.142000000000003</v>
      </c>
      <c r="V76" s="9">
        <v>46.865000000000002</v>
      </c>
      <c r="W76" s="9">
        <v>27.318000000000001</v>
      </c>
      <c r="X76" s="9">
        <v>9.8149999999999995</v>
      </c>
      <c r="Y76" s="9">
        <v>17.504000000000001</v>
      </c>
      <c r="Z76" s="9">
        <v>16.030999999999999</v>
      </c>
      <c r="AA76" s="9">
        <v>9.2650000000000006</v>
      </c>
      <c r="AB76" s="9">
        <v>6.766</v>
      </c>
      <c r="AC76" s="9">
        <v>2.109</v>
      </c>
      <c r="AD76" s="9">
        <v>1.276</v>
      </c>
      <c r="AE76" s="9">
        <v>0.83299999999999996</v>
      </c>
      <c r="AF76" s="9">
        <v>0.96</v>
      </c>
      <c r="AG76" s="9">
        <v>0.70199999999999996</v>
      </c>
      <c r="AH76" s="9">
        <v>0.25800000000000001</v>
      </c>
      <c r="AI76" s="9">
        <v>0.34300000000000003</v>
      </c>
      <c r="AJ76" s="9">
        <v>0.24399999999999999</v>
      </c>
      <c r="AK76" s="9">
        <v>9.9000000000000005E-2</v>
      </c>
      <c r="AL76" s="9">
        <v>0.61699999999999999</v>
      </c>
      <c r="AM76" s="9">
        <v>0.45800000000000002</v>
      </c>
      <c r="AN76" s="9">
        <v>0.16</v>
      </c>
      <c r="AO76" s="9">
        <v>1.149</v>
      </c>
      <c r="AP76" s="9">
        <v>0.57399999999999995</v>
      </c>
      <c r="AQ76" s="9">
        <v>0.57499999999999996</v>
      </c>
      <c r="AR76" s="9">
        <v>14.823</v>
      </c>
      <c r="AS76" s="9">
        <v>8.4209999999999994</v>
      </c>
      <c r="AT76" s="9">
        <v>6.4009999999999998</v>
      </c>
      <c r="AU76" s="9">
        <v>7.3540000000000001</v>
      </c>
      <c r="AV76" s="9">
        <v>5.4690000000000003</v>
      </c>
      <c r="AW76" s="9">
        <v>1.885</v>
      </c>
      <c r="AX76" s="9">
        <v>7.4690000000000003</v>
      </c>
      <c r="AY76" s="9">
        <v>2.9529999999999998</v>
      </c>
      <c r="AZ76" s="9">
        <v>4.516</v>
      </c>
      <c r="BA76" s="9">
        <v>7.9340000000000002</v>
      </c>
      <c r="BB76" s="9">
        <v>5.851</v>
      </c>
      <c r="BC76" s="9">
        <v>2.0830000000000002</v>
      </c>
      <c r="BD76" s="9">
        <v>8.0969999999999995</v>
      </c>
      <c r="BE76" s="9">
        <v>3.4140000000000001</v>
      </c>
      <c r="BF76" s="9">
        <v>4.6829999999999998</v>
      </c>
      <c r="BG76" s="9">
        <v>7.8120000000000003</v>
      </c>
      <c r="BH76" s="9">
        <v>3.1970000000000001</v>
      </c>
      <c r="BI76" s="9">
        <v>4.6150000000000002</v>
      </c>
      <c r="BJ76" s="9">
        <v>242.44</v>
      </c>
      <c r="BK76" s="9">
        <v>123.637</v>
      </c>
      <c r="BL76" s="9">
        <v>118.803</v>
      </c>
      <c r="BM76" s="9">
        <v>173.22499999999999</v>
      </c>
      <c r="BN76" s="9">
        <v>99.781000000000006</v>
      </c>
      <c r="BO76" s="9">
        <v>73.442999999999998</v>
      </c>
      <c r="BP76" s="9">
        <v>69.215999999999994</v>
      </c>
      <c r="BQ76" s="9">
        <v>23.856000000000002</v>
      </c>
      <c r="BR76" s="9">
        <v>45.36</v>
      </c>
      <c r="BS76" s="9">
        <v>23.803000000000001</v>
      </c>
      <c r="BT76" s="9">
        <v>11.644</v>
      </c>
      <c r="BU76" s="9">
        <v>12.159000000000001</v>
      </c>
      <c r="BV76" s="9">
        <v>4.8680000000000003</v>
      </c>
      <c r="BW76" s="9">
        <v>2.4609999999999999</v>
      </c>
      <c r="BX76" s="9">
        <v>2.407</v>
      </c>
      <c r="BY76" s="9">
        <v>1.677</v>
      </c>
      <c r="BZ76" s="9">
        <v>1.3009999999999999</v>
      </c>
      <c r="CA76" s="9">
        <v>0.376</v>
      </c>
      <c r="CB76" s="9">
        <v>0.53200000000000003</v>
      </c>
      <c r="CC76" s="9">
        <v>0.33</v>
      </c>
      <c r="CD76" s="9">
        <v>0.20200000000000001</v>
      </c>
      <c r="CE76" s="9">
        <v>1.145</v>
      </c>
      <c r="CF76" s="9">
        <v>0.97099999999999997</v>
      </c>
      <c r="CG76" s="9">
        <v>0.17499999999999999</v>
      </c>
      <c r="CH76" s="9">
        <v>3.1909999999999998</v>
      </c>
      <c r="CI76" s="9">
        <v>1.1599999999999999</v>
      </c>
      <c r="CJ76" s="9">
        <v>2.0310000000000001</v>
      </c>
      <c r="CK76" s="9">
        <v>21.19</v>
      </c>
      <c r="CL76" s="9">
        <v>10.327999999999999</v>
      </c>
      <c r="CM76" s="9">
        <v>10.862</v>
      </c>
      <c r="CN76" s="9">
        <v>7.335</v>
      </c>
      <c r="CO76" s="9">
        <v>5.3760000000000003</v>
      </c>
      <c r="CP76" s="9">
        <v>1.9590000000000001</v>
      </c>
      <c r="CQ76" s="9">
        <v>13.855</v>
      </c>
      <c r="CR76" s="9">
        <v>4.952</v>
      </c>
      <c r="CS76" s="9">
        <v>8.9030000000000005</v>
      </c>
      <c r="CT76" s="9">
        <v>8.407</v>
      </c>
      <c r="CU76" s="9">
        <v>6.2679999999999998</v>
      </c>
      <c r="CV76" s="9">
        <v>2.1389999999999998</v>
      </c>
      <c r="CW76" s="9">
        <v>15.396000000000001</v>
      </c>
      <c r="CX76" s="9">
        <v>5.3760000000000003</v>
      </c>
      <c r="CY76" s="9">
        <v>10.02</v>
      </c>
      <c r="CZ76" s="9">
        <v>14.387</v>
      </c>
      <c r="DA76" s="9">
        <v>5.282</v>
      </c>
      <c r="DB76" s="9">
        <v>9.1050000000000004</v>
      </c>
    </row>
    <row r="77" spans="1:106">
      <c r="A77" s="10">
        <v>43831</v>
      </c>
      <c r="B77" s="9">
        <v>11.172000000000001</v>
      </c>
      <c r="C77" s="9">
        <v>7.5629999999999997</v>
      </c>
      <c r="D77" s="9">
        <v>3.609</v>
      </c>
      <c r="E77" s="9">
        <v>29.649000000000001</v>
      </c>
      <c r="F77" s="9">
        <v>12.047000000000001</v>
      </c>
      <c r="G77" s="9">
        <v>17.600999999999999</v>
      </c>
      <c r="H77" s="9">
        <v>12.379</v>
      </c>
      <c r="I77" s="9">
        <v>8.4190000000000005</v>
      </c>
      <c r="J77" s="9">
        <v>3.96</v>
      </c>
      <c r="K77" s="9">
        <v>32.174999999999997</v>
      </c>
      <c r="L77" s="9">
        <v>12.832000000000001</v>
      </c>
      <c r="M77" s="9">
        <v>19.343</v>
      </c>
      <c r="N77" s="9">
        <v>30.495999999999999</v>
      </c>
      <c r="O77" s="9">
        <v>12.654999999999999</v>
      </c>
      <c r="P77" s="9">
        <v>17.841000000000001</v>
      </c>
      <c r="Q77" s="9">
        <v>128.08799999999999</v>
      </c>
      <c r="R77" s="9">
        <v>66.236000000000004</v>
      </c>
      <c r="S77" s="9">
        <v>61.850999999999999</v>
      </c>
      <c r="T77" s="9">
        <v>102.467</v>
      </c>
      <c r="U77" s="9">
        <v>57.064999999999998</v>
      </c>
      <c r="V77" s="9">
        <v>45.402000000000001</v>
      </c>
      <c r="W77" s="9">
        <v>25.620999999999999</v>
      </c>
      <c r="X77" s="9">
        <v>9.1709999999999994</v>
      </c>
      <c r="Y77" s="9">
        <v>16.45</v>
      </c>
      <c r="Z77" s="9">
        <v>18.167999999999999</v>
      </c>
      <c r="AA77" s="9">
        <v>11.441000000000001</v>
      </c>
      <c r="AB77" s="9">
        <v>6.7270000000000003</v>
      </c>
      <c r="AC77" s="9">
        <v>2.7</v>
      </c>
      <c r="AD77" s="9">
        <v>1.7190000000000001</v>
      </c>
      <c r="AE77" s="9">
        <v>0.98099999999999998</v>
      </c>
      <c r="AF77" s="9">
        <v>1.3839999999999999</v>
      </c>
      <c r="AG77" s="9">
        <v>1.2070000000000001</v>
      </c>
      <c r="AH77" s="9">
        <v>0.17699999999999999</v>
      </c>
      <c r="AI77" s="9">
        <v>0.91700000000000004</v>
      </c>
      <c r="AJ77" s="9">
        <v>0.75800000000000001</v>
      </c>
      <c r="AK77" s="9">
        <v>0.159</v>
      </c>
      <c r="AL77" s="9">
        <v>0.46700000000000003</v>
      </c>
      <c r="AM77" s="9">
        <v>0.44900000000000001</v>
      </c>
      <c r="AN77" s="9">
        <v>1.7000000000000001E-2</v>
      </c>
      <c r="AO77" s="9">
        <v>1.3160000000000001</v>
      </c>
      <c r="AP77" s="9">
        <v>0.51200000000000001</v>
      </c>
      <c r="AQ77" s="9">
        <v>0.80400000000000005</v>
      </c>
      <c r="AR77" s="9">
        <v>16.420999999999999</v>
      </c>
      <c r="AS77" s="9">
        <v>10.436</v>
      </c>
      <c r="AT77" s="9">
        <v>5.984</v>
      </c>
      <c r="AU77" s="9">
        <v>9.4420000000000002</v>
      </c>
      <c r="AV77" s="9">
        <v>7.2279999999999998</v>
      </c>
      <c r="AW77" s="9">
        <v>2.214</v>
      </c>
      <c r="AX77" s="9">
        <v>6.9779999999999998</v>
      </c>
      <c r="AY77" s="9">
        <v>3.2080000000000002</v>
      </c>
      <c r="AZ77" s="9">
        <v>3.7709999999999999</v>
      </c>
      <c r="BA77" s="9">
        <v>10.448</v>
      </c>
      <c r="BB77" s="9">
        <v>8.0609999999999999</v>
      </c>
      <c r="BC77" s="9">
        <v>2.387</v>
      </c>
      <c r="BD77" s="9">
        <v>7.72</v>
      </c>
      <c r="BE77" s="9">
        <v>3.38</v>
      </c>
      <c r="BF77" s="9">
        <v>4.34</v>
      </c>
      <c r="BG77" s="9">
        <v>7.8959999999999999</v>
      </c>
      <c r="BH77" s="9">
        <v>3.9660000000000002</v>
      </c>
      <c r="BI77" s="9">
        <v>3.93</v>
      </c>
      <c r="BJ77" s="9">
        <v>239.81899999999999</v>
      </c>
      <c r="BK77" s="9">
        <v>123.80200000000001</v>
      </c>
      <c r="BL77" s="9">
        <v>116.017</v>
      </c>
      <c r="BM77" s="9">
        <v>176.99600000000001</v>
      </c>
      <c r="BN77" s="9">
        <v>102.21599999999999</v>
      </c>
      <c r="BO77" s="9">
        <v>74.78</v>
      </c>
      <c r="BP77" s="9">
        <v>62.823</v>
      </c>
      <c r="BQ77" s="9">
        <v>21.585999999999999</v>
      </c>
      <c r="BR77" s="9">
        <v>41.238</v>
      </c>
      <c r="BS77" s="9">
        <v>24.837</v>
      </c>
      <c r="BT77" s="9">
        <v>12.269</v>
      </c>
      <c r="BU77" s="9">
        <v>12.567</v>
      </c>
      <c r="BV77" s="9">
        <v>6.2770000000000001</v>
      </c>
      <c r="BW77" s="9">
        <v>3.657</v>
      </c>
      <c r="BX77" s="9">
        <v>2.62</v>
      </c>
      <c r="BY77" s="9">
        <v>3.012</v>
      </c>
      <c r="BZ77" s="9">
        <v>2.0920000000000001</v>
      </c>
      <c r="CA77" s="9">
        <v>0.92</v>
      </c>
      <c r="CB77" s="9">
        <v>2.1150000000000002</v>
      </c>
      <c r="CC77" s="9">
        <v>1.202</v>
      </c>
      <c r="CD77" s="9">
        <v>0.91300000000000003</v>
      </c>
      <c r="CE77" s="9">
        <v>0.89700000000000002</v>
      </c>
      <c r="CF77" s="9">
        <v>0.89</v>
      </c>
      <c r="CG77" s="9">
        <v>7.0000000000000001E-3</v>
      </c>
      <c r="CH77" s="9">
        <v>3.2650000000000001</v>
      </c>
      <c r="CI77" s="9">
        <v>1.5649999999999999</v>
      </c>
      <c r="CJ77" s="9">
        <v>1.7</v>
      </c>
      <c r="CK77" s="9">
        <v>20.684999999999999</v>
      </c>
      <c r="CL77" s="9">
        <v>9.7970000000000006</v>
      </c>
      <c r="CM77" s="9">
        <v>10.888999999999999</v>
      </c>
      <c r="CN77" s="9">
        <v>6.7759999999999998</v>
      </c>
      <c r="CO77" s="9">
        <v>4.633</v>
      </c>
      <c r="CP77" s="9">
        <v>2.1429999999999998</v>
      </c>
      <c r="CQ77" s="9">
        <v>13.91</v>
      </c>
      <c r="CR77" s="9">
        <v>5.1639999999999997</v>
      </c>
      <c r="CS77" s="9">
        <v>8.7460000000000004</v>
      </c>
      <c r="CT77" s="9">
        <v>8.7680000000000007</v>
      </c>
      <c r="CU77" s="9">
        <v>6.0739999999999998</v>
      </c>
      <c r="CV77" s="9">
        <v>2.694</v>
      </c>
      <c r="CW77" s="9">
        <v>16.068000000000001</v>
      </c>
      <c r="CX77" s="9">
        <v>6.1950000000000003</v>
      </c>
      <c r="CY77" s="9">
        <v>9.8729999999999993</v>
      </c>
      <c r="CZ77" s="9">
        <v>16.024999999999999</v>
      </c>
      <c r="DA77" s="9">
        <v>6.3659999999999997</v>
      </c>
      <c r="DB77" s="9">
        <v>9.6590000000000007</v>
      </c>
    </row>
    <row r="78" spans="1:106">
      <c r="A78" s="10">
        <v>43862</v>
      </c>
      <c r="B78" s="9">
        <v>11.007</v>
      </c>
      <c r="C78" s="9">
        <v>7.5529999999999999</v>
      </c>
      <c r="D78" s="9">
        <v>3.4540000000000002</v>
      </c>
      <c r="E78" s="9">
        <v>27.456</v>
      </c>
      <c r="F78" s="9">
        <v>10.055999999999999</v>
      </c>
      <c r="G78" s="9">
        <v>17.399999999999999</v>
      </c>
      <c r="H78" s="9">
        <v>13.256</v>
      </c>
      <c r="I78" s="9">
        <v>9.4939999999999998</v>
      </c>
      <c r="J78" s="9">
        <v>3.762</v>
      </c>
      <c r="K78" s="9">
        <v>30.954000000000001</v>
      </c>
      <c r="L78" s="9">
        <v>11.4</v>
      </c>
      <c r="M78" s="9">
        <v>19.553999999999998</v>
      </c>
      <c r="N78" s="9">
        <v>29.312999999999999</v>
      </c>
      <c r="O78" s="9">
        <v>11.497</v>
      </c>
      <c r="P78" s="9">
        <v>17.815999999999999</v>
      </c>
      <c r="Q78" s="9">
        <v>130.24100000000001</v>
      </c>
      <c r="R78" s="9">
        <v>66.789000000000001</v>
      </c>
      <c r="S78" s="9">
        <v>63.451999999999998</v>
      </c>
      <c r="T78" s="9">
        <v>103.354</v>
      </c>
      <c r="U78" s="9">
        <v>57.616</v>
      </c>
      <c r="V78" s="9">
        <v>45.738</v>
      </c>
      <c r="W78" s="9">
        <v>26.887</v>
      </c>
      <c r="X78" s="9">
        <v>9.1739999999999995</v>
      </c>
      <c r="Y78" s="9">
        <v>17.713999999999999</v>
      </c>
      <c r="Z78" s="9">
        <v>18.332000000000001</v>
      </c>
      <c r="AA78" s="9">
        <v>10.465</v>
      </c>
      <c r="AB78" s="9">
        <v>7.867</v>
      </c>
      <c r="AC78" s="9">
        <v>2.347</v>
      </c>
      <c r="AD78" s="9">
        <v>1.6519999999999999</v>
      </c>
      <c r="AE78" s="9">
        <v>0.69499999999999995</v>
      </c>
      <c r="AF78" s="9">
        <v>1.349</v>
      </c>
      <c r="AG78" s="9">
        <v>1.246</v>
      </c>
      <c r="AH78" s="9">
        <v>0.10199999999999999</v>
      </c>
      <c r="AI78" s="9">
        <v>0.73599999999999999</v>
      </c>
      <c r="AJ78" s="9">
        <v>0.65200000000000002</v>
      </c>
      <c r="AK78" s="9">
        <v>8.5000000000000006E-2</v>
      </c>
      <c r="AL78" s="9">
        <v>0.61199999999999999</v>
      </c>
      <c r="AM78" s="9">
        <v>0.59499999999999997</v>
      </c>
      <c r="AN78" s="9">
        <v>1.7000000000000001E-2</v>
      </c>
      <c r="AO78" s="9">
        <v>0.998</v>
      </c>
      <c r="AP78" s="9">
        <v>0.40600000000000003</v>
      </c>
      <c r="AQ78" s="9">
        <v>0.59199999999999997</v>
      </c>
      <c r="AR78" s="9">
        <v>17.155000000000001</v>
      </c>
      <c r="AS78" s="9">
        <v>9.6349999999999998</v>
      </c>
      <c r="AT78" s="9">
        <v>7.52</v>
      </c>
      <c r="AU78" s="9">
        <v>9.5069999999999997</v>
      </c>
      <c r="AV78" s="9">
        <v>6.6369999999999996</v>
      </c>
      <c r="AW78" s="9">
        <v>2.87</v>
      </c>
      <c r="AX78" s="9">
        <v>7.649</v>
      </c>
      <c r="AY78" s="9">
        <v>2.9980000000000002</v>
      </c>
      <c r="AZ78" s="9">
        <v>4.6500000000000004</v>
      </c>
      <c r="BA78" s="9">
        <v>10.23</v>
      </c>
      <c r="BB78" s="9">
        <v>7.2619999999999996</v>
      </c>
      <c r="BC78" s="9">
        <v>2.968</v>
      </c>
      <c r="BD78" s="9">
        <v>8.1020000000000003</v>
      </c>
      <c r="BE78" s="9">
        <v>3.2040000000000002</v>
      </c>
      <c r="BF78" s="9">
        <v>4.8979999999999997</v>
      </c>
      <c r="BG78" s="9">
        <v>8.3849999999999998</v>
      </c>
      <c r="BH78" s="9">
        <v>3.65</v>
      </c>
      <c r="BI78" s="9">
        <v>4.7350000000000003</v>
      </c>
      <c r="BJ78" s="9">
        <v>246.79900000000001</v>
      </c>
      <c r="BK78" s="9">
        <v>124.82299999999999</v>
      </c>
      <c r="BL78" s="9">
        <v>121.97499999999999</v>
      </c>
      <c r="BM78" s="9">
        <v>180.32499999999999</v>
      </c>
      <c r="BN78" s="9">
        <v>105.105</v>
      </c>
      <c r="BO78" s="9">
        <v>75.22</v>
      </c>
      <c r="BP78" s="9">
        <v>66.474000000000004</v>
      </c>
      <c r="BQ78" s="9">
        <v>19.718</v>
      </c>
      <c r="BR78" s="9">
        <v>46.755000000000003</v>
      </c>
      <c r="BS78" s="9">
        <v>21.047000000000001</v>
      </c>
      <c r="BT78" s="9">
        <v>10.534000000000001</v>
      </c>
      <c r="BU78" s="9">
        <v>10.513</v>
      </c>
      <c r="BV78" s="9">
        <v>4.7910000000000004</v>
      </c>
      <c r="BW78" s="9">
        <v>2.2440000000000002</v>
      </c>
      <c r="BX78" s="9">
        <v>2.5459999999999998</v>
      </c>
      <c r="BY78" s="9">
        <v>2.0129999999999999</v>
      </c>
      <c r="BZ78" s="9">
        <v>0.995</v>
      </c>
      <c r="CA78" s="9">
        <v>1.018</v>
      </c>
      <c r="CB78" s="9">
        <v>0.78300000000000003</v>
      </c>
      <c r="CC78" s="9">
        <v>0.37</v>
      </c>
      <c r="CD78" s="9">
        <v>0.41299999999999998</v>
      </c>
      <c r="CE78" s="9">
        <v>1.23</v>
      </c>
      <c r="CF78" s="9">
        <v>0.625</v>
      </c>
      <c r="CG78" s="9">
        <v>0.60499999999999998</v>
      </c>
      <c r="CH78" s="9">
        <v>2.778</v>
      </c>
      <c r="CI78" s="9">
        <v>1.2490000000000001</v>
      </c>
      <c r="CJ78" s="9">
        <v>1.5289999999999999</v>
      </c>
      <c r="CK78" s="9">
        <v>18.015999999999998</v>
      </c>
      <c r="CL78" s="9">
        <v>8.9890000000000008</v>
      </c>
      <c r="CM78" s="9">
        <v>9.0269999999999992</v>
      </c>
      <c r="CN78" s="9">
        <v>7.0519999999999996</v>
      </c>
      <c r="CO78" s="9">
        <v>4.5590000000000002</v>
      </c>
      <c r="CP78" s="9">
        <v>2.4929999999999999</v>
      </c>
      <c r="CQ78" s="9">
        <v>10.964</v>
      </c>
      <c r="CR78" s="9">
        <v>4.43</v>
      </c>
      <c r="CS78" s="9">
        <v>6.5339999999999998</v>
      </c>
      <c r="CT78" s="9">
        <v>8.5709999999999997</v>
      </c>
      <c r="CU78" s="9">
        <v>5.468</v>
      </c>
      <c r="CV78" s="9">
        <v>3.1030000000000002</v>
      </c>
      <c r="CW78" s="9">
        <v>12.476000000000001</v>
      </c>
      <c r="CX78" s="9">
        <v>5.0659999999999998</v>
      </c>
      <c r="CY78" s="9">
        <v>7.41</v>
      </c>
      <c r="CZ78" s="9">
        <v>11.747</v>
      </c>
      <c r="DA78" s="9">
        <v>4.7990000000000004</v>
      </c>
      <c r="DB78" s="9">
        <v>6.9470000000000001</v>
      </c>
    </row>
    <row r="79" spans="1:106">
      <c r="A79" s="10">
        <v>43891</v>
      </c>
      <c r="B79" s="9">
        <v>12.24</v>
      </c>
      <c r="C79" s="9">
        <v>8.1180000000000003</v>
      </c>
      <c r="D79" s="9">
        <v>4.1219999999999999</v>
      </c>
      <c r="E79" s="9">
        <v>29.849</v>
      </c>
      <c r="F79" s="9">
        <v>13.083</v>
      </c>
      <c r="G79" s="9">
        <v>16.765999999999998</v>
      </c>
      <c r="H79" s="9">
        <v>15.077</v>
      </c>
      <c r="I79" s="9">
        <v>10.077999999999999</v>
      </c>
      <c r="J79" s="9">
        <v>4.9989999999999997</v>
      </c>
      <c r="K79" s="9">
        <v>32.24</v>
      </c>
      <c r="L79" s="9">
        <v>14.395</v>
      </c>
      <c r="M79" s="9">
        <v>17.844000000000001</v>
      </c>
      <c r="N79" s="9">
        <v>31.815000000000001</v>
      </c>
      <c r="O79" s="9">
        <v>14.692</v>
      </c>
      <c r="P79" s="9">
        <v>17.123000000000001</v>
      </c>
      <c r="Q79" s="9">
        <v>131.81</v>
      </c>
      <c r="R79" s="9">
        <v>67.173000000000002</v>
      </c>
      <c r="S79" s="9">
        <v>64.637</v>
      </c>
      <c r="T79" s="9">
        <v>102.905</v>
      </c>
      <c r="U79" s="9">
        <v>57.002000000000002</v>
      </c>
      <c r="V79" s="9">
        <v>45.902999999999999</v>
      </c>
      <c r="W79" s="9">
        <v>28.905000000000001</v>
      </c>
      <c r="X79" s="9">
        <v>10.170999999999999</v>
      </c>
      <c r="Y79" s="9">
        <v>18.734000000000002</v>
      </c>
      <c r="Z79" s="9">
        <v>17.765000000000001</v>
      </c>
      <c r="AA79" s="9">
        <v>10.592000000000001</v>
      </c>
      <c r="AB79" s="9">
        <v>7.1719999999999997</v>
      </c>
      <c r="AC79" s="9">
        <v>2.9329999999999998</v>
      </c>
      <c r="AD79" s="9">
        <v>1.85</v>
      </c>
      <c r="AE79" s="9">
        <v>1.0820000000000001</v>
      </c>
      <c r="AF79" s="9">
        <v>1.454</v>
      </c>
      <c r="AG79" s="9">
        <v>1.08</v>
      </c>
      <c r="AH79" s="9">
        <v>0.374</v>
      </c>
      <c r="AI79" s="9">
        <v>0.59</v>
      </c>
      <c r="AJ79" s="9">
        <v>0.45800000000000002</v>
      </c>
      <c r="AK79" s="9">
        <v>0.13200000000000001</v>
      </c>
      <c r="AL79" s="9">
        <v>0.86399999999999999</v>
      </c>
      <c r="AM79" s="9">
        <v>0.622</v>
      </c>
      <c r="AN79" s="9">
        <v>0.24199999999999999</v>
      </c>
      <c r="AO79" s="9">
        <v>1.478</v>
      </c>
      <c r="AP79" s="9">
        <v>0.77</v>
      </c>
      <c r="AQ79" s="9">
        <v>0.70799999999999996</v>
      </c>
      <c r="AR79" s="9">
        <v>16.206</v>
      </c>
      <c r="AS79" s="9">
        <v>9.7230000000000008</v>
      </c>
      <c r="AT79" s="9">
        <v>6.4829999999999997</v>
      </c>
      <c r="AU79" s="9">
        <v>8.2959999999999994</v>
      </c>
      <c r="AV79" s="9">
        <v>5.6539999999999999</v>
      </c>
      <c r="AW79" s="9">
        <v>2.6419999999999999</v>
      </c>
      <c r="AX79" s="9">
        <v>7.91</v>
      </c>
      <c r="AY79" s="9">
        <v>4.069</v>
      </c>
      <c r="AZ79" s="9">
        <v>3.8410000000000002</v>
      </c>
      <c r="BA79" s="9">
        <v>9.0730000000000004</v>
      </c>
      <c r="BB79" s="9">
        <v>6.2169999999999996</v>
      </c>
      <c r="BC79" s="9">
        <v>2.8559999999999999</v>
      </c>
      <c r="BD79" s="9">
        <v>8.6910000000000007</v>
      </c>
      <c r="BE79" s="9">
        <v>4.375</v>
      </c>
      <c r="BF79" s="9">
        <v>4.3159999999999998</v>
      </c>
      <c r="BG79" s="9">
        <v>8.5</v>
      </c>
      <c r="BH79" s="9">
        <v>4.5270000000000001</v>
      </c>
      <c r="BI79" s="9">
        <v>3.9729999999999999</v>
      </c>
      <c r="BJ79" s="9">
        <v>246.583</v>
      </c>
      <c r="BK79" s="9">
        <v>125.265</v>
      </c>
      <c r="BL79" s="9">
        <v>121.319</v>
      </c>
      <c r="BM79" s="9">
        <v>177.845</v>
      </c>
      <c r="BN79" s="9">
        <v>101.753</v>
      </c>
      <c r="BO79" s="9">
        <v>76.091999999999999</v>
      </c>
      <c r="BP79" s="9">
        <v>68.739000000000004</v>
      </c>
      <c r="BQ79" s="9">
        <v>23.512</v>
      </c>
      <c r="BR79" s="9">
        <v>45.226999999999997</v>
      </c>
      <c r="BS79" s="9">
        <v>21.271999999999998</v>
      </c>
      <c r="BT79" s="9">
        <v>11.773999999999999</v>
      </c>
      <c r="BU79" s="9">
        <v>9.4990000000000006</v>
      </c>
      <c r="BV79" s="9">
        <v>4.085</v>
      </c>
      <c r="BW79" s="9">
        <v>1.5089999999999999</v>
      </c>
      <c r="BX79" s="9">
        <v>2.5750000000000002</v>
      </c>
      <c r="BY79" s="9">
        <v>0.89700000000000002</v>
      </c>
      <c r="BZ79" s="9">
        <v>0.67800000000000005</v>
      </c>
      <c r="CA79" s="9">
        <v>0.218</v>
      </c>
      <c r="CB79" s="9">
        <v>0.42</v>
      </c>
      <c r="CC79" s="9">
        <v>0.20899999999999999</v>
      </c>
      <c r="CD79" s="9">
        <v>0.21099999999999999</v>
      </c>
      <c r="CE79" s="9">
        <v>0.47599999999999998</v>
      </c>
      <c r="CF79" s="9">
        <v>0.46899999999999997</v>
      </c>
      <c r="CG79" s="9">
        <v>7.0000000000000001E-3</v>
      </c>
      <c r="CH79" s="9">
        <v>3.1880000000000002</v>
      </c>
      <c r="CI79" s="9">
        <v>0.83099999999999996</v>
      </c>
      <c r="CJ79" s="9">
        <v>2.3570000000000002</v>
      </c>
      <c r="CK79" s="9">
        <v>19.103999999999999</v>
      </c>
      <c r="CL79" s="9">
        <v>10.987</v>
      </c>
      <c r="CM79" s="9">
        <v>8.1170000000000009</v>
      </c>
      <c r="CN79" s="9">
        <v>6.9539999999999997</v>
      </c>
      <c r="CO79" s="9">
        <v>5.1929999999999996</v>
      </c>
      <c r="CP79" s="9">
        <v>1.7609999999999999</v>
      </c>
      <c r="CQ79" s="9">
        <v>12.15</v>
      </c>
      <c r="CR79" s="9">
        <v>5.7939999999999996</v>
      </c>
      <c r="CS79" s="9">
        <v>6.3559999999999999</v>
      </c>
      <c r="CT79" s="9">
        <v>7.7670000000000003</v>
      </c>
      <c r="CU79" s="9">
        <v>5.7850000000000001</v>
      </c>
      <c r="CV79" s="9">
        <v>1.982</v>
      </c>
      <c r="CW79" s="9">
        <v>13.506</v>
      </c>
      <c r="CX79" s="9">
        <v>5.9889999999999999</v>
      </c>
      <c r="CY79" s="9">
        <v>7.5170000000000003</v>
      </c>
      <c r="CZ79" s="9">
        <v>12.571</v>
      </c>
      <c r="DA79" s="9">
        <v>6.0030000000000001</v>
      </c>
      <c r="DB79" s="9">
        <v>6.5679999999999996</v>
      </c>
    </row>
    <row r="80" spans="1:106">
      <c r="A80" s="10">
        <v>43922</v>
      </c>
      <c r="B80" s="9">
        <v>10.734999999999999</v>
      </c>
      <c r="C80" s="9">
        <v>7.907</v>
      </c>
      <c r="D80" s="9">
        <v>2.8290000000000002</v>
      </c>
      <c r="E80" s="9">
        <v>29.83</v>
      </c>
      <c r="F80" s="9">
        <v>12.843999999999999</v>
      </c>
      <c r="G80" s="9">
        <v>16.986000000000001</v>
      </c>
      <c r="H80" s="9">
        <v>23.835999999999999</v>
      </c>
      <c r="I80" s="9">
        <v>15.602</v>
      </c>
      <c r="J80" s="9">
        <v>8.2349999999999994</v>
      </c>
      <c r="K80" s="9">
        <v>41.332000000000001</v>
      </c>
      <c r="L80" s="9">
        <v>16.172999999999998</v>
      </c>
      <c r="M80" s="9">
        <v>25.16</v>
      </c>
      <c r="N80" s="9">
        <v>43.293999999999997</v>
      </c>
      <c r="O80" s="9">
        <v>20.353999999999999</v>
      </c>
      <c r="P80" s="9">
        <v>22.940999999999999</v>
      </c>
      <c r="Q80" s="9">
        <v>128.78800000000001</v>
      </c>
      <c r="R80" s="9">
        <v>65.902000000000001</v>
      </c>
      <c r="S80" s="9">
        <v>62.886000000000003</v>
      </c>
      <c r="T80" s="9">
        <v>101.49299999999999</v>
      </c>
      <c r="U80" s="9">
        <v>55.978000000000002</v>
      </c>
      <c r="V80" s="9">
        <v>45.515999999999998</v>
      </c>
      <c r="W80" s="9">
        <v>27.295000000000002</v>
      </c>
      <c r="X80" s="9">
        <v>9.9239999999999995</v>
      </c>
      <c r="Y80" s="9">
        <v>17.37</v>
      </c>
      <c r="Z80" s="9">
        <v>26.454000000000001</v>
      </c>
      <c r="AA80" s="9">
        <v>15.076000000000001</v>
      </c>
      <c r="AB80" s="9">
        <v>11.378</v>
      </c>
      <c r="AC80" s="9">
        <v>11.85</v>
      </c>
      <c r="AD80" s="9">
        <v>6.6130000000000004</v>
      </c>
      <c r="AE80" s="9">
        <v>5.2370000000000001</v>
      </c>
      <c r="AF80" s="9">
        <v>7.2329999999999997</v>
      </c>
      <c r="AG80" s="9">
        <v>4.9539999999999997</v>
      </c>
      <c r="AH80" s="9">
        <v>2.278</v>
      </c>
      <c r="AI80" s="9">
        <v>5.5350000000000001</v>
      </c>
      <c r="AJ80" s="9">
        <v>3.96</v>
      </c>
      <c r="AK80" s="9">
        <v>1.575</v>
      </c>
      <c r="AL80" s="9">
        <v>1.698</v>
      </c>
      <c r="AM80" s="9">
        <v>0.995</v>
      </c>
      <c r="AN80" s="9">
        <v>0.70299999999999996</v>
      </c>
      <c r="AO80" s="9">
        <v>4.617</v>
      </c>
      <c r="AP80" s="9">
        <v>1.6579999999999999</v>
      </c>
      <c r="AQ80" s="9">
        <v>2.9590000000000001</v>
      </c>
      <c r="AR80" s="9">
        <v>17.498000000000001</v>
      </c>
      <c r="AS80" s="9">
        <v>10.053000000000001</v>
      </c>
      <c r="AT80" s="9">
        <v>7.4459999999999997</v>
      </c>
      <c r="AU80" s="9">
        <v>10.426</v>
      </c>
      <c r="AV80" s="9">
        <v>6.524</v>
      </c>
      <c r="AW80" s="9">
        <v>3.9020000000000001</v>
      </c>
      <c r="AX80" s="9">
        <v>7.0730000000000004</v>
      </c>
      <c r="AY80" s="9">
        <v>3.528</v>
      </c>
      <c r="AZ80" s="9">
        <v>3.544</v>
      </c>
      <c r="BA80" s="9">
        <v>16.327999999999999</v>
      </c>
      <c r="BB80" s="9">
        <v>10.645</v>
      </c>
      <c r="BC80" s="9">
        <v>5.6829999999999998</v>
      </c>
      <c r="BD80" s="9">
        <v>10.125999999999999</v>
      </c>
      <c r="BE80" s="9">
        <v>4.431</v>
      </c>
      <c r="BF80" s="9">
        <v>5.6950000000000003</v>
      </c>
      <c r="BG80" s="9">
        <v>12.608000000000001</v>
      </c>
      <c r="BH80" s="9">
        <v>7.4880000000000004</v>
      </c>
      <c r="BI80" s="9">
        <v>5.1189999999999998</v>
      </c>
      <c r="BJ80" s="9">
        <v>238.94900000000001</v>
      </c>
      <c r="BK80" s="9">
        <v>122.047</v>
      </c>
      <c r="BL80" s="9">
        <v>116.902</v>
      </c>
      <c r="BM80" s="9">
        <v>177.625</v>
      </c>
      <c r="BN80" s="9">
        <v>101.489</v>
      </c>
      <c r="BO80" s="9">
        <v>76.135999999999996</v>
      </c>
      <c r="BP80" s="9">
        <v>61.323999999999998</v>
      </c>
      <c r="BQ80" s="9">
        <v>20.558</v>
      </c>
      <c r="BR80" s="9">
        <v>40.765999999999998</v>
      </c>
      <c r="BS80" s="9">
        <v>36.731000000000002</v>
      </c>
      <c r="BT80" s="9">
        <v>18.279</v>
      </c>
      <c r="BU80" s="9">
        <v>18.452000000000002</v>
      </c>
      <c r="BV80" s="9">
        <v>22.308</v>
      </c>
      <c r="BW80" s="9">
        <v>10.749000000000001</v>
      </c>
      <c r="BX80" s="9">
        <v>11.558999999999999</v>
      </c>
      <c r="BY80" s="9">
        <v>8.27</v>
      </c>
      <c r="BZ80" s="9">
        <v>5.7939999999999996</v>
      </c>
      <c r="CA80" s="9">
        <v>2.476</v>
      </c>
      <c r="CB80" s="9">
        <v>6.41</v>
      </c>
      <c r="CC80" s="9">
        <v>4.4770000000000003</v>
      </c>
      <c r="CD80" s="9">
        <v>1.9330000000000001</v>
      </c>
      <c r="CE80" s="9">
        <v>1.86</v>
      </c>
      <c r="CF80" s="9">
        <v>1.3169999999999999</v>
      </c>
      <c r="CG80" s="9">
        <v>0.54300000000000004</v>
      </c>
      <c r="CH80" s="9">
        <v>14.038</v>
      </c>
      <c r="CI80" s="9">
        <v>4.9550000000000001</v>
      </c>
      <c r="CJ80" s="9">
        <v>9.0830000000000002</v>
      </c>
      <c r="CK80" s="9">
        <v>21.07</v>
      </c>
      <c r="CL80" s="9">
        <v>10.597</v>
      </c>
      <c r="CM80" s="9">
        <v>10.474</v>
      </c>
      <c r="CN80" s="9">
        <v>5.7430000000000003</v>
      </c>
      <c r="CO80" s="9">
        <v>4.726</v>
      </c>
      <c r="CP80" s="9">
        <v>1.0169999999999999</v>
      </c>
      <c r="CQ80" s="9">
        <v>15.327999999999999</v>
      </c>
      <c r="CR80" s="9">
        <v>5.8710000000000004</v>
      </c>
      <c r="CS80" s="9">
        <v>9.4570000000000007</v>
      </c>
      <c r="CT80" s="9">
        <v>13.206</v>
      </c>
      <c r="CU80" s="9">
        <v>9.7110000000000003</v>
      </c>
      <c r="CV80" s="9">
        <v>3.4950000000000001</v>
      </c>
      <c r="CW80" s="9">
        <v>23.524999999999999</v>
      </c>
      <c r="CX80" s="9">
        <v>8.5679999999999996</v>
      </c>
      <c r="CY80" s="9">
        <v>14.957000000000001</v>
      </c>
      <c r="CZ80" s="9">
        <v>21.736999999999998</v>
      </c>
      <c r="DA80" s="9">
        <v>10.348000000000001</v>
      </c>
      <c r="DB80" s="9">
        <v>11.388999999999999</v>
      </c>
    </row>
    <row r="81" spans="1:106">
      <c r="A81" s="10">
        <v>43952</v>
      </c>
      <c r="B81" s="9">
        <v>10.667999999999999</v>
      </c>
      <c r="C81" s="9">
        <v>8.0619999999999994</v>
      </c>
      <c r="D81" s="9">
        <v>2.6059999999999999</v>
      </c>
      <c r="E81" s="9">
        <v>25.542000000000002</v>
      </c>
      <c r="F81" s="9">
        <v>10.249000000000001</v>
      </c>
      <c r="G81" s="9">
        <v>15.292999999999999</v>
      </c>
      <c r="H81" s="9">
        <v>23.126999999999999</v>
      </c>
      <c r="I81" s="9">
        <v>15.741</v>
      </c>
      <c r="J81" s="9">
        <v>7.3860000000000001</v>
      </c>
      <c r="K81" s="9">
        <v>35.496000000000002</v>
      </c>
      <c r="L81" s="9">
        <v>14.022</v>
      </c>
      <c r="M81" s="9">
        <v>21.474</v>
      </c>
      <c r="N81" s="9">
        <v>37.542999999999999</v>
      </c>
      <c r="O81" s="9">
        <v>17.491</v>
      </c>
      <c r="P81" s="9">
        <v>20.053000000000001</v>
      </c>
      <c r="Q81" s="9">
        <v>128.083</v>
      </c>
      <c r="R81" s="9">
        <v>65.066000000000003</v>
      </c>
      <c r="S81" s="9">
        <v>63.015999999999998</v>
      </c>
      <c r="T81" s="9">
        <v>99.384</v>
      </c>
      <c r="U81" s="9">
        <v>54.645000000000003</v>
      </c>
      <c r="V81" s="9">
        <v>44.738999999999997</v>
      </c>
      <c r="W81" s="9">
        <v>28.699000000000002</v>
      </c>
      <c r="X81" s="9">
        <v>10.420999999999999</v>
      </c>
      <c r="Y81" s="9">
        <v>18.277999999999999</v>
      </c>
      <c r="Z81" s="9">
        <v>23.335000000000001</v>
      </c>
      <c r="AA81" s="9">
        <v>14.007</v>
      </c>
      <c r="AB81" s="9">
        <v>9.3279999999999994</v>
      </c>
      <c r="AC81" s="9">
        <v>10.005000000000001</v>
      </c>
      <c r="AD81" s="9">
        <v>6.2140000000000004</v>
      </c>
      <c r="AE81" s="9">
        <v>3.7919999999999998</v>
      </c>
      <c r="AF81" s="9">
        <v>6.6980000000000004</v>
      </c>
      <c r="AG81" s="9">
        <v>4.5149999999999997</v>
      </c>
      <c r="AH81" s="9">
        <v>2.1840000000000002</v>
      </c>
      <c r="AI81" s="9">
        <v>5.0970000000000004</v>
      </c>
      <c r="AJ81" s="9">
        <v>3.2320000000000002</v>
      </c>
      <c r="AK81" s="9">
        <v>1.865</v>
      </c>
      <c r="AL81" s="9">
        <v>1.6020000000000001</v>
      </c>
      <c r="AM81" s="9">
        <v>1.2829999999999999</v>
      </c>
      <c r="AN81" s="9">
        <v>0.31900000000000001</v>
      </c>
      <c r="AO81" s="9">
        <v>3.3069999999999999</v>
      </c>
      <c r="AP81" s="9">
        <v>1.6990000000000001</v>
      </c>
      <c r="AQ81" s="9">
        <v>1.6080000000000001</v>
      </c>
      <c r="AR81" s="9">
        <v>16.579999999999998</v>
      </c>
      <c r="AS81" s="9">
        <v>9.5429999999999993</v>
      </c>
      <c r="AT81" s="9">
        <v>7.0359999999999996</v>
      </c>
      <c r="AU81" s="9">
        <v>8.9600000000000009</v>
      </c>
      <c r="AV81" s="9">
        <v>5.9779999999999998</v>
      </c>
      <c r="AW81" s="9">
        <v>2.9809999999999999</v>
      </c>
      <c r="AX81" s="9">
        <v>7.62</v>
      </c>
      <c r="AY81" s="9">
        <v>3.5649999999999999</v>
      </c>
      <c r="AZ81" s="9">
        <v>4.0549999999999997</v>
      </c>
      <c r="BA81" s="9">
        <v>14.007999999999999</v>
      </c>
      <c r="BB81" s="9">
        <v>9.5670000000000002</v>
      </c>
      <c r="BC81" s="9">
        <v>4.4409999999999998</v>
      </c>
      <c r="BD81" s="9">
        <v>9.327</v>
      </c>
      <c r="BE81" s="9">
        <v>4.4400000000000004</v>
      </c>
      <c r="BF81" s="9">
        <v>4.8869999999999996</v>
      </c>
      <c r="BG81" s="9">
        <v>12.715999999999999</v>
      </c>
      <c r="BH81" s="9">
        <v>6.7969999999999997</v>
      </c>
      <c r="BI81" s="9">
        <v>5.9189999999999996</v>
      </c>
      <c r="BJ81" s="9">
        <v>236.54400000000001</v>
      </c>
      <c r="BK81" s="9">
        <v>121.4</v>
      </c>
      <c r="BL81" s="9">
        <v>115.14400000000001</v>
      </c>
      <c r="BM81" s="9">
        <v>177.21199999999999</v>
      </c>
      <c r="BN81" s="9">
        <v>102.223</v>
      </c>
      <c r="BO81" s="9">
        <v>74.989000000000004</v>
      </c>
      <c r="BP81" s="9">
        <v>59.332000000000001</v>
      </c>
      <c r="BQ81" s="9">
        <v>19.177</v>
      </c>
      <c r="BR81" s="9">
        <v>40.155000000000001</v>
      </c>
      <c r="BS81" s="9">
        <v>29.216000000000001</v>
      </c>
      <c r="BT81" s="9">
        <v>17.556000000000001</v>
      </c>
      <c r="BU81" s="9">
        <v>11.66</v>
      </c>
      <c r="BV81" s="9">
        <v>16.09</v>
      </c>
      <c r="BW81" s="9">
        <v>8.6820000000000004</v>
      </c>
      <c r="BX81" s="9">
        <v>7.4080000000000004</v>
      </c>
      <c r="BY81" s="9">
        <v>7.9669999999999996</v>
      </c>
      <c r="BZ81" s="9">
        <v>5.6420000000000003</v>
      </c>
      <c r="CA81" s="9">
        <v>2.3250000000000002</v>
      </c>
      <c r="CB81" s="9">
        <v>5.6020000000000003</v>
      </c>
      <c r="CC81" s="9">
        <v>3.859</v>
      </c>
      <c r="CD81" s="9">
        <v>1.7430000000000001</v>
      </c>
      <c r="CE81" s="9">
        <v>2.3650000000000002</v>
      </c>
      <c r="CF81" s="9">
        <v>1.7829999999999999</v>
      </c>
      <c r="CG81" s="9">
        <v>0.58199999999999996</v>
      </c>
      <c r="CH81" s="9">
        <v>8.1229999999999993</v>
      </c>
      <c r="CI81" s="9">
        <v>3.0409999999999999</v>
      </c>
      <c r="CJ81" s="9">
        <v>5.0819999999999999</v>
      </c>
      <c r="CK81" s="9">
        <v>17.600000000000001</v>
      </c>
      <c r="CL81" s="9">
        <v>11.971</v>
      </c>
      <c r="CM81" s="9">
        <v>5.6289999999999996</v>
      </c>
      <c r="CN81" s="9">
        <v>9.6590000000000007</v>
      </c>
      <c r="CO81" s="9">
        <v>7.9340000000000002</v>
      </c>
      <c r="CP81" s="9">
        <v>1.724</v>
      </c>
      <c r="CQ81" s="9">
        <v>7.9409999999999998</v>
      </c>
      <c r="CR81" s="9">
        <v>4.0369999999999999</v>
      </c>
      <c r="CS81" s="9">
        <v>3.9039999999999999</v>
      </c>
      <c r="CT81" s="9">
        <v>16.097999999999999</v>
      </c>
      <c r="CU81" s="9">
        <v>12.247</v>
      </c>
      <c r="CV81" s="9">
        <v>3.85</v>
      </c>
      <c r="CW81" s="9">
        <v>13.118</v>
      </c>
      <c r="CX81" s="9">
        <v>5.3090000000000002</v>
      </c>
      <c r="CY81" s="9">
        <v>7.8090000000000002</v>
      </c>
      <c r="CZ81" s="9">
        <v>13.542999999999999</v>
      </c>
      <c r="DA81" s="9">
        <v>7.8959999999999999</v>
      </c>
      <c r="DB81" s="9">
        <v>5.6470000000000002</v>
      </c>
    </row>
    <row r="82" spans="1:106">
      <c r="A82" s="10">
        <v>43983</v>
      </c>
      <c r="B82" s="9">
        <v>10.9</v>
      </c>
      <c r="C82" s="9">
        <v>8.2189999999999994</v>
      </c>
      <c r="D82" s="9">
        <v>2.681</v>
      </c>
      <c r="E82" s="9">
        <v>26.224</v>
      </c>
      <c r="F82" s="9">
        <v>11.792999999999999</v>
      </c>
      <c r="G82" s="9">
        <v>14.430999999999999</v>
      </c>
      <c r="H82" s="9">
        <v>19.248999999999999</v>
      </c>
      <c r="I82" s="9">
        <v>12.961</v>
      </c>
      <c r="J82" s="9">
        <v>6.2880000000000003</v>
      </c>
      <c r="K82" s="9">
        <v>34.899000000000001</v>
      </c>
      <c r="L82" s="9">
        <v>14.972</v>
      </c>
      <c r="M82" s="9">
        <v>19.925999999999998</v>
      </c>
      <c r="N82" s="9">
        <v>34.378</v>
      </c>
      <c r="O82" s="9">
        <v>16.257000000000001</v>
      </c>
      <c r="P82" s="9">
        <v>18.120999999999999</v>
      </c>
      <c r="Q82" s="9">
        <v>130.34399999999999</v>
      </c>
      <c r="R82" s="9">
        <v>66.569999999999993</v>
      </c>
      <c r="S82" s="9">
        <v>63.774000000000001</v>
      </c>
      <c r="T82" s="9">
        <v>100.114</v>
      </c>
      <c r="U82" s="9">
        <v>55.445999999999998</v>
      </c>
      <c r="V82" s="9">
        <v>44.667999999999999</v>
      </c>
      <c r="W82" s="9">
        <v>30.23</v>
      </c>
      <c r="X82" s="9">
        <v>11.124000000000001</v>
      </c>
      <c r="Y82" s="9">
        <v>19.106000000000002</v>
      </c>
      <c r="Z82" s="9">
        <v>23.596</v>
      </c>
      <c r="AA82" s="9">
        <v>15.226000000000001</v>
      </c>
      <c r="AB82" s="9">
        <v>8.3699999999999992</v>
      </c>
      <c r="AC82" s="9">
        <v>7.508</v>
      </c>
      <c r="AD82" s="9">
        <v>5.3239999999999998</v>
      </c>
      <c r="AE82" s="9">
        <v>2.1840000000000002</v>
      </c>
      <c r="AF82" s="9">
        <v>4.9240000000000004</v>
      </c>
      <c r="AG82" s="9">
        <v>3.8330000000000002</v>
      </c>
      <c r="AH82" s="9">
        <v>1.0900000000000001</v>
      </c>
      <c r="AI82" s="9">
        <v>4.1420000000000003</v>
      </c>
      <c r="AJ82" s="9">
        <v>3.1349999999999998</v>
      </c>
      <c r="AK82" s="9">
        <v>1.0069999999999999</v>
      </c>
      <c r="AL82" s="9">
        <v>0.78100000000000003</v>
      </c>
      <c r="AM82" s="9">
        <v>0.69799999999999995</v>
      </c>
      <c r="AN82" s="9">
        <v>8.3000000000000004E-2</v>
      </c>
      <c r="AO82" s="9">
        <v>2.5840000000000001</v>
      </c>
      <c r="AP82" s="9">
        <v>1.4910000000000001</v>
      </c>
      <c r="AQ82" s="9">
        <v>1.0940000000000001</v>
      </c>
      <c r="AR82" s="9">
        <v>18.86</v>
      </c>
      <c r="AS82" s="9">
        <v>11.622</v>
      </c>
      <c r="AT82" s="9">
        <v>7.2389999999999999</v>
      </c>
      <c r="AU82" s="9">
        <v>9.4450000000000003</v>
      </c>
      <c r="AV82" s="9">
        <v>6.82</v>
      </c>
      <c r="AW82" s="9">
        <v>2.625</v>
      </c>
      <c r="AX82" s="9">
        <v>9.4149999999999991</v>
      </c>
      <c r="AY82" s="9">
        <v>4.8019999999999996</v>
      </c>
      <c r="AZ82" s="9">
        <v>4.6130000000000004</v>
      </c>
      <c r="BA82" s="9">
        <v>12.648</v>
      </c>
      <c r="BB82" s="9">
        <v>9.5879999999999992</v>
      </c>
      <c r="BC82" s="9">
        <v>3.06</v>
      </c>
      <c r="BD82" s="9">
        <v>10.948</v>
      </c>
      <c r="BE82" s="9">
        <v>5.6379999999999999</v>
      </c>
      <c r="BF82" s="9">
        <v>5.31</v>
      </c>
      <c r="BG82" s="9">
        <v>13.557</v>
      </c>
      <c r="BH82" s="9">
        <v>7.9370000000000003</v>
      </c>
      <c r="BI82" s="9">
        <v>5.6210000000000004</v>
      </c>
      <c r="BJ82" s="9">
        <v>242.655</v>
      </c>
      <c r="BK82" s="9">
        <v>122.742</v>
      </c>
      <c r="BL82" s="9">
        <v>119.913</v>
      </c>
      <c r="BM82" s="9">
        <v>178.19800000000001</v>
      </c>
      <c r="BN82" s="9">
        <v>102.13200000000001</v>
      </c>
      <c r="BO82" s="9">
        <v>76.066000000000003</v>
      </c>
      <c r="BP82" s="9">
        <v>64.456999999999994</v>
      </c>
      <c r="BQ82" s="9">
        <v>20.61</v>
      </c>
      <c r="BR82" s="9">
        <v>43.847000000000001</v>
      </c>
      <c r="BS82" s="9">
        <v>28.297999999999998</v>
      </c>
      <c r="BT82" s="9">
        <v>16.623000000000001</v>
      </c>
      <c r="BU82" s="9">
        <v>11.675000000000001</v>
      </c>
      <c r="BV82" s="9">
        <v>10.349</v>
      </c>
      <c r="BW82" s="9">
        <v>5.1989999999999998</v>
      </c>
      <c r="BX82" s="9">
        <v>5.15</v>
      </c>
      <c r="BY82" s="9">
        <v>4.3600000000000003</v>
      </c>
      <c r="BZ82" s="9">
        <v>3.621</v>
      </c>
      <c r="CA82" s="9">
        <v>0.73899999999999999</v>
      </c>
      <c r="CB82" s="9">
        <v>3.8090000000000002</v>
      </c>
      <c r="CC82" s="9">
        <v>3.0760000000000001</v>
      </c>
      <c r="CD82" s="9">
        <v>0.73199999999999998</v>
      </c>
      <c r="CE82" s="9">
        <v>0.55100000000000005</v>
      </c>
      <c r="CF82" s="9">
        <v>0.54400000000000004</v>
      </c>
      <c r="CG82" s="9">
        <v>7.0000000000000001E-3</v>
      </c>
      <c r="CH82" s="9">
        <v>5.9880000000000004</v>
      </c>
      <c r="CI82" s="9">
        <v>1.5780000000000001</v>
      </c>
      <c r="CJ82" s="9">
        <v>4.4109999999999996</v>
      </c>
      <c r="CK82" s="9">
        <v>21.834</v>
      </c>
      <c r="CL82" s="9">
        <v>13.347</v>
      </c>
      <c r="CM82" s="9">
        <v>8.4870000000000001</v>
      </c>
      <c r="CN82" s="9">
        <v>8.766</v>
      </c>
      <c r="CO82" s="9">
        <v>7.7640000000000002</v>
      </c>
      <c r="CP82" s="9">
        <v>1.0009999999999999</v>
      </c>
      <c r="CQ82" s="9">
        <v>13.068</v>
      </c>
      <c r="CR82" s="9">
        <v>5.5819999999999999</v>
      </c>
      <c r="CS82" s="9">
        <v>7.4859999999999998</v>
      </c>
      <c r="CT82" s="9">
        <v>12.545999999999999</v>
      </c>
      <c r="CU82" s="9">
        <v>10.803000000000001</v>
      </c>
      <c r="CV82" s="9">
        <v>1.7430000000000001</v>
      </c>
      <c r="CW82" s="9">
        <v>15.753</v>
      </c>
      <c r="CX82" s="9">
        <v>5.82</v>
      </c>
      <c r="CY82" s="9">
        <v>9.9329999999999998</v>
      </c>
      <c r="CZ82" s="9">
        <v>16.876999999999999</v>
      </c>
      <c r="DA82" s="9">
        <v>8.6590000000000007</v>
      </c>
      <c r="DB82" s="9">
        <v>8.2189999999999994</v>
      </c>
    </row>
    <row r="83" spans="1:106">
      <c r="A83" s="10">
        <v>44013</v>
      </c>
      <c r="B83" s="9">
        <v>10.792999999999999</v>
      </c>
      <c r="C83" s="9">
        <v>6.8289999999999997</v>
      </c>
      <c r="D83" s="9">
        <v>3.9630000000000001</v>
      </c>
      <c r="E83" s="9">
        <v>27.684999999999999</v>
      </c>
      <c r="F83" s="9">
        <v>11.04</v>
      </c>
      <c r="G83" s="9">
        <v>16.643999999999998</v>
      </c>
      <c r="H83" s="9">
        <v>18.785</v>
      </c>
      <c r="I83" s="9">
        <v>12.055</v>
      </c>
      <c r="J83" s="9">
        <v>6.7309999999999999</v>
      </c>
      <c r="K83" s="9">
        <v>33.944000000000003</v>
      </c>
      <c r="L83" s="9">
        <v>13.595000000000001</v>
      </c>
      <c r="M83" s="9">
        <v>20.349</v>
      </c>
      <c r="N83" s="9">
        <v>34.793999999999997</v>
      </c>
      <c r="O83" s="9">
        <v>15.364000000000001</v>
      </c>
      <c r="P83" s="9">
        <v>19.428999999999998</v>
      </c>
      <c r="Q83" s="9">
        <v>129.25</v>
      </c>
      <c r="R83" s="9">
        <v>65.533000000000001</v>
      </c>
      <c r="S83" s="9">
        <v>63.716000000000001</v>
      </c>
      <c r="T83" s="9">
        <v>100.77800000000001</v>
      </c>
      <c r="U83" s="9">
        <v>55.648000000000003</v>
      </c>
      <c r="V83" s="9">
        <v>45.13</v>
      </c>
      <c r="W83" s="9">
        <v>28.471</v>
      </c>
      <c r="X83" s="9">
        <v>9.8849999999999998</v>
      </c>
      <c r="Y83" s="9">
        <v>18.585999999999999</v>
      </c>
      <c r="Z83" s="9">
        <v>19.498000000000001</v>
      </c>
      <c r="AA83" s="9">
        <v>11.162000000000001</v>
      </c>
      <c r="AB83" s="9">
        <v>8.3360000000000003</v>
      </c>
      <c r="AC83" s="9">
        <v>4.9379999999999997</v>
      </c>
      <c r="AD83" s="9">
        <v>3.27</v>
      </c>
      <c r="AE83" s="9">
        <v>1.669</v>
      </c>
      <c r="AF83" s="9">
        <v>2.9169999999999998</v>
      </c>
      <c r="AG83" s="9">
        <v>2.165</v>
      </c>
      <c r="AH83" s="9">
        <v>0.753</v>
      </c>
      <c r="AI83" s="9">
        <v>1.5680000000000001</v>
      </c>
      <c r="AJ83" s="9">
        <v>1.244</v>
      </c>
      <c r="AK83" s="9">
        <v>0.32500000000000001</v>
      </c>
      <c r="AL83" s="9">
        <v>1.349</v>
      </c>
      <c r="AM83" s="9">
        <v>0.92100000000000004</v>
      </c>
      <c r="AN83" s="9">
        <v>0.42799999999999999</v>
      </c>
      <c r="AO83" s="9">
        <v>2.0209999999999999</v>
      </c>
      <c r="AP83" s="9">
        <v>1.105</v>
      </c>
      <c r="AQ83" s="9">
        <v>0.91600000000000004</v>
      </c>
      <c r="AR83" s="9">
        <v>16.841999999999999</v>
      </c>
      <c r="AS83" s="9">
        <v>9.5779999999999994</v>
      </c>
      <c r="AT83" s="9">
        <v>7.2649999999999997</v>
      </c>
      <c r="AU83" s="9">
        <v>8.5679999999999996</v>
      </c>
      <c r="AV83" s="9">
        <v>5.65</v>
      </c>
      <c r="AW83" s="9">
        <v>2.9180000000000001</v>
      </c>
      <c r="AX83" s="9">
        <v>8.2739999999999991</v>
      </c>
      <c r="AY83" s="9">
        <v>3.927</v>
      </c>
      <c r="AZ83" s="9">
        <v>4.3470000000000004</v>
      </c>
      <c r="BA83" s="9">
        <v>10.657999999999999</v>
      </c>
      <c r="BB83" s="9">
        <v>7.0590000000000002</v>
      </c>
      <c r="BC83" s="9">
        <v>3.5990000000000002</v>
      </c>
      <c r="BD83" s="9">
        <v>8.84</v>
      </c>
      <c r="BE83" s="9">
        <v>4.1040000000000001</v>
      </c>
      <c r="BF83" s="9">
        <v>4.7359999999999998</v>
      </c>
      <c r="BG83" s="9">
        <v>9.843</v>
      </c>
      <c r="BH83" s="9">
        <v>5.1710000000000003</v>
      </c>
      <c r="BI83" s="9">
        <v>4.6719999999999997</v>
      </c>
      <c r="BJ83" s="9">
        <v>242.87200000000001</v>
      </c>
      <c r="BK83" s="9">
        <v>123.205</v>
      </c>
      <c r="BL83" s="9">
        <v>119.667</v>
      </c>
      <c r="BM83" s="9">
        <v>181.38300000000001</v>
      </c>
      <c r="BN83" s="9">
        <v>104.239</v>
      </c>
      <c r="BO83" s="9">
        <v>77.144999999999996</v>
      </c>
      <c r="BP83" s="9">
        <v>61.488</v>
      </c>
      <c r="BQ83" s="9">
        <v>18.966000000000001</v>
      </c>
      <c r="BR83" s="9">
        <v>42.521999999999998</v>
      </c>
      <c r="BS83" s="9">
        <v>29.626000000000001</v>
      </c>
      <c r="BT83" s="9">
        <v>17.689</v>
      </c>
      <c r="BU83" s="9">
        <v>11.936999999999999</v>
      </c>
      <c r="BV83" s="9">
        <v>10.238</v>
      </c>
      <c r="BW83" s="9">
        <v>6.6289999999999996</v>
      </c>
      <c r="BX83" s="9">
        <v>3.6080000000000001</v>
      </c>
      <c r="BY83" s="9">
        <v>5.5679999999999996</v>
      </c>
      <c r="BZ83" s="9">
        <v>3.7330000000000001</v>
      </c>
      <c r="CA83" s="9">
        <v>1.8360000000000001</v>
      </c>
      <c r="CB83" s="9">
        <v>3.2970000000000002</v>
      </c>
      <c r="CC83" s="9">
        <v>2.0910000000000002</v>
      </c>
      <c r="CD83" s="9">
        <v>1.206</v>
      </c>
      <c r="CE83" s="9">
        <v>2.2709999999999999</v>
      </c>
      <c r="CF83" s="9">
        <v>1.6419999999999999</v>
      </c>
      <c r="CG83" s="9">
        <v>0.63</v>
      </c>
      <c r="CH83" s="9">
        <v>4.6689999999999996</v>
      </c>
      <c r="CI83" s="9">
        <v>2.8959999999999999</v>
      </c>
      <c r="CJ83" s="9">
        <v>1.7729999999999999</v>
      </c>
      <c r="CK83" s="9">
        <v>22.178000000000001</v>
      </c>
      <c r="CL83" s="9">
        <v>13.247</v>
      </c>
      <c r="CM83" s="9">
        <v>8.9309999999999992</v>
      </c>
      <c r="CN83" s="9">
        <v>8.7370000000000001</v>
      </c>
      <c r="CO83" s="9">
        <v>7.3479999999999999</v>
      </c>
      <c r="CP83" s="9">
        <v>1.389</v>
      </c>
      <c r="CQ83" s="9">
        <v>13.44</v>
      </c>
      <c r="CR83" s="9">
        <v>5.899</v>
      </c>
      <c r="CS83" s="9">
        <v>7.5419999999999998</v>
      </c>
      <c r="CT83" s="9">
        <v>13.39</v>
      </c>
      <c r="CU83" s="9">
        <v>10.163</v>
      </c>
      <c r="CV83" s="9">
        <v>3.2269999999999999</v>
      </c>
      <c r="CW83" s="9">
        <v>16.236000000000001</v>
      </c>
      <c r="CX83" s="9">
        <v>7.5259999999999998</v>
      </c>
      <c r="CY83" s="9">
        <v>8.7100000000000009</v>
      </c>
      <c r="CZ83" s="9">
        <v>16.736999999999998</v>
      </c>
      <c r="DA83" s="9">
        <v>7.99</v>
      </c>
      <c r="DB83" s="9">
        <v>8.7479999999999993</v>
      </c>
    </row>
    <row r="84" spans="1:106">
      <c r="A84" s="10">
        <v>44044</v>
      </c>
      <c r="B84" s="9">
        <v>9.8569999999999993</v>
      </c>
      <c r="C84" s="9">
        <v>6.9749999999999996</v>
      </c>
      <c r="D84" s="9">
        <v>2.8820000000000001</v>
      </c>
      <c r="E84" s="9">
        <v>31.010999999999999</v>
      </c>
      <c r="F84" s="9">
        <v>13.019</v>
      </c>
      <c r="G84" s="9">
        <v>17.992000000000001</v>
      </c>
      <c r="H84" s="9">
        <v>14.742000000000001</v>
      </c>
      <c r="I84" s="9">
        <v>9.8309999999999995</v>
      </c>
      <c r="J84" s="9">
        <v>4.9109999999999996</v>
      </c>
      <c r="K84" s="9">
        <v>35.283000000000001</v>
      </c>
      <c r="L84" s="9">
        <v>15.145</v>
      </c>
      <c r="M84" s="9">
        <v>20.137</v>
      </c>
      <c r="N84" s="9">
        <v>35.86</v>
      </c>
      <c r="O84" s="9">
        <v>15.853</v>
      </c>
      <c r="P84" s="9">
        <v>20.007000000000001</v>
      </c>
      <c r="Q84" s="9">
        <v>132.11000000000001</v>
      </c>
      <c r="R84" s="9">
        <v>66.811999999999998</v>
      </c>
      <c r="S84" s="9">
        <v>65.298000000000002</v>
      </c>
      <c r="T84" s="9">
        <v>101.59699999999999</v>
      </c>
      <c r="U84" s="9">
        <v>55.957000000000001</v>
      </c>
      <c r="V84" s="9">
        <v>45.64</v>
      </c>
      <c r="W84" s="9">
        <v>30.513000000000002</v>
      </c>
      <c r="X84" s="9">
        <v>10.855</v>
      </c>
      <c r="Y84" s="9">
        <v>19.658000000000001</v>
      </c>
      <c r="Z84" s="9">
        <v>18.905000000000001</v>
      </c>
      <c r="AA84" s="9">
        <v>11.356999999999999</v>
      </c>
      <c r="AB84" s="9">
        <v>7.548</v>
      </c>
      <c r="AC84" s="9">
        <v>3.6</v>
      </c>
      <c r="AD84" s="9">
        <v>2.6970000000000001</v>
      </c>
      <c r="AE84" s="9">
        <v>0.90300000000000002</v>
      </c>
      <c r="AF84" s="9">
        <v>2.198</v>
      </c>
      <c r="AG84" s="9">
        <v>1.736</v>
      </c>
      <c r="AH84" s="9">
        <v>0.46200000000000002</v>
      </c>
      <c r="AI84" s="9">
        <v>1.4279999999999999</v>
      </c>
      <c r="AJ84" s="9">
        <v>1.0840000000000001</v>
      </c>
      <c r="AK84" s="9">
        <v>0.34399999999999997</v>
      </c>
      <c r="AL84" s="9">
        <v>0.77</v>
      </c>
      <c r="AM84" s="9">
        <v>0.65100000000000002</v>
      </c>
      <c r="AN84" s="9">
        <v>0.11799999999999999</v>
      </c>
      <c r="AO84" s="9">
        <v>1.4019999999999999</v>
      </c>
      <c r="AP84" s="9">
        <v>0.96199999999999997</v>
      </c>
      <c r="AQ84" s="9">
        <v>0.44</v>
      </c>
      <c r="AR84" s="9">
        <v>16.710999999999999</v>
      </c>
      <c r="AS84" s="9">
        <v>9.8279999999999994</v>
      </c>
      <c r="AT84" s="9">
        <v>6.8840000000000003</v>
      </c>
      <c r="AU84" s="9">
        <v>8.5749999999999993</v>
      </c>
      <c r="AV84" s="9">
        <v>5.6520000000000001</v>
      </c>
      <c r="AW84" s="9">
        <v>2.923</v>
      </c>
      <c r="AX84" s="9">
        <v>8.1370000000000005</v>
      </c>
      <c r="AY84" s="9">
        <v>4.1760000000000002</v>
      </c>
      <c r="AZ84" s="9">
        <v>3.9609999999999999</v>
      </c>
      <c r="BA84" s="9">
        <v>10.009</v>
      </c>
      <c r="BB84" s="9">
        <v>6.7990000000000004</v>
      </c>
      <c r="BC84" s="9">
        <v>3.21</v>
      </c>
      <c r="BD84" s="9">
        <v>8.8960000000000008</v>
      </c>
      <c r="BE84" s="9">
        <v>4.5590000000000002</v>
      </c>
      <c r="BF84" s="9">
        <v>4.3380000000000001</v>
      </c>
      <c r="BG84" s="9">
        <v>9.5649999999999995</v>
      </c>
      <c r="BH84" s="9">
        <v>5.26</v>
      </c>
      <c r="BI84" s="9">
        <v>4.3049999999999997</v>
      </c>
      <c r="BJ84" s="9">
        <v>246.34</v>
      </c>
      <c r="BK84" s="9">
        <v>122.66500000000001</v>
      </c>
      <c r="BL84" s="9">
        <v>123.675</v>
      </c>
      <c r="BM84" s="9">
        <v>181.643</v>
      </c>
      <c r="BN84" s="9">
        <v>101.907</v>
      </c>
      <c r="BO84" s="9">
        <v>79.736000000000004</v>
      </c>
      <c r="BP84" s="9">
        <v>64.695999999999998</v>
      </c>
      <c r="BQ84" s="9">
        <v>20.757999999999999</v>
      </c>
      <c r="BR84" s="9">
        <v>43.938000000000002</v>
      </c>
      <c r="BS84" s="9">
        <v>22.04</v>
      </c>
      <c r="BT84" s="9">
        <v>13.292999999999999</v>
      </c>
      <c r="BU84" s="9">
        <v>8.7479999999999993</v>
      </c>
      <c r="BV84" s="9">
        <v>5.8979999999999997</v>
      </c>
      <c r="BW84" s="9">
        <v>3.6760000000000002</v>
      </c>
      <c r="BX84" s="9">
        <v>2.222</v>
      </c>
      <c r="BY84" s="9">
        <v>1.8520000000000001</v>
      </c>
      <c r="BZ84" s="9">
        <v>1.8420000000000001</v>
      </c>
      <c r="CA84" s="9">
        <v>0.01</v>
      </c>
      <c r="CB84" s="9">
        <v>1.5069999999999999</v>
      </c>
      <c r="CC84" s="9">
        <v>1.504</v>
      </c>
      <c r="CD84" s="9">
        <v>3.0000000000000001E-3</v>
      </c>
      <c r="CE84" s="9">
        <v>0.34499999999999997</v>
      </c>
      <c r="CF84" s="9">
        <v>0.33800000000000002</v>
      </c>
      <c r="CG84" s="9">
        <v>7.0000000000000001E-3</v>
      </c>
      <c r="CH84" s="9">
        <v>4.0460000000000003</v>
      </c>
      <c r="CI84" s="9">
        <v>1.8340000000000001</v>
      </c>
      <c r="CJ84" s="9">
        <v>2.2120000000000002</v>
      </c>
      <c r="CK84" s="9">
        <v>19.228999999999999</v>
      </c>
      <c r="CL84" s="9">
        <v>11.042</v>
      </c>
      <c r="CM84" s="9">
        <v>8.1859999999999999</v>
      </c>
      <c r="CN84" s="9">
        <v>7.0209999999999999</v>
      </c>
      <c r="CO84" s="9">
        <v>4.9989999999999997</v>
      </c>
      <c r="CP84" s="9">
        <v>2.0219999999999998</v>
      </c>
      <c r="CQ84" s="9">
        <v>12.207000000000001</v>
      </c>
      <c r="CR84" s="9">
        <v>6.0430000000000001</v>
      </c>
      <c r="CS84" s="9">
        <v>6.1639999999999997</v>
      </c>
      <c r="CT84" s="9">
        <v>8.3840000000000003</v>
      </c>
      <c r="CU84" s="9">
        <v>6.35</v>
      </c>
      <c r="CV84" s="9">
        <v>2.0339999999999998</v>
      </c>
      <c r="CW84" s="9">
        <v>13.656000000000001</v>
      </c>
      <c r="CX84" s="9">
        <v>6.9420000000000002</v>
      </c>
      <c r="CY84" s="9">
        <v>6.7130000000000001</v>
      </c>
      <c r="CZ84" s="9">
        <v>13.714</v>
      </c>
      <c r="DA84" s="9">
        <v>7.548</v>
      </c>
      <c r="DB84" s="9">
        <v>6.1669999999999998</v>
      </c>
    </row>
    <row r="85" spans="1:106">
      <c r="A85" s="10">
        <v>44075</v>
      </c>
      <c r="B85" s="9">
        <v>10.539</v>
      </c>
      <c r="C85" s="9">
        <v>8.234</v>
      </c>
      <c r="D85" s="9">
        <v>2.306</v>
      </c>
      <c r="E85" s="9">
        <v>27.401</v>
      </c>
      <c r="F85" s="9">
        <v>12.103999999999999</v>
      </c>
      <c r="G85" s="9">
        <v>15.297000000000001</v>
      </c>
      <c r="H85" s="9">
        <v>14.677</v>
      </c>
      <c r="I85" s="9">
        <v>10.952</v>
      </c>
      <c r="J85" s="9">
        <v>3.7250000000000001</v>
      </c>
      <c r="K85" s="9">
        <v>30.812000000000001</v>
      </c>
      <c r="L85" s="9">
        <v>13.497999999999999</v>
      </c>
      <c r="M85" s="9">
        <v>17.314</v>
      </c>
      <c r="N85" s="9">
        <v>31.251000000000001</v>
      </c>
      <c r="O85" s="9">
        <v>14.750999999999999</v>
      </c>
      <c r="P85" s="9">
        <v>16.501000000000001</v>
      </c>
      <c r="Q85" s="9">
        <v>131.32</v>
      </c>
      <c r="R85" s="9">
        <v>66.647000000000006</v>
      </c>
      <c r="S85" s="9">
        <v>64.673000000000002</v>
      </c>
      <c r="T85" s="9">
        <v>100.327</v>
      </c>
      <c r="U85" s="9">
        <v>56.03</v>
      </c>
      <c r="V85" s="9">
        <v>44.295999999999999</v>
      </c>
      <c r="W85" s="9">
        <v>30.992999999999999</v>
      </c>
      <c r="X85" s="9">
        <v>10.617000000000001</v>
      </c>
      <c r="Y85" s="9">
        <v>20.376000000000001</v>
      </c>
      <c r="Z85" s="9">
        <v>17.184000000000001</v>
      </c>
      <c r="AA85" s="9">
        <v>10.138999999999999</v>
      </c>
      <c r="AB85" s="9">
        <v>7.0449999999999999</v>
      </c>
      <c r="AC85" s="9">
        <v>2.7810000000000001</v>
      </c>
      <c r="AD85" s="9">
        <v>1.617</v>
      </c>
      <c r="AE85" s="9">
        <v>1.1639999999999999</v>
      </c>
      <c r="AF85" s="9">
        <v>1.5669999999999999</v>
      </c>
      <c r="AG85" s="9">
        <v>1.1000000000000001</v>
      </c>
      <c r="AH85" s="9">
        <v>0.46600000000000003</v>
      </c>
      <c r="AI85" s="9">
        <v>0.66200000000000003</v>
      </c>
      <c r="AJ85" s="9">
        <v>0.30199999999999999</v>
      </c>
      <c r="AK85" s="9">
        <v>0.36</v>
      </c>
      <c r="AL85" s="9">
        <v>0.90500000000000003</v>
      </c>
      <c r="AM85" s="9">
        <v>0.79800000000000004</v>
      </c>
      <c r="AN85" s="9">
        <v>0.107</v>
      </c>
      <c r="AO85" s="9">
        <v>1.2150000000000001</v>
      </c>
      <c r="AP85" s="9">
        <v>0.51700000000000002</v>
      </c>
      <c r="AQ85" s="9">
        <v>0.69799999999999995</v>
      </c>
      <c r="AR85" s="9">
        <v>15.978999999999999</v>
      </c>
      <c r="AS85" s="9">
        <v>9.5329999999999995</v>
      </c>
      <c r="AT85" s="9">
        <v>6.4470000000000001</v>
      </c>
      <c r="AU85" s="9">
        <v>8.1929999999999996</v>
      </c>
      <c r="AV85" s="9">
        <v>5.6239999999999997</v>
      </c>
      <c r="AW85" s="9">
        <v>2.569</v>
      </c>
      <c r="AX85" s="9">
        <v>7.7859999999999996</v>
      </c>
      <c r="AY85" s="9">
        <v>3.9089999999999998</v>
      </c>
      <c r="AZ85" s="9">
        <v>3.8769999999999998</v>
      </c>
      <c r="BA85" s="9">
        <v>8.9719999999999995</v>
      </c>
      <c r="BB85" s="9">
        <v>6.0890000000000004</v>
      </c>
      <c r="BC85" s="9">
        <v>2.883</v>
      </c>
      <c r="BD85" s="9">
        <v>8.2119999999999997</v>
      </c>
      <c r="BE85" s="9">
        <v>4.05</v>
      </c>
      <c r="BF85" s="9">
        <v>4.1619999999999999</v>
      </c>
      <c r="BG85" s="9">
        <v>8.4480000000000004</v>
      </c>
      <c r="BH85" s="9">
        <v>4.2110000000000003</v>
      </c>
      <c r="BI85" s="9">
        <v>4.2370000000000001</v>
      </c>
      <c r="BJ85" s="9">
        <v>247.226</v>
      </c>
      <c r="BK85" s="9">
        <v>124.309</v>
      </c>
      <c r="BL85" s="9">
        <v>122.917</v>
      </c>
      <c r="BM85" s="9">
        <v>175.38800000000001</v>
      </c>
      <c r="BN85" s="9">
        <v>99.793999999999997</v>
      </c>
      <c r="BO85" s="9">
        <v>75.593999999999994</v>
      </c>
      <c r="BP85" s="9">
        <v>71.837000000000003</v>
      </c>
      <c r="BQ85" s="9">
        <v>24.515000000000001</v>
      </c>
      <c r="BR85" s="9">
        <v>47.322000000000003</v>
      </c>
      <c r="BS85" s="9">
        <v>24.068999999999999</v>
      </c>
      <c r="BT85" s="9">
        <v>13.72</v>
      </c>
      <c r="BU85" s="9">
        <v>10.35</v>
      </c>
      <c r="BV85" s="9">
        <v>5.4669999999999996</v>
      </c>
      <c r="BW85" s="9">
        <v>4.0030000000000001</v>
      </c>
      <c r="BX85" s="9">
        <v>1.4650000000000001</v>
      </c>
      <c r="BY85" s="9">
        <v>2.0550000000000002</v>
      </c>
      <c r="BZ85" s="9">
        <v>1.506</v>
      </c>
      <c r="CA85" s="9">
        <v>0.54900000000000004</v>
      </c>
      <c r="CB85" s="9">
        <v>1.5720000000000001</v>
      </c>
      <c r="CC85" s="9">
        <v>1.19</v>
      </c>
      <c r="CD85" s="9">
        <v>0.38200000000000001</v>
      </c>
      <c r="CE85" s="9">
        <v>0.48299999999999998</v>
      </c>
      <c r="CF85" s="9">
        <v>0.315</v>
      </c>
      <c r="CG85" s="9">
        <v>0.16800000000000001</v>
      </c>
      <c r="CH85" s="9">
        <v>3.4119999999999999</v>
      </c>
      <c r="CI85" s="9">
        <v>2.4969999999999999</v>
      </c>
      <c r="CJ85" s="9">
        <v>0.91500000000000004</v>
      </c>
      <c r="CK85" s="9">
        <v>21.15</v>
      </c>
      <c r="CL85" s="9">
        <v>11.917</v>
      </c>
      <c r="CM85" s="9">
        <v>9.2330000000000005</v>
      </c>
      <c r="CN85" s="9">
        <v>7.0880000000000001</v>
      </c>
      <c r="CO85" s="9">
        <v>5.2469999999999999</v>
      </c>
      <c r="CP85" s="9">
        <v>1.841</v>
      </c>
      <c r="CQ85" s="9">
        <v>14.063000000000001</v>
      </c>
      <c r="CR85" s="9">
        <v>6.67</v>
      </c>
      <c r="CS85" s="9">
        <v>7.3920000000000003</v>
      </c>
      <c r="CT85" s="9">
        <v>8.4179999999999993</v>
      </c>
      <c r="CU85" s="9">
        <v>6.0259999999999998</v>
      </c>
      <c r="CV85" s="9">
        <v>2.3929999999999998</v>
      </c>
      <c r="CW85" s="9">
        <v>15.651</v>
      </c>
      <c r="CX85" s="9">
        <v>7.694</v>
      </c>
      <c r="CY85" s="9">
        <v>7.9569999999999999</v>
      </c>
      <c r="CZ85" s="9">
        <v>15.635</v>
      </c>
      <c r="DA85" s="9">
        <v>7.8609999999999998</v>
      </c>
      <c r="DB85" s="9">
        <v>7.774</v>
      </c>
    </row>
    <row r="86" spans="1:106">
      <c r="A86" s="10">
        <v>44105</v>
      </c>
      <c r="B86" s="9">
        <v>11.202999999999999</v>
      </c>
      <c r="C86" s="9">
        <v>7.859</v>
      </c>
      <c r="D86" s="9">
        <v>3.3439999999999999</v>
      </c>
      <c r="E86" s="9">
        <v>26.901</v>
      </c>
      <c r="F86" s="9">
        <v>12.019</v>
      </c>
      <c r="G86" s="9">
        <v>14.882</v>
      </c>
      <c r="H86" s="9">
        <v>13.884</v>
      </c>
      <c r="I86" s="9">
        <v>9.5670000000000002</v>
      </c>
      <c r="J86" s="9">
        <v>4.3170000000000002</v>
      </c>
      <c r="K86" s="9">
        <v>29.876999999999999</v>
      </c>
      <c r="L86" s="9">
        <v>13.468</v>
      </c>
      <c r="M86" s="9">
        <v>16.41</v>
      </c>
      <c r="N86" s="9">
        <v>29.651</v>
      </c>
      <c r="O86" s="9">
        <v>13.779</v>
      </c>
      <c r="P86" s="9">
        <v>15.872999999999999</v>
      </c>
      <c r="Q86" s="9">
        <v>131.87</v>
      </c>
      <c r="R86" s="9">
        <v>66.616</v>
      </c>
      <c r="S86" s="9">
        <v>65.254999999999995</v>
      </c>
      <c r="T86" s="9">
        <v>100.607</v>
      </c>
      <c r="U86" s="9">
        <v>55.31</v>
      </c>
      <c r="V86" s="9">
        <v>45.296999999999997</v>
      </c>
      <c r="W86" s="9">
        <v>31.263999999999999</v>
      </c>
      <c r="X86" s="9">
        <v>11.305999999999999</v>
      </c>
      <c r="Y86" s="9">
        <v>19.957999999999998</v>
      </c>
      <c r="Z86" s="9">
        <v>20.219000000000001</v>
      </c>
      <c r="AA86" s="9">
        <v>11.113</v>
      </c>
      <c r="AB86" s="9">
        <v>9.1059999999999999</v>
      </c>
      <c r="AC86" s="9">
        <v>3.7370000000000001</v>
      </c>
      <c r="AD86" s="9">
        <v>2.1429999999999998</v>
      </c>
      <c r="AE86" s="9">
        <v>1.593</v>
      </c>
      <c r="AF86" s="9">
        <v>2.6379999999999999</v>
      </c>
      <c r="AG86" s="9">
        <v>1.6180000000000001</v>
      </c>
      <c r="AH86" s="9">
        <v>1.02</v>
      </c>
      <c r="AI86" s="9">
        <v>1.51</v>
      </c>
      <c r="AJ86" s="9">
        <v>0.65400000000000003</v>
      </c>
      <c r="AK86" s="9">
        <v>0.85599999999999998</v>
      </c>
      <c r="AL86" s="9">
        <v>1.1279999999999999</v>
      </c>
      <c r="AM86" s="9">
        <v>0.96399999999999997</v>
      </c>
      <c r="AN86" s="9">
        <v>0.16400000000000001</v>
      </c>
      <c r="AO86" s="9">
        <v>1.099</v>
      </c>
      <c r="AP86" s="9">
        <v>0.52500000000000002</v>
      </c>
      <c r="AQ86" s="9">
        <v>0.57399999999999995</v>
      </c>
      <c r="AR86" s="9">
        <v>18.117999999999999</v>
      </c>
      <c r="AS86" s="9">
        <v>9.9139999999999997</v>
      </c>
      <c r="AT86" s="9">
        <v>8.2040000000000006</v>
      </c>
      <c r="AU86" s="9">
        <v>8.9480000000000004</v>
      </c>
      <c r="AV86" s="9">
        <v>5.9450000000000003</v>
      </c>
      <c r="AW86" s="9">
        <v>3.0030000000000001</v>
      </c>
      <c r="AX86" s="9">
        <v>9.17</v>
      </c>
      <c r="AY86" s="9">
        <v>3.9689999999999999</v>
      </c>
      <c r="AZ86" s="9">
        <v>5.2009999999999996</v>
      </c>
      <c r="BA86" s="9">
        <v>10.35</v>
      </c>
      <c r="BB86" s="9">
        <v>6.8849999999999998</v>
      </c>
      <c r="BC86" s="9">
        <v>3.4649999999999999</v>
      </c>
      <c r="BD86" s="9">
        <v>9.8689999999999998</v>
      </c>
      <c r="BE86" s="9">
        <v>4.2279999999999998</v>
      </c>
      <c r="BF86" s="9">
        <v>5.641</v>
      </c>
      <c r="BG86" s="9">
        <v>10.68</v>
      </c>
      <c r="BH86" s="9">
        <v>4.6230000000000002</v>
      </c>
      <c r="BI86" s="9">
        <v>6.0570000000000004</v>
      </c>
      <c r="BJ86" s="9">
        <v>254.02699999999999</v>
      </c>
      <c r="BK86" s="9">
        <v>127.1</v>
      </c>
      <c r="BL86" s="9">
        <v>126.926</v>
      </c>
      <c r="BM86" s="9">
        <v>183.33199999999999</v>
      </c>
      <c r="BN86" s="9">
        <v>104.002</v>
      </c>
      <c r="BO86" s="9">
        <v>79.33</v>
      </c>
      <c r="BP86" s="9">
        <v>70.694999999999993</v>
      </c>
      <c r="BQ86" s="9">
        <v>23.097999999999999</v>
      </c>
      <c r="BR86" s="9">
        <v>47.595999999999997</v>
      </c>
      <c r="BS86" s="9">
        <v>27.12</v>
      </c>
      <c r="BT86" s="9">
        <v>14.683999999999999</v>
      </c>
      <c r="BU86" s="9">
        <v>12.436</v>
      </c>
      <c r="BV86" s="9">
        <v>7.0830000000000002</v>
      </c>
      <c r="BW86" s="9">
        <v>3.7589999999999999</v>
      </c>
      <c r="BX86" s="9">
        <v>3.3239999999999998</v>
      </c>
      <c r="BY86" s="9">
        <v>2.8260000000000001</v>
      </c>
      <c r="BZ86" s="9">
        <v>1.468</v>
      </c>
      <c r="CA86" s="9">
        <v>1.3580000000000001</v>
      </c>
      <c r="CB86" s="9">
        <v>2.367</v>
      </c>
      <c r="CC86" s="9">
        <v>1.1759999999999999</v>
      </c>
      <c r="CD86" s="9">
        <v>1.1910000000000001</v>
      </c>
      <c r="CE86" s="9">
        <v>0.45900000000000002</v>
      </c>
      <c r="CF86" s="9">
        <v>0.29199999999999998</v>
      </c>
      <c r="CG86" s="9">
        <v>0.16700000000000001</v>
      </c>
      <c r="CH86" s="9">
        <v>4.2569999999999997</v>
      </c>
      <c r="CI86" s="9">
        <v>2.2909999999999999</v>
      </c>
      <c r="CJ86" s="9">
        <v>1.966</v>
      </c>
      <c r="CK86" s="9">
        <v>23.472000000000001</v>
      </c>
      <c r="CL86" s="9">
        <v>12.986000000000001</v>
      </c>
      <c r="CM86" s="9">
        <v>10.486000000000001</v>
      </c>
      <c r="CN86" s="9">
        <v>6.601</v>
      </c>
      <c r="CO86" s="9">
        <v>4.6970000000000001</v>
      </c>
      <c r="CP86" s="9">
        <v>1.9039999999999999</v>
      </c>
      <c r="CQ86" s="9">
        <v>16.870999999999999</v>
      </c>
      <c r="CR86" s="9">
        <v>8.2899999999999991</v>
      </c>
      <c r="CS86" s="9">
        <v>8.5820000000000007</v>
      </c>
      <c r="CT86" s="9">
        <v>7.415</v>
      </c>
      <c r="CU86" s="9">
        <v>5.1589999999999998</v>
      </c>
      <c r="CV86" s="9">
        <v>2.2570000000000001</v>
      </c>
      <c r="CW86" s="9">
        <v>19.704999999999998</v>
      </c>
      <c r="CX86" s="9">
        <v>9.5259999999999998</v>
      </c>
      <c r="CY86" s="9">
        <v>10.18</v>
      </c>
      <c r="CZ86" s="9">
        <v>19.239000000000001</v>
      </c>
      <c r="DA86" s="9">
        <v>9.4659999999999993</v>
      </c>
      <c r="DB86" s="9">
        <v>9.7729999999999997</v>
      </c>
    </row>
    <row r="87" spans="1:106">
      <c r="A87" s="10">
        <v>44136</v>
      </c>
      <c r="B87" s="9">
        <v>12.289</v>
      </c>
      <c r="C87" s="9">
        <v>8.4719999999999995</v>
      </c>
      <c r="D87" s="9">
        <v>3.8170000000000002</v>
      </c>
      <c r="E87" s="9">
        <v>26.957000000000001</v>
      </c>
      <c r="F87" s="9">
        <v>12.273</v>
      </c>
      <c r="G87" s="9">
        <v>14.683999999999999</v>
      </c>
      <c r="H87" s="9">
        <v>14.555999999999999</v>
      </c>
      <c r="I87" s="9">
        <v>10.179</v>
      </c>
      <c r="J87" s="9">
        <v>4.3769999999999998</v>
      </c>
      <c r="K87" s="9">
        <v>29.722999999999999</v>
      </c>
      <c r="L87" s="9">
        <v>13.391999999999999</v>
      </c>
      <c r="M87" s="9">
        <v>16.331</v>
      </c>
      <c r="N87" s="9">
        <v>29.613</v>
      </c>
      <c r="O87" s="9">
        <v>14.005000000000001</v>
      </c>
      <c r="P87" s="9">
        <v>15.608000000000001</v>
      </c>
      <c r="Q87" s="9">
        <v>131.989</v>
      </c>
      <c r="R87" s="9">
        <v>67.549000000000007</v>
      </c>
      <c r="S87" s="9">
        <v>64.44</v>
      </c>
      <c r="T87" s="9">
        <v>102.38200000000001</v>
      </c>
      <c r="U87" s="9">
        <v>57.75</v>
      </c>
      <c r="V87" s="9">
        <v>44.631999999999998</v>
      </c>
      <c r="W87" s="9">
        <v>29.606999999999999</v>
      </c>
      <c r="X87" s="9">
        <v>9.7989999999999995</v>
      </c>
      <c r="Y87" s="9">
        <v>19.808</v>
      </c>
      <c r="Z87" s="9">
        <v>15.467000000000001</v>
      </c>
      <c r="AA87" s="9">
        <v>8.0060000000000002</v>
      </c>
      <c r="AB87" s="9">
        <v>7.4610000000000003</v>
      </c>
      <c r="AC87" s="9">
        <v>2.6680000000000001</v>
      </c>
      <c r="AD87" s="9">
        <v>1.3080000000000001</v>
      </c>
      <c r="AE87" s="9">
        <v>1.361</v>
      </c>
      <c r="AF87" s="9">
        <v>1.393</v>
      </c>
      <c r="AG87" s="9">
        <v>1.008</v>
      </c>
      <c r="AH87" s="9">
        <v>0.38500000000000001</v>
      </c>
      <c r="AI87" s="9">
        <v>0.495</v>
      </c>
      <c r="AJ87" s="9">
        <v>0.192</v>
      </c>
      <c r="AK87" s="9">
        <v>0.30299999999999999</v>
      </c>
      <c r="AL87" s="9">
        <v>0.89800000000000002</v>
      </c>
      <c r="AM87" s="9">
        <v>0.81699999999999995</v>
      </c>
      <c r="AN87" s="9">
        <v>8.2000000000000003E-2</v>
      </c>
      <c r="AO87" s="9">
        <v>1.2749999999999999</v>
      </c>
      <c r="AP87" s="9">
        <v>0.29899999999999999</v>
      </c>
      <c r="AQ87" s="9">
        <v>0.97499999999999998</v>
      </c>
      <c r="AR87" s="9">
        <v>14.284000000000001</v>
      </c>
      <c r="AS87" s="9">
        <v>7.5270000000000001</v>
      </c>
      <c r="AT87" s="9">
        <v>6.7569999999999997</v>
      </c>
      <c r="AU87" s="9">
        <v>6.4160000000000004</v>
      </c>
      <c r="AV87" s="9">
        <v>4.5129999999999999</v>
      </c>
      <c r="AW87" s="9">
        <v>1.903</v>
      </c>
      <c r="AX87" s="9">
        <v>7.8680000000000003</v>
      </c>
      <c r="AY87" s="9">
        <v>3.0129999999999999</v>
      </c>
      <c r="AZ87" s="9">
        <v>4.8540000000000001</v>
      </c>
      <c r="BA87" s="9">
        <v>7.0819999999999999</v>
      </c>
      <c r="BB87" s="9">
        <v>4.984</v>
      </c>
      <c r="BC87" s="9">
        <v>2.0979999999999999</v>
      </c>
      <c r="BD87" s="9">
        <v>8.3849999999999998</v>
      </c>
      <c r="BE87" s="9">
        <v>3.0219999999999998</v>
      </c>
      <c r="BF87" s="9">
        <v>5.3630000000000004</v>
      </c>
      <c r="BG87" s="9">
        <v>8.3629999999999995</v>
      </c>
      <c r="BH87" s="9">
        <v>3.2050000000000001</v>
      </c>
      <c r="BI87" s="9">
        <v>5.1580000000000004</v>
      </c>
      <c r="BJ87" s="9">
        <v>253.922</v>
      </c>
      <c r="BK87" s="9">
        <v>127.49299999999999</v>
      </c>
      <c r="BL87" s="9">
        <v>126.429</v>
      </c>
      <c r="BM87" s="9">
        <v>184.73099999999999</v>
      </c>
      <c r="BN87" s="9">
        <v>104.67400000000001</v>
      </c>
      <c r="BO87" s="9">
        <v>80.057000000000002</v>
      </c>
      <c r="BP87" s="9">
        <v>69.191000000000003</v>
      </c>
      <c r="BQ87" s="9">
        <v>22.818999999999999</v>
      </c>
      <c r="BR87" s="9">
        <v>46.372</v>
      </c>
      <c r="BS87" s="9">
        <v>22.64</v>
      </c>
      <c r="BT87" s="9">
        <v>11.962999999999999</v>
      </c>
      <c r="BU87" s="9">
        <v>10.677</v>
      </c>
      <c r="BV87" s="9">
        <v>5.5629999999999997</v>
      </c>
      <c r="BW87" s="9">
        <v>3.383</v>
      </c>
      <c r="BX87" s="9">
        <v>2.1800000000000002</v>
      </c>
      <c r="BY87" s="9">
        <v>2.5190000000000001</v>
      </c>
      <c r="BZ87" s="9">
        <v>1.875</v>
      </c>
      <c r="CA87" s="9">
        <v>0.64400000000000002</v>
      </c>
      <c r="CB87" s="9">
        <v>1.8919999999999999</v>
      </c>
      <c r="CC87" s="9">
        <v>1.454</v>
      </c>
      <c r="CD87" s="9">
        <v>0.439</v>
      </c>
      <c r="CE87" s="9">
        <v>0.627</v>
      </c>
      <c r="CF87" s="9">
        <v>0.42199999999999999</v>
      </c>
      <c r="CG87" s="9">
        <v>0.20499999999999999</v>
      </c>
      <c r="CH87" s="9">
        <v>3.044</v>
      </c>
      <c r="CI87" s="9">
        <v>1.508</v>
      </c>
      <c r="CJ87" s="9">
        <v>1.536</v>
      </c>
      <c r="CK87" s="9">
        <v>18.524000000000001</v>
      </c>
      <c r="CL87" s="9">
        <v>9.7469999999999999</v>
      </c>
      <c r="CM87" s="9">
        <v>8.7780000000000005</v>
      </c>
      <c r="CN87" s="9">
        <v>4.9210000000000003</v>
      </c>
      <c r="CO87" s="9">
        <v>3.9169999999999998</v>
      </c>
      <c r="CP87" s="9">
        <v>1.004</v>
      </c>
      <c r="CQ87" s="9">
        <v>13.603</v>
      </c>
      <c r="CR87" s="9">
        <v>5.83</v>
      </c>
      <c r="CS87" s="9">
        <v>7.774</v>
      </c>
      <c r="CT87" s="9">
        <v>7.0620000000000003</v>
      </c>
      <c r="CU87" s="9">
        <v>5.4119999999999999</v>
      </c>
      <c r="CV87" s="9">
        <v>1.65</v>
      </c>
      <c r="CW87" s="9">
        <v>15.577999999999999</v>
      </c>
      <c r="CX87" s="9">
        <v>6.5510000000000002</v>
      </c>
      <c r="CY87" s="9">
        <v>9.0269999999999992</v>
      </c>
      <c r="CZ87" s="9">
        <v>15.494999999999999</v>
      </c>
      <c r="DA87" s="9">
        <v>7.2830000000000004</v>
      </c>
      <c r="DB87" s="9">
        <v>8.2119999999999997</v>
      </c>
    </row>
    <row r="88" spans="1:106">
      <c r="A88" s="10">
        <v>44166</v>
      </c>
      <c r="B88" s="9">
        <v>11.613</v>
      </c>
      <c r="C88" s="9">
        <v>7.9669999999999996</v>
      </c>
      <c r="D88" s="9">
        <v>3.6459999999999999</v>
      </c>
      <c r="E88" s="9">
        <v>26.960999999999999</v>
      </c>
      <c r="F88" s="9">
        <v>12.868</v>
      </c>
      <c r="G88" s="9">
        <v>14.093</v>
      </c>
      <c r="H88" s="9">
        <v>14.250999999999999</v>
      </c>
      <c r="I88" s="9">
        <v>9.1869999999999994</v>
      </c>
      <c r="J88" s="9">
        <v>5.0640000000000001</v>
      </c>
      <c r="K88" s="9">
        <v>29.259</v>
      </c>
      <c r="L88" s="9">
        <v>14.018000000000001</v>
      </c>
      <c r="M88" s="9">
        <v>15.24</v>
      </c>
      <c r="N88" s="9">
        <v>28.777999999999999</v>
      </c>
      <c r="O88" s="9">
        <v>13.617000000000001</v>
      </c>
      <c r="P88" s="9">
        <v>15.161</v>
      </c>
      <c r="Q88" s="9">
        <v>132.708</v>
      </c>
      <c r="R88" s="9">
        <v>68.427000000000007</v>
      </c>
      <c r="S88" s="9">
        <v>64.281999999999996</v>
      </c>
      <c r="T88" s="9">
        <v>102.431</v>
      </c>
      <c r="U88" s="9">
        <v>57.786999999999999</v>
      </c>
      <c r="V88" s="9">
        <v>44.643000000000001</v>
      </c>
      <c r="W88" s="9">
        <v>30.277999999999999</v>
      </c>
      <c r="X88" s="9">
        <v>10.638999999999999</v>
      </c>
      <c r="Y88" s="9">
        <v>19.638000000000002</v>
      </c>
      <c r="Z88" s="9">
        <v>17.234000000000002</v>
      </c>
      <c r="AA88" s="9">
        <v>10.558999999999999</v>
      </c>
      <c r="AB88" s="9">
        <v>6.6749999999999998</v>
      </c>
      <c r="AC88" s="9">
        <v>2.1120000000000001</v>
      </c>
      <c r="AD88" s="9">
        <v>1.4379999999999999</v>
      </c>
      <c r="AE88" s="9">
        <v>0.67400000000000004</v>
      </c>
      <c r="AF88" s="9">
        <v>1.119</v>
      </c>
      <c r="AG88" s="9">
        <v>0.89100000000000001</v>
      </c>
      <c r="AH88" s="9">
        <v>0.22800000000000001</v>
      </c>
      <c r="AI88" s="9">
        <v>0.27900000000000003</v>
      </c>
      <c r="AJ88" s="9">
        <v>0.19500000000000001</v>
      </c>
      <c r="AK88" s="9">
        <v>8.4000000000000005E-2</v>
      </c>
      <c r="AL88" s="9">
        <v>0.84</v>
      </c>
      <c r="AM88" s="9">
        <v>0.69599999999999995</v>
      </c>
      <c r="AN88" s="9">
        <v>0.14399999999999999</v>
      </c>
      <c r="AO88" s="9">
        <v>0.99399999999999999</v>
      </c>
      <c r="AP88" s="9">
        <v>0.54700000000000004</v>
      </c>
      <c r="AQ88" s="9">
        <v>0.44600000000000001</v>
      </c>
      <c r="AR88" s="9">
        <v>16.222000000000001</v>
      </c>
      <c r="AS88" s="9">
        <v>9.843</v>
      </c>
      <c r="AT88" s="9">
        <v>6.3780000000000001</v>
      </c>
      <c r="AU88" s="9">
        <v>7.3360000000000003</v>
      </c>
      <c r="AV88" s="9">
        <v>5.3739999999999997</v>
      </c>
      <c r="AW88" s="9">
        <v>1.962</v>
      </c>
      <c r="AX88" s="9">
        <v>8.8859999999999992</v>
      </c>
      <c r="AY88" s="9">
        <v>4.4690000000000003</v>
      </c>
      <c r="AZ88" s="9">
        <v>4.4169999999999998</v>
      </c>
      <c r="BA88" s="9">
        <v>7.9450000000000003</v>
      </c>
      <c r="BB88" s="9">
        <v>5.843</v>
      </c>
      <c r="BC88" s="9">
        <v>2.1019999999999999</v>
      </c>
      <c r="BD88" s="9">
        <v>9.2899999999999991</v>
      </c>
      <c r="BE88" s="9">
        <v>4.7169999999999996</v>
      </c>
      <c r="BF88" s="9">
        <v>4.5730000000000004</v>
      </c>
      <c r="BG88" s="9">
        <v>9.1639999999999997</v>
      </c>
      <c r="BH88" s="9">
        <v>4.6639999999999997</v>
      </c>
      <c r="BI88" s="9">
        <v>4.5010000000000003</v>
      </c>
      <c r="BJ88" s="9">
        <v>252.07300000000001</v>
      </c>
      <c r="BK88" s="9">
        <v>125.176</v>
      </c>
      <c r="BL88" s="9">
        <v>126.89700000000001</v>
      </c>
      <c r="BM88" s="9">
        <v>187.929</v>
      </c>
      <c r="BN88" s="9">
        <v>106.202</v>
      </c>
      <c r="BO88" s="9">
        <v>81.727999999999994</v>
      </c>
      <c r="BP88" s="9">
        <v>64.144000000000005</v>
      </c>
      <c r="BQ88" s="9">
        <v>18.974</v>
      </c>
      <c r="BR88" s="9">
        <v>45.168999999999997</v>
      </c>
      <c r="BS88" s="9">
        <v>24.696999999999999</v>
      </c>
      <c r="BT88" s="9">
        <v>13.29</v>
      </c>
      <c r="BU88" s="9">
        <v>11.407</v>
      </c>
      <c r="BV88" s="9">
        <v>6.0860000000000003</v>
      </c>
      <c r="BW88" s="9">
        <v>3.8319999999999999</v>
      </c>
      <c r="BX88" s="9">
        <v>2.254</v>
      </c>
      <c r="BY88" s="9">
        <v>2.867</v>
      </c>
      <c r="BZ88" s="9">
        <v>2.3119999999999998</v>
      </c>
      <c r="CA88" s="9">
        <v>0.55500000000000005</v>
      </c>
      <c r="CB88" s="9">
        <v>1.343</v>
      </c>
      <c r="CC88" s="9">
        <v>1.165</v>
      </c>
      <c r="CD88" s="9">
        <v>0.17799999999999999</v>
      </c>
      <c r="CE88" s="9">
        <v>1.524</v>
      </c>
      <c r="CF88" s="9">
        <v>1.147</v>
      </c>
      <c r="CG88" s="9">
        <v>0.376</v>
      </c>
      <c r="CH88" s="9">
        <v>3.2189999999999999</v>
      </c>
      <c r="CI88" s="9">
        <v>1.52</v>
      </c>
      <c r="CJ88" s="9">
        <v>1.6990000000000001</v>
      </c>
      <c r="CK88" s="9">
        <v>20.831</v>
      </c>
      <c r="CL88" s="9">
        <v>11.333</v>
      </c>
      <c r="CM88" s="9">
        <v>9.4969999999999999</v>
      </c>
      <c r="CN88" s="9">
        <v>5.9189999999999996</v>
      </c>
      <c r="CO88" s="9">
        <v>4.7320000000000002</v>
      </c>
      <c r="CP88" s="9">
        <v>1.1870000000000001</v>
      </c>
      <c r="CQ88" s="9">
        <v>14.912000000000001</v>
      </c>
      <c r="CR88" s="9">
        <v>6.601</v>
      </c>
      <c r="CS88" s="9">
        <v>8.31</v>
      </c>
      <c r="CT88" s="9">
        <v>8.2439999999999998</v>
      </c>
      <c r="CU88" s="9">
        <v>6.5</v>
      </c>
      <c r="CV88" s="9">
        <v>1.744</v>
      </c>
      <c r="CW88" s="9">
        <v>16.452999999999999</v>
      </c>
      <c r="CX88" s="9">
        <v>6.79</v>
      </c>
      <c r="CY88" s="9">
        <v>9.6630000000000003</v>
      </c>
      <c r="CZ88" s="9">
        <v>16.254999999999999</v>
      </c>
      <c r="DA88" s="9">
        <v>7.766</v>
      </c>
      <c r="DB88" s="9">
        <v>8.4890000000000008</v>
      </c>
    </row>
    <row r="89" spans="1:106">
      <c r="A89" s="10">
        <v>44197</v>
      </c>
      <c r="B89" s="9">
        <v>12.195</v>
      </c>
      <c r="C89" s="9">
        <v>7.99</v>
      </c>
      <c r="D89" s="9">
        <v>4.2050000000000001</v>
      </c>
      <c r="E89" s="9">
        <v>22.72</v>
      </c>
      <c r="F89" s="9">
        <v>10.266</v>
      </c>
      <c r="G89" s="9">
        <v>12.454000000000001</v>
      </c>
      <c r="H89" s="9">
        <v>14.265000000000001</v>
      </c>
      <c r="I89" s="9">
        <v>9.5380000000000003</v>
      </c>
      <c r="J89" s="9">
        <v>4.7279999999999998</v>
      </c>
      <c r="K89" s="9">
        <v>24.576000000000001</v>
      </c>
      <c r="L89" s="9">
        <v>11.037000000000001</v>
      </c>
      <c r="M89" s="9">
        <v>13.539</v>
      </c>
      <c r="N89" s="9">
        <v>24.687000000000001</v>
      </c>
      <c r="O89" s="9">
        <v>11.266999999999999</v>
      </c>
      <c r="P89" s="9">
        <v>13.419</v>
      </c>
      <c r="Q89" s="9">
        <v>131.79400000000001</v>
      </c>
      <c r="R89" s="9">
        <v>68.17</v>
      </c>
      <c r="S89" s="9">
        <v>63.624000000000002</v>
      </c>
      <c r="T89" s="9">
        <v>104.48</v>
      </c>
      <c r="U89" s="9">
        <v>58.039000000000001</v>
      </c>
      <c r="V89" s="9">
        <v>46.441000000000003</v>
      </c>
      <c r="W89" s="9">
        <v>27.312999999999999</v>
      </c>
      <c r="X89" s="9">
        <v>10.131</v>
      </c>
      <c r="Y89" s="9">
        <v>17.183</v>
      </c>
      <c r="Z89" s="9">
        <v>18.172999999999998</v>
      </c>
      <c r="AA89" s="9">
        <v>10.898</v>
      </c>
      <c r="AB89" s="9">
        <v>7.2750000000000004</v>
      </c>
      <c r="AC89" s="9">
        <v>3.0459999999999998</v>
      </c>
      <c r="AD89" s="9">
        <v>1.9610000000000001</v>
      </c>
      <c r="AE89" s="9">
        <v>1.085</v>
      </c>
      <c r="AF89" s="9">
        <v>1.8009999999999999</v>
      </c>
      <c r="AG89" s="9">
        <v>1.1830000000000001</v>
      </c>
      <c r="AH89" s="9">
        <v>0.61799999999999999</v>
      </c>
      <c r="AI89" s="9">
        <v>1.0009999999999999</v>
      </c>
      <c r="AJ89" s="9">
        <v>0.60499999999999998</v>
      </c>
      <c r="AK89" s="9">
        <v>0.39600000000000002</v>
      </c>
      <c r="AL89" s="9">
        <v>0.8</v>
      </c>
      <c r="AM89" s="9">
        <v>0.57799999999999996</v>
      </c>
      <c r="AN89" s="9">
        <v>0.222</v>
      </c>
      <c r="AO89" s="9">
        <v>1.2450000000000001</v>
      </c>
      <c r="AP89" s="9">
        <v>0.77800000000000002</v>
      </c>
      <c r="AQ89" s="9">
        <v>0.46700000000000003</v>
      </c>
      <c r="AR89" s="9">
        <v>16.452000000000002</v>
      </c>
      <c r="AS89" s="9">
        <v>9.8030000000000008</v>
      </c>
      <c r="AT89" s="9">
        <v>6.65</v>
      </c>
      <c r="AU89" s="9">
        <v>8.2759999999999998</v>
      </c>
      <c r="AV89" s="9">
        <v>5.6760000000000002</v>
      </c>
      <c r="AW89" s="9">
        <v>2.5990000000000002</v>
      </c>
      <c r="AX89" s="9">
        <v>8.1769999999999996</v>
      </c>
      <c r="AY89" s="9">
        <v>4.1260000000000003</v>
      </c>
      <c r="AZ89" s="9">
        <v>4.05</v>
      </c>
      <c r="BA89" s="9">
        <v>9.2910000000000004</v>
      </c>
      <c r="BB89" s="9">
        <v>6.3250000000000002</v>
      </c>
      <c r="BC89" s="9">
        <v>2.9649999999999999</v>
      </c>
      <c r="BD89" s="9">
        <v>8.8819999999999997</v>
      </c>
      <c r="BE89" s="9">
        <v>4.5730000000000004</v>
      </c>
      <c r="BF89" s="9">
        <v>4.3099999999999996</v>
      </c>
      <c r="BG89" s="9">
        <v>9.1769999999999996</v>
      </c>
      <c r="BH89" s="9">
        <v>4.7309999999999999</v>
      </c>
      <c r="BI89" s="9">
        <v>4.4459999999999997</v>
      </c>
      <c r="BJ89" s="9">
        <v>244.13800000000001</v>
      </c>
      <c r="BK89" s="9">
        <v>123.313</v>
      </c>
      <c r="BL89" s="9">
        <v>120.825</v>
      </c>
      <c r="BM89" s="9">
        <v>183.66800000000001</v>
      </c>
      <c r="BN89" s="9">
        <v>104.02500000000001</v>
      </c>
      <c r="BO89" s="9">
        <v>79.644000000000005</v>
      </c>
      <c r="BP89" s="9">
        <v>60.47</v>
      </c>
      <c r="BQ89" s="9">
        <v>19.289000000000001</v>
      </c>
      <c r="BR89" s="9">
        <v>41.182000000000002</v>
      </c>
      <c r="BS89" s="9">
        <v>25.710999999999999</v>
      </c>
      <c r="BT89" s="9">
        <v>15.054</v>
      </c>
      <c r="BU89" s="9">
        <v>10.657</v>
      </c>
      <c r="BV89" s="9">
        <v>7.6020000000000003</v>
      </c>
      <c r="BW89" s="9">
        <v>5.2480000000000002</v>
      </c>
      <c r="BX89" s="9">
        <v>2.3540000000000001</v>
      </c>
      <c r="BY89" s="9">
        <v>4.0510000000000002</v>
      </c>
      <c r="BZ89" s="9">
        <v>2.6869999999999998</v>
      </c>
      <c r="CA89" s="9">
        <v>1.3640000000000001</v>
      </c>
      <c r="CB89" s="9">
        <v>2.4569999999999999</v>
      </c>
      <c r="CC89" s="9">
        <v>1.835</v>
      </c>
      <c r="CD89" s="9">
        <v>0.622</v>
      </c>
      <c r="CE89" s="9">
        <v>1.5940000000000001</v>
      </c>
      <c r="CF89" s="9">
        <v>0.85199999999999998</v>
      </c>
      <c r="CG89" s="9">
        <v>0.74199999999999999</v>
      </c>
      <c r="CH89" s="9">
        <v>3.5510000000000002</v>
      </c>
      <c r="CI89" s="9">
        <v>2.5609999999999999</v>
      </c>
      <c r="CJ89" s="9">
        <v>0.99</v>
      </c>
      <c r="CK89" s="9">
        <v>20.556000000000001</v>
      </c>
      <c r="CL89" s="9">
        <v>11.911</v>
      </c>
      <c r="CM89" s="9">
        <v>8.6449999999999996</v>
      </c>
      <c r="CN89" s="9">
        <v>6.7030000000000003</v>
      </c>
      <c r="CO89" s="9">
        <v>5.0880000000000001</v>
      </c>
      <c r="CP89" s="9">
        <v>1.615</v>
      </c>
      <c r="CQ89" s="9">
        <v>13.853</v>
      </c>
      <c r="CR89" s="9">
        <v>6.8230000000000004</v>
      </c>
      <c r="CS89" s="9">
        <v>7.03</v>
      </c>
      <c r="CT89" s="9">
        <v>9.8919999999999995</v>
      </c>
      <c r="CU89" s="9">
        <v>7.1210000000000004</v>
      </c>
      <c r="CV89" s="9">
        <v>2.7709999999999999</v>
      </c>
      <c r="CW89" s="9">
        <v>15.819000000000001</v>
      </c>
      <c r="CX89" s="9">
        <v>7.9329999999999998</v>
      </c>
      <c r="CY89" s="9">
        <v>7.8860000000000001</v>
      </c>
      <c r="CZ89" s="9">
        <v>16.309999999999999</v>
      </c>
      <c r="DA89" s="9">
        <v>8.6579999999999995</v>
      </c>
      <c r="DB89" s="9">
        <v>7.6520000000000001</v>
      </c>
    </row>
    <row r="90" spans="1:106">
      <c r="A90" s="10">
        <v>44228</v>
      </c>
      <c r="B90" s="9">
        <v>12.019</v>
      </c>
      <c r="C90" s="9">
        <v>8.0649999999999995</v>
      </c>
      <c r="D90" s="9">
        <v>3.9540000000000002</v>
      </c>
      <c r="E90" s="9">
        <v>22.228000000000002</v>
      </c>
      <c r="F90" s="9">
        <v>10.021000000000001</v>
      </c>
      <c r="G90" s="9">
        <v>12.207000000000001</v>
      </c>
      <c r="H90" s="9">
        <v>14.042999999999999</v>
      </c>
      <c r="I90" s="9">
        <v>9.5389999999999997</v>
      </c>
      <c r="J90" s="9">
        <v>4.5039999999999996</v>
      </c>
      <c r="K90" s="9">
        <v>25.225999999999999</v>
      </c>
      <c r="L90" s="9">
        <v>11.72</v>
      </c>
      <c r="M90" s="9">
        <v>13.506</v>
      </c>
      <c r="N90" s="9">
        <v>23.747</v>
      </c>
      <c r="O90" s="9">
        <v>11.084</v>
      </c>
      <c r="P90" s="9">
        <v>12.663</v>
      </c>
      <c r="Q90" s="9">
        <v>132.98599999999999</v>
      </c>
      <c r="R90" s="9">
        <v>68.918999999999997</v>
      </c>
      <c r="S90" s="9">
        <v>64.066999999999993</v>
      </c>
      <c r="T90" s="9">
        <v>104.699</v>
      </c>
      <c r="U90" s="9">
        <v>58.837000000000003</v>
      </c>
      <c r="V90" s="9">
        <v>45.862000000000002</v>
      </c>
      <c r="W90" s="9">
        <v>28.286999999999999</v>
      </c>
      <c r="X90" s="9">
        <v>10.082000000000001</v>
      </c>
      <c r="Y90" s="9">
        <v>18.204000000000001</v>
      </c>
      <c r="Z90" s="9">
        <v>16.015999999999998</v>
      </c>
      <c r="AA90" s="9">
        <v>10.095000000000001</v>
      </c>
      <c r="AB90" s="9">
        <v>5.9210000000000003</v>
      </c>
      <c r="AC90" s="9">
        <v>2.1640000000000001</v>
      </c>
      <c r="AD90" s="9">
        <v>1.155</v>
      </c>
      <c r="AE90" s="9">
        <v>1.0089999999999999</v>
      </c>
      <c r="AF90" s="9">
        <v>1.2190000000000001</v>
      </c>
      <c r="AG90" s="9">
        <v>0.82599999999999996</v>
      </c>
      <c r="AH90" s="9">
        <v>0.39300000000000002</v>
      </c>
      <c r="AI90" s="9">
        <v>0.627</v>
      </c>
      <c r="AJ90" s="9">
        <v>0.252</v>
      </c>
      <c r="AK90" s="9">
        <v>0.375</v>
      </c>
      <c r="AL90" s="9">
        <v>0.59199999999999997</v>
      </c>
      <c r="AM90" s="9">
        <v>0.57399999999999995</v>
      </c>
      <c r="AN90" s="9">
        <v>1.7999999999999999E-2</v>
      </c>
      <c r="AO90" s="9">
        <v>0.94499999999999995</v>
      </c>
      <c r="AP90" s="9">
        <v>0.32900000000000001</v>
      </c>
      <c r="AQ90" s="9">
        <v>0.61599999999999999</v>
      </c>
      <c r="AR90" s="9">
        <v>14.891</v>
      </c>
      <c r="AS90" s="9">
        <v>9.4990000000000006</v>
      </c>
      <c r="AT90" s="9">
        <v>5.391</v>
      </c>
      <c r="AU90" s="9">
        <v>8.4610000000000003</v>
      </c>
      <c r="AV90" s="9">
        <v>6.3609999999999998</v>
      </c>
      <c r="AW90" s="9">
        <v>2.101</v>
      </c>
      <c r="AX90" s="9">
        <v>6.4290000000000003</v>
      </c>
      <c r="AY90" s="9">
        <v>3.1389999999999998</v>
      </c>
      <c r="AZ90" s="9">
        <v>3.2909999999999999</v>
      </c>
      <c r="BA90" s="9">
        <v>9.048</v>
      </c>
      <c r="BB90" s="9">
        <v>6.8360000000000003</v>
      </c>
      <c r="BC90" s="9">
        <v>2.2109999999999999</v>
      </c>
      <c r="BD90" s="9">
        <v>6.9690000000000003</v>
      </c>
      <c r="BE90" s="9">
        <v>3.2589999999999999</v>
      </c>
      <c r="BF90" s="9">
        <v>3.71</v>
      </c>
      <c r="BG90" s="9">
        <v>7.0570000000000004</v>
      </c>
      <c r="BH90" s="9">
        <v>3.391</v>
      </c>
      <c r="BI90" s="9">
        <v>3.6659999999999999</v>
      </c>
      <c r="BJ90" s="9">
        <v>247.608</v>
      </c>
      <c r="BK90" s="9">
        <v>125.39700000000001</v>
      </c>
      <c r="BL90" s="9">
        <v>122.212</v>
      </c>
      <c r="BM90" s="9">
        <v>184.96600000000001</v>
      </c>
      <c r="BN90" s="9">
        <v>103.792</v>
      </c>
      <c r="BO90" s="9">
        <v>81.174999999999997</v>
      </c>
      <c r="BP90" s="9">
        <v>62.642000000000003</v>
      </c>
      <c r="BQ90" s="9">
        <v>21.605</v>
      </c>
      <c r="BR90" s="9">
        <v>41.036999999999999</v>
      </c>
      <c r="BS90" s="9">
        <v>20.861999999999998</v>
      </c>
      <c r="BT90" s="9">
        <v>12.055</v>
      </c>
      <c r="BU90" s="9">
        <v>8.8070000000000004</v>
      </c>
      <c r="BV90" s="9">
        <v>5.5590000000000002</v>
      </c>
      <c r="BW90" s="9">
        <v>2.65</v>
      </c>
      <c r="BX90" s="9">
        <v>2.9089999999999998</v>
      </c>
      <c r="BY90" s="9">
        <v>2.1440000000000001</v>
      </c>
      <c r="BZ90" s="9">
        <v>1.37</v>
      </c>
      <c r="CA90" s="9">
        <v>0.77400000000000002</v>
      </c>
      <c r="CB90" s="9">
        <v>1.2749999999999999</v>
      </c>
      <c r="CC90" s="9">
        <v>0.68</v>
      </c>
      <c r="CD90" s="9">
        <v>0.59499999999999997</v>
      </c>
      <c r="CE90" s="9">
        <v>0.86899999999999999</v>
      </c>
      <c r="CF90" s="9">
        <v>0.69</v>
      </c>
      <c r="CG90" s="9">
        <v>0.17899999999999999</v>
      </c>
      <c r="CH90" s="9">
        <v>3.415</v>
      </c>
      <c r="CI90" s="9">
        <v>1.2789999999999999</v>
      </c>
      <c r="CJ90" s="9">
        <v>2.1349999999999998</v>
      </c>
      <c r="CK90" s="9">
        <v>17.274999999999999</v>
      </c>
      <c r="CL90" s="9">
        <v>10.621</v>
      </c>
      <c r="CM90" s="9">
        <v>6.6539999999999999</v>
      </c>
      <c r="CN90" s="9">
        <v>6.6239999999999997</v>
      </c>
      <c r="CO90" s="9">
        <v>4.6849999999999996</v>
      </c>
      <c r="CP90" s="9">
        <v>1.9390000000000001</v>
      </c>
      <c r="CQ90" s="9">
        <v>10.651</v>
      </c>
      <c r="CR90" s="9">
        <v>5.9359999999999999</v>
      </c>
      <c r="CS90" s="9">
        <v>4.7149999999999999</v>
      </c>
      <c r="CT90" s="9">
        <v>8.1560000000000006</v>
      </c>
      <c r="CU90" s="9">
        <v>5.5919999999999996</v>
      </c>
      <c r="CV90" s="9">
        <v>2.5640000000000001</v>
      </c>
      <c r="CW90" s="9">
        <v>12.706</v>
      </c>
      <c r="CX90" s="9">
        <v>6.4630000000000001</v>
      </c>
      <c r="CY90" s="9">
        <v>6.2430000000000003</v>
      </c>
      <c r="CZ90" s="9">
        <v>11.926</v>
      </c>
      <c r="DA90" s="9">
        <v>6.617</v>
      </c>
      <c r="DB90" s="9">
        <v>5.3090000000000002</v>
      </c>
    </row>
    <row r="91" spans="1:106">
      <c r="A91" s="10">
        <v>44256</v>
      </c>
      <c r="B91" s="9">
        <v>12.148</v>
      </c>
      <c r="C91" s="9">
        <v>8.2149999999999999</v>
      </c>
      <c r="D91" s="9">
        <v>3.9329999999999998</v>
      </c>
      <c r="E91" s="9">
        <v>25.498000000000001</v>
      </c>
      <c r="F91" s="9">
        <v>10.91</v>
      </c>
      <c r="G91" s="9">
        <v>14.589</v>
      </c>
      <c r="H91" s="9">
        <v>13.077</v>
      </c>
      <c r="I91" s="9">
        <v>9.1280000000000001</v>
      </c>
      <c r="J91" s="9">
        <v>3.948</v>
      </c>
      <c r="K91" s="9">
        <v>27.87</v>
      </c>
      <c r="L91" s="9">
        <v>12.07</v>
      </c>
      <c r="M91" s="9">
        <v>15.8</v>
      </c>
      <c r="N91" s="9">
        <v>26.033000000000001</v>
      </c>
      <c r="O91" s="9">
        <v>11.443</v>
      </c>
      <c r="P91" s="9">
        <v>14.59</v>
      </c>
      <c r="Q91" s="9">
        <v>131.893</v>
      </c>
      <c r="R91" s="9">
        <v>67.251999999999995</v>
      </c>
      <c r="S91" s="9">
        <v>64.641000000000005</v>
      </c>
      <c r="T91" s="9">
        <v>102.295</v>
      </c>
      <c r="U91" s="9">
        <v>57.423999999999999</v>
      </c>
      <c r="V91" s="9">
        <v>44.872</v>
      </c>
      <c r="W91" s="9">
        <v>29.597999999999999</v>
      </c>
      <c r="X91" s="9">
        <v>9.8279999999999994</v>
      </c>
      <c r="Y91" s="9">
        <v>19.77</v>
      </c>
      <c r="Z91" s="9">
        <v>16.123999999999999</v>
      </c>
      <c r="AA91" s="9">
        <v>9.6739999999999995</v>
      </c>
      <c r="AB91" s="9">
        <v>6.4509999999999996</v>
      </c>
      <c r="AC91" s="9">
        <v>2.7839999999999998</v>
      </c>
      <c r="AD91" s="9">
        <v>1.585</v>
      </c>
      <c r="AE91" s="9">
        <v>1.1990000000000001</v>
      </c>
      <c r="AF91" s="9">
        <v>1.2889999999999999</v>
      </c>
      <c r="AG91" s="9">
        <v>1.0309999999999999</v>
      </c>
      <c r="AH91" s="9">
        <v>0.25800000000000001</v>
      </c>
      <c r="AI91" s="9">
        <v>0.56799999999999995</v>
      </c>
      <c r="AJ91" s="9">
        <v>0.442</v>
      </c>
      <c r="AK91" s="9">
        <v>0.126</v>
      </c>
      <c r="AL91" s="9">
        <v>0.72099999999999997</v>
      </c>
      <c r="AM91" s="9">
        <v>0.58899999999999997</v>
      </c>
      <c r="AN91" s="9">
        <v>0.13200000000000001</v>
      </c>
      <c r="AO91" s="9">
        <v>1.496</v>
      </c>
      <c r="AP91" s="9">
        <v>0.55400000000000005</v>
      </c>
      <c r="AQ91" s="9">
        <v>0.94099999999999995</v>
      </c>
      <c r="AR91" s="9">
        <v>14.702999999999999</v>
      </c>
      <c r="AS91" s="9">
        <v>8.9489999999999998</v>
      </c>
      <c r="AT91" s="9">
        <v>5.7539999999999996</v>
      </c>
      <c r="AU91" s="9">
        <v>7.3220000000000001</v>
      </c>
      <c r="AV91" s="9">
        <v>5.3860000000000001</v>
      </c>
      <c r="AW91" s="9">
        <v>1.9359999999999999</v>
      </c>
      <c r="AX91" s="9">
        <v>7.3810000000000002</v>
      </c>
      <c r="AY91" s="9">
        <v>3.5630000000000002</v>
      </c>
      <c r="AZ91" s="9">
        <v>3.8180000000000001</v>
      </c>
      <c r="BA91" s="9">
        <v>8.0589999999999993</v>
      </c>
      <c r="BB91" s="9">
        <v>5.8689999999999998</v>
      </c>
      <c r="BC91" s="9">
        <v>2.19</v>
      </c>
      <c r="BD91" s="9">
        <v>8.0649999999999995</v>
      </c>
      <c r="BE91" s="9">
        <v>3.8050000000000002</v>
      </c>
      <c r="BF91" s="9">
        <v>4.2610000000000001</v>
      </c>
      <c r="BG91" s="9">
        <v>7.9489999999999998</v>
      </c>
      <c r="BH91" s="9">
        <v>4.0049999999999999</v>
      </c>
      <c r="BI91" s="9">
        <v>3.944</v>
      </c>
      <c r="BJ91" s="9">
        <v>245.78399999999999</v>
      </c>
      <c r="BK91" s="9">
        <v>125.31399999999999</v>
      </c>
      <c r="BL91" s="9">
        <v>120.47</v>
      </c>
      <c r="BM91" s="9">
        <v>180.83</v>
      </c>
      <c r="BN91" s="9">
        <v>101.374</v>
      </c>
      <c r="BO91" s="9">
        <v>79.456000000000003</v>
      </c>
      <c r="BP91" s="9">
        <v>64.954999999999998</v>
      </c>
      <c r="BQ91" s="9">
        <v>23.94</v>
      </c>
      <c r="BR91" s="9">
        <v>41.014000000000003</v>
      </c>
      <c r="BS91" s="9">
        <v>23.87</v>
      </c>
      <c r="BT91" s="9">
        <v>15.223000000000001</v>
      </c>
      <c r="BU91" s="9">
        <v>8.6470000000000002</v>
      </c>
      <c r="BV91" s="9">
        <v>6.1829999999999998</v>
      </c>
      <c r="BW91" s="9">
        <v>4.024</v>
      </c>
      <c r="BX91" s="9">
        <v>2.1589999999999998</v>
      </c>
      <c r="BY91" s="9">
        <v>3.3180000000000001</v>
      </c>
      <c r="BZ91" s="9">
        <v>2.2349999999999999</v>
      </c>
      <c r="CA91" s="9">
        <v>1.0820000000000001</v>
      </c>
      <c r="CB91" s="9">
        <v>2.0379999999999998</v>
      </c>
      <c r="CC91" s="9">
        <v>1.139</v>
      </c>
      <c r="CD91" s="9">
        <v>0.89900000000000002</v>
      </c>
      <c r="CE91" s="9">
        <v>1.28</v>
      </c>
      <c r="CF91" s="9">
        <v>1.0960000000000001</v>
      </c>
      <c r="CG91" s="9">
        <v>0.184</v>
      </c>
      <c r="CH91" s="9">
        <v>2.8650000000000002</v>
      </c>
      <c r="CI91" s="9">
        <v>1.788</v>
      </c>
      <c r="CJ91" s="9">
        <v>1.077</v>
      </c>
      <c r="CK91" s="9">
        <v>19.707999999999998</v>
      </c>
      <c r="CL91" s="9">
        <v>12.845000000000001</v>
      </c>
      <c r="CM91" s="9">
        <v>6.8630000000000004</v>
      </c>
      <c r="CN91" s="9">
        <v>9.0879999999999992</v>
      </c>
      <c r="CO91" s="9">
        <v>6.84</v>
      </c>
      <c r="CP91" s="9">
        <v>2.2480000000000002</v>
      </c>
      <c r="CQ91" s="9">
        <v>10.62</v>
      </c>
      <c r="CR91" s="9">
        <v>6.0049999999999999</v>
      </c>
      <c r="CS91" s="9">
        <v>4.6150000000000002</v>
      </c>
      <c r="CT91" s="9">
        <v>11.843</v>
      </c>
      <c r="CU91" s="9">
        <v>8.51</v>
      </c>
      <c r="CV91" s="9">
        <v>3.3330000000000002</v>
      </c>
      <c r="CW91" s="9">
        <v>12.026999999999999</v>
      </c>
      <c r="CX91" s="9">
        <v>6.7130000000000001</v>
      </c>
      <c r="CY91" s="9">
        <v>5.3140000000000001</v>
      </c>
      <c r="CZ91" s="9">
        <v>12.657</v>
      </c>
      <c r="DA91" s="9">
        <v>7.1440000000000001</v>
      </c>
      <c r="DB91" s="9">
        <v>5.5129999999999999</v>
      </c>
    </row>
    <row r="92" spans="1:106">
      <c r="A92" s="10">
        <v>44287</v>
      </c>
      <c r="B92" s="9">
        <v>10.988</v>
      </c>
      <c r="C92" s="9">
        <v>7.5309999999999997</v>
      </c>
      <c r="D92" s="9">
        <v>3.456</v>
      </c>
      <c r="E92" s="9">
        <v>23.161000000000001</v>
      </c>
      <c r="F92" s="9">
        <v>10.779</v>
      </c>
      <c r="G92" s="9">
        <v>12.382</v>
      </c>
      <c r="H92" s="9">
        <v>11.917999999999999</v>
      </c>
      <c r="I92" s="9">
        <v>7.9749999999999996</v>
      </c>
      <c r="J92" s="9">
        <v>3.944</v>
      </c>
      <c r="K92" s="9">
        <v>25.681999999999999</v>
      </c>
      <c r="L92" s="9">
        <v>11.95</v>
      </c>
      <c r="M92" s="9">
        <v>13.733000000000001</v>
      </c>
      <c r="N92" s="9">
        <v>24.047999999999998</v>
      </c>
      <c r="O92" s="9">
        <v>11.194000000000001</v>
      </c>
      <c r="P92" s="9">
        <v>12.853999999999999</v>
      </c>
      <c r="Q92" s="9">
        <v>132.99</v>
      </c>
      <c r="R92" s="9">
        <v>68.471999999999994</v>
      </c>
      <c r="S92" s="9">
        <v>64.519000000000005</v>
      </c>
      <c r="T92" s="9">
        <v>103.10599999999999</v>
      </c>
      <c r="U92" s="9">
        <v>57.768999999999998</v>
      </c>
      <c r="V92" s="9">
        <v>45.338000000000001</v>
      </c>
      <c r="W92" s="9">
        <v>29.884</v>
      </c>
      <c r="X92" s="9">
        <v>10.702999999999999</v>
      </c>
      <c r="Y92" s="9">
        <v>19.181000000000001</v>
      </c>
      <c r="Z92" s="9">
        <v>15.571</v>
      </c>
      <c r="AA92" s="9">
        <v>9.2650000000000006</v>
      </c>
      <c r="AB92" s="9">
        <v>6.306</v>
      </c>
      <c r="AC92" s="9">
        <v>3.141</v>
      </c>
      <c r="AD92" s="9">
        <v>1.579</v>
      </c>
      <c r="AE92" s="9">
        <v>1.5620000000000001</v>
      </c>
      <c r="AF92" s="9">
        <v>1.4019999999999999</v>
      </c>
      <c r="AG92" s="9">
        <v>1.0149999999999999</v>
      </c>
      <c r="AH92" s="9">
        <v>0.38700000000000001</v>
      </c>
      <c r="AI92" s="9">
        <v>0.81599999999999995</v>
      </c>
      <c r="AJ92" s="9">
        <v>0.51300000000000001</v>
      </c>
      <c r="AK92" s="9">
        <v>0.30299999999999999</v>
      </c>
      <c r="AL92" s="9">
        <v>0.58599999999999997</v>
      </c>
      <c r="AM92" s="9">
        <v>0.502</v>
      </c>
      <c r="AN92" s="9">
        <v>8.4000000000000005E-2</v>
      </c>
      <c r="AO92" s="9">
        <v>1.7390000000000001</v>
      </c>
      <c r="AP92" s="9">
        <v>0.56399999999999995</v>
      </c>
      <c r="AQ92" s="9">
        <v>1.175</v>
      </c>
      <c r="AR92" s="9">
        <v>14.183</v>
      </c>
      <c r="AS92" s="9">
        <v>8.6029999999999998</v>
      </c>
      <c r="AT92" s="9">
        <v>5.58</v>
      </c>
      <c r="AU92" s="9">
        <v>7.2320000000000002</v>
      </c>
      <c r="AV92" s="9">
        <v>5.157</v>
      </c>
      <c r="AW92" s="9">
        <v>2.0739999999999998</v>
      </c>
      <c r="AX92" s="9">
        <v>6.9509999999999996</v>
      </c>
      <c r="AY92" s="9">
        <v>3.4449999999999998</v>
      </c>
      <c r="AZ92" s="9">
        <v>3.5049999999999999</v>
      </c>
      <c r="BA92" s="9">
        <v>7.9240000000000004</v>
      </c>
      <c r="BB92" s="9">
        <v>5.5449999999999999</v>
      </c>
      <c r="BC92" s="9">
        <v>2.379</v>
      </c>
      <c r="BD92" s="9">
        <v>7.6470000000000002</v>
      </c>
      <c r="BE92" s="9">
        <v>3.72</v>
      </c>
      <c r="BF92" s="9">
        <v>3.927</v>
      </c>
      <c r="BG92" s="9">
        <v>7.7670000000000003</v>
      </c>
      <c r="BH92" s="9">
        <v>3.9580000000000002</v>
      </c>
      <c r="BI92" s="9">
        <v>3.8090000000000002</v>
      </c>
      <c r="BJ92" s="9">
        <v>248.339</v>
      </c>
      <c r="BK92" s="9">
        <v>127.10599999999999</v>
      </c>
      <c r="BL92" s="9">
        <v>121.23399999999999</v>
      </c>
      <c r="BM92" s="9">
        <v>180.352</v>
      </c>
      <c r="BN92" s="9">
        <v>102.124</v>
      </c>
      <c r="BO92" s="9">
        <v>78.227999999999994</v>
      </c>
      <c r="BP92" s="9">
        <v>67.986999999999995</v>
      </c>
      <c r="BQ92" s="9">
        <v>24.981999999999999</v>
      </c>
      <c r="BR92" s="9">
        <v>43.005000000000003</v>
      </c>
      <c r="BS92" s="9">
        <v>20.91</v>
      </c>
      <c r="BT92" s="9">
        <v>12.356</v>
      </c>
      <c r="BU92" s="9">
        <v>8.5540000000000003</v>
      </c>
      <c r="BV92" s="9">
        <v>3.734</v>
      </c>
      <c r="BW92" s="9">
        <v>2.1230000000000002</v>
      </c>
      <c r="BX92" s="9">
        <v>1.611</v>
      </c>
      <c r="BY92" s="9">
        <v>1.8680000000000001</v>
      </c>
      <c r="BZ92" s="9">
        <v>0.95399999999999996</v>
      </c>
      <c r="CA92" s="9">
        <v>0.91400000000000003</v>
      </c>
      <c r="CB92" s="9">
        <v>1.379</v>
      </c>
      <c r="CC92" s="9">
        <v>0.47199999999999998</v>
      </c>
      <c r="CD92" s="9">
        <v>0.90700000000000003</v>
      </c>
      <c r="CE92" s="9">
        <v>0.48899999999999999</v>
      </c>
      <c r="CF92" s="9">
        <v>0.48199999999999998</v>
      </c>
      <c r="CG92" s="9">
        <v>7.0000000000000001E-3</v>
      </c>
      <c r="CH92" s="9">
        <v>1.8660000000000001</v>
      </c>
      <c r="CI92" s="9">
        <v>1.169</v>
      </c>
      <c r="CJ92" s="9">
        <v>0.69699999999999995</v>
      </c>
      <c r="CK92" s="9">
        <v>18.510999999999999</v>
      </c>
      <c r="CL92" s="9">
        <v>11.412000000000001</v>
      </c>
      <c r="CM92" s="9">
        <v>7.1</v>
      </c>
      <c r="CN92" s="9">
        <v>6.1909999999999998</v>
      </c>
      <c r="CO92" s="9">
        <v>4.758</v>
      </c>
      <c r="CP92" s="9">
        <v>1.4319999999999999</v>
      </c>
      <c r="CQ92" s="9">
        <v>12.321</v>
      </c>
      <c r="CR92" s="9">
        <v>6.6529999999999996</v>
      </c>
      <c r="CS92" s="9">
        <v>5.6680000000000001</v>
      </c>
      <c r="CT92" s="9">
        <v>7.516</v>
      </c>
      <c r="CU92" s="9">
        <v>5.3220000000000001</v>
      </c>
      <c r="CV92" s="9">
        <v>2.1930000000000001</v>
      </c>
      <c r="CW92" s="9">
        <v>13.394</v>
      </c>
      <c r="CX92" s="9">
        <v>7.0339999999999998</v>
      </c>
      <c r="CY92" s="9">
        <v>6.3609999999999998</v>
      </c>
      <c r="CZ92" s="9">
        <v>13.7</v>
      </c>
      <c r="DA92" s="9">
        <v>7.125</v>
      </c>
      <c r="DB92" s="9">
        <v>6.5739999999999998</v>
      </c>
    </row>
    <row r="93" spans="1:106">
      <c r="A93" s="10">
        <v>44317</v>
      </c>
      <c r="B93" s="9">
        <v>9.7409999999999997</v>
      </c>
      <c r="C93" s="9">
        <v>7.1520000000000001</v>
      </c>
      <c r="D93" s="9">
        <v>2.589</v>
      </c>
      <c r="E93" s="9">
        <v>24.651</v>
      </c>
      <c r="F93" s="9">
        <v>11.978999999999999</v>
      </c>
      <c r="G93" s="9">
        <v>12.672000000000001</v>
      </c>
      <c r="H93" s="9">
        <v>11.239000000000001</v>
      </c>
      <c r="I93" s="9">
        <v>8.0380000000000003</v>
      </c>
      <c r="J93" s="9">
        <v>3.2010000000000001</v>
      </c>
      <c r="K93" s="9">
        <v>27.21</v>
      </c>
      <c r="L93" s="9">
        <v>13.064</v>
      </c>
      <c r="M93" s="9">
        <v>14.147</v>
      </c>
      <c r="N93" s="9">
        <v>25.978999999999999</v>
      </c>
      <c r="O93" s="9">
        <v>12.826000000000001</v>
      </c>
      <c r="P93" s="9">
        <v>13.153</v>
      </c>
      <c r="Q93" s="9">
        <v>133.72800000000001</v>
      </c>
      <c r="R93" s="9">
        <v>68.55</v>
      </c>
      <c r="S93" s="9">
        <v>65.177999999999997</v>
      </c>
      <c r="T93" s="9">
        <v>104.56399999999999</v>
      </c>
      <c r="U93" s="9">
        <v>58.752000000000002</v>
      </c>
      <c r="V93" s="9">
        <v>45.813000000000002</v>
      </c>
      <c r="W93" s="9">
        <v>29.164000000000001</v>
      </c>
      <c r="X93" s="9">
        <v>9.798</v>
      </c>
      <c r="Y93" s="9">
        <v>19.366</v>
      </c>
      <c r="Z93" s="9">
        <v>13.9</v>
      </c>
      <c r="AA93" s="9">
        <v>8.0579999999999998</v>
      </c>
      <c r="AB93" s="9">
        <v>5.8419999999999996</v>
      </c>
      <c r="AC93" s="9">
        <v>2.1680000000000001</v>
      </c>
      <c r="AD93" s="9">
        <v>1.323</v>
      </c>
      <c r="AE93" s="9">
        <v>0.84399999999999997</v>
      </c>
      <c r="AF93" s="9">
        <v>1.2549999999999999</v>
      </c>
      <c r="AG93" s="9">
        <v>1.0069999999999999</v>
      </c>
      <c r="AH93" s="9">
        <v>0.248</v>
      </c>
      <c r="AI93" s="9">
        <v>0.58299999999999996</v>
      </c>
      <c r="AJ93" s="9">
        <v>0.35299999999999998</v>
      </c>
      <c r="AK93" s="9">
        <v>0.23</v>
      </c>
      <c r="AL93" s="9">
        <v>0.67200000000000004</v>
      </c>
      <c r="AM93" s="9">
        <v>0.65400000000000003</v>
      </c>
      <c r="AN93" s="9">
        <v>1.7999999999999999E-2</v>
      </c>
      <c r="AO93" s="9">
        <v>0.91300000000000003</v>
      </c>
      <c r="AP93" s="9">
        <v>0.316</v>
      </c>
      <c r="AQ93" s="9">
        <v>0.59699999999999998</v>
      </c>
      <c r="AR93" s="9">
        <v>12.679</v>
      </c>
      <c r="AS93" s="9">
        <v>7.282</v>
      </c>
      <c r="AT93" s="9">
        <v>5.3970000000000002</v>
      </c>
      <c r="AU93" s="9">
        <v>6.6749999999999998</v>
      </c>
      <c r="AV93" s="9">
        <v>4.7889999999999997</v>
      </c>
      <c r="AW93" s="9">
        <v>1.8859999999999999</v>
      </c>
      <c r="AX93" s="9">
        <v>6.0039999999999996</v>
      </c>
      <c r="AY93" s="9">
        <v>2.4929999999999999</v>
      </c>
      <c r="AZ93" s="9">
        <v>3.5110000000000001</v>
      </c>
      <c r="BA93" s="9">
        <v>7.4880000000000004</v>
      </c>
      <c r="BB93" s="9">
        <v>5.4219999999999997</v>
      </c>
      <c r="BC93" s="9">
        <v>2.0659999999999998</v>
      </c>
      <c r="BD93" s="9">
        <v>6.4119999999999999</v>
      </c>
      <c r="BE93" s="9">
        <v>2.6360000000000001</v>
      </c>
      <c r="BF93" s="9">
        <v>3.7759999999999998</v>
      </c>
      <c r="BG93" s="9">
        <v>6.5869999999999997</v>
      </c>
      <c r="BH93" s="9">
        <v>2.8460000000000001</v>
      </c>
      <c r="BI93" s="9">
        <v>3.7410000000000001</v>
      </c>
      <c r="BJ93" s="9">
        <v>249.46799999999999</v>
      </c>
      <c r="BK93" s="9">
        <v>127.744</v>
      </c>
      <c r="BL93" s="9">
        <v>121.724</v>
      </c>
      <c r="BM93" s="9">
        <v>181.20099999999999</v>
      </c>
      <c r="BN93" s="9">
        <v>102.68600000000001</v>
      </c>
      <c r="BO93" s="9">
        <v>78.515000000000001</v>
      </c>
      <c r="BP93" s="9">
        <v>68.266999999999996</v>
      </c>
      <c r="BQ93" s="9">
        <v>25.059000000000001</v>
      </c>
      <c r="BR93" s="9">
        <v>43.209000000000003</v>
      </c>
      <c r="BS93" s="9">
        <v>21.356999999999999</v>
      </c>
      <c r="BT93" s="9">
        <v>10.882999999999999</v>
      </c>
      <c r="BU93" s="9">
        <v>10.474</v>
      </c>
      <c r="BV93" s="9">
        <v>4.2750000000000004</v>
      </c>
      <c r="BW93" s="9">
        <v>2.61</v>
      </c>
      <c r="BX93" s="9">
        <v>1.665</v>
      </c>
      <c r="BY93" s="9">
        <v>1.2470000000000001</v>
      </c>
      <c r="BZ93" s="9">
        <v>1.077</v>
      </c>
      <c r="CA93" s="9">
        <v>0.16900000000000001</v>
      </c>
      <c r="CB93" s="9">
        <v>0.85099999999999998</v>
      </c>
      <c r="CC93" s="9">
        <v>0.68799999999999994</v>
      </c>
      <c r="CD93" s="9">
        <v>0.16200000000000001</v>
      </c>
      <c r="CE93" s="9">
        <v>0.39600000000000002</v>
      </c>
      <c r="CF93" s="9">
        <v>0.38900000000000001</v>
      </c>
      <c r="CG93" s="9">
        <v>7.0000000000000001E-3</v>
      </c>
      <c r="CH93" s="9">
        <v>3.028</v>
      </c>
      <c r="CI93" s="9">
        <v>1.5329999999999999</v>
      </c>
      <c r="CJ93" s="9">
        <v>1.4950000000000001</v>
      </c>
      <c r="CK93" s="9">
        <v>19.236999999999998</v>
      </c>
      <c r="CL93" s="9">
        <v>9.4969999999999999</v>
      </c>
      <c r="CM93" s="9">
        <v>9.74</v>
      </c>
      <c r="CN93" s="9">
        <v>5.7290000000000001</v>
      </c>
      <c r="CO93" s="9">
        <v>4.7240000000000002</v>
      </c>
      <c r="CP93" s="9">
        <v>1.0049999999999999</v>
      </c>
      <c r="CQ93" s="9">
        <v>13.507999999999999</v>
      </c>
      <c r="CR93" s="9">
        <v>4.7729999999999997</v>
      </c>
      <c r="CS93" s="9">
        <v>8.7349999999999994</v>
      </c>
      <c r="CT93" s="9">
        <v>6.3150000000000004</v>
      </c>
      <c r="CU93" s="9">
        <v>5.14</v>
      </c>
      <c r="CV93" s="9">
        <v>1.1759999999999999</v>
      </c>
      <c r="CW93" s="9">
        <v>15.041</v>
      </c>
      <c r="CX93" s="9">
        <v>5.7430000000000003</v>
      </c>
      <c r="CY93" s="9">
        <v>9.298</v>
      </c>
      <c r="CZ93" s="9">
        <v>14.358000000000001</v>
      </c>
      <c r="DA93" s="9">
        <v>5.4610000000000003</v>
      </c>
      <c r="DB93" s="9">
        <v>8.8979999999999997</v>
      </c>
    </row>
    <row r="94" spans="1:106">
      <c r="A94" s="10">
        <v>44348</v>
      </c>
      <c r="B94" s="9">
        <v>8.7240000000000002</v>
      </c>
      <c r="C94" s="9">
        <v>6.9320000000000004</v>
      </c>
      <c r="D94" s="9">
        <v>1.792</v>
      </c>
      <c r="E94" s="9">
        <v>23.841000000000001</v>
      </c>
      <c r="F94" s="9">
        <v>11.019</v>
      </c>
      <c r="G94" s="9">
        <v>12.821999999999999</v>
      </c>
      <c r="H94" s="9">
        <v>11.927</v>
      </c>
      <c r="I94" s="9">
        <v>9.1340000000000003</v>
      </c>
      <c r="J94" s="9">
        <v>2.7919999999999998</v>
      </c>
      <c r="K94" s="9">
        <v>26.593</v>
      </c>
      <c r="L94" s="9">
        <v>12.356999999999999</v>
      </c>
      <c r="M94" s="9">
        <v>14.236000000000001</v>
      </c>
      <c r="N94" s="9">
        <v>25.658999999999999</v>
      </c>
      <c r="O94" s="9">
        <v>11.956</v>
      </c>
      <c r="P94" s="9">
        <v>13.702</v>
      </c>
      <c r="Q94" s="9">
        <v>131.31899999999999</v>
      </c>
      <c r="R94" s="9">
        <v>67.591999999999999</v>
      </c>
      <c r="S94" s="9">
        <v>63.726999999999997</v>
      </c>
      <c r="T94" s="9">
        <v>101.745</v>
      </c>
      <c r="U94" s="9">
        <v>56.765000000000001</v>
      </c>
      <c r="V94" s="9">
        <v>44.98</v>
      </c>
      <c r="W94" s="9">
        <v>29.574000000000002</v>
      </c>
      <c r="X94" s="9">
        <v>10.826000000000001</v>
      </c>
      <c r="Y94" s="9">
        <v>18.747</v>
      </c>
      <c r="Z94" s="9">
        <v>15.273</v>
      </c>
      <c r="AA94" s="9">
        <v>8.9109999999999996</v>
      </c>
      <c r="AB94" s="9">
        <v>6.3620000000000001</v>
      </c>
      <c r="AC94" s="9">
        <v>1.8620000000000001</v>
      </c>
      <c r="AD94" s="9">
        <v>0.95699999999999996</v>
      </c>
      <c r="AE94" s="9">
        <v>0.90500000000000003</v>
      </c>
      <c r="AF94" s="9">
        <v>0.80400000000000005</v>
      </c>
      <c r="AG94" s="9">
        <v>0.67300000000000004</v>
      </c>
      <c r="AH94" s="9">
        <v>0.13100000000000001</v>
      </c>
      <c r="AI94" s="9">
        <v>0.27800000000000002</v>
      </c>
      <c r="AJ94" s="9">
        <v>0.16400000000000001</v>
      </c>
      <c r="AK94" s="9">
        <v>0.114</v>
      </c>
      <c r="AL94" s="9">
        <v>0.52700000000000002</v>
      </c>
      <c r="AM94" s="9">
        <v>0.50900000000000001</v>
      </c>
      <c r="AN94" s="9">
        <v>1.7999999999999999E-2</v>
      </c>
      <c r="AO94" s="9">
        <v>1.0580000000000001</v>
      </c>
      <c r="AP94" s="9">
        <v>0.28399999999999997</v>
      </c>
      <c r="AQ94" s="9">
        <v>0.77400000000000002</v>
      </c>
      <c r="AR94" s="9">
        <v>14.346</v>
      </c>
      <c r="AS94" s="9">
        <v>8.6690000000000005</v>
      </c>
      <c r="AT94" s="9">
        <v>5.6769999999999996</v>
      </c>
      <c r="AU94" s="9">
        <v>6.65</v>
      </c>
      <c r="AV94" s="9">
        <v>4.7869999999999999</v>
      </c>
      <c r="AW94" s="9">
        <v>1.863</v>
      </c>
      <c r="AX94" s="9">
        <v>7.6959999999999997</v>
      </c>
      <c r="AY94" s="9">
        <v>3.8820000000000001</v>
      </c>
      <c r="AZ94" s="9">
        <v>3.8140000000000001</v>
      </c>
      <c r="BA94" s="9">
        <v>7.0110000000000001</v>
      </c>
      <c r="BB94" s="9">
        <v>5.0199999999999996</v>
      </c>
      <c r="BC94" s="9">
        <v>1.9910000000000001</v>
      </c>
      <c r="BD94" s="9">
        <v>8.2620000000000005</v>
      </c>
      <c r="BE94" s="9">
        <v>3.891</v>
      </c>
      <c r="BF94" s="9">
        <v>4.3710000000000004</v>
      </c>
      <c r="BG94" s="9">
        <v>7.9740000000000002</v>
      </c>
      <c r="BH94" s="9">
        <v>4.0460000000000003</v>
      </c>
      <c r="BI94" s="9">
        <v>3.927</v>
      </c>
      <c r="BJ94" s="9">
        <v>245.87200000000001</v>
      </c>
      <c r="BK94" s="9">
        <v>126.78400000000001</v>
      </c>
      <c r="BL94" s="9">
        <v>119.087</v>
      </c>
      <c r="BM94" s="9">
        <v>180.02500000000001</v>
      </c>
      <c r="BN94" s="9">
        <v>102.102</v>
      </c>
      <c r="BO94" s="9">
        <v>77.923000000000002</v>
      </c>
      <c r="BP94" s="9">
        <v>65.846999999999994</v>
      </c>
      <c r="BQ94" s="9">
        <v>24.683</v>
      </c>
      <c r="BR94" s="9">
        <v>41.164000000000001</v>
      </c>
      <c r="BS94" s="9">
        <v>24.594000000000001</v>
      </c>
      <c r="BT94" s="9">
        <v>13.609</v>
      </c>
      <c r="BU94" s="9">
        <v>10.984999999999999</v>
      </c>
      <c r="BV94" s="9">
        <v>4.2300000000000004</v>
      </c>
      <c r="BW94" s="9">
        <v>1.847</v>
      </c>
      <c r="BX94" s="9">
        <v>2.383</v>
      </c>
      <c r="BY94" s="9">
        <v>1.9319999999999999</v>
      </c>
      <c r="BZ94" s="9">
        <v>0.94499999999999995</v>
      </c>
      <c r="CA94" s="9">
        <v>0.98699999999999999</v>
      </c>
      <c r="CB94" s="9">
        <v>1.137</v>
      </c>
      <c r="CC94" s="9">
        <v>0.68700000000000006</v>
      </c>
      <c r="CD94" s="9">
        <v>0.45</v>
      </c>
      <c r="CE94" s="9">
        <v>0.79500000000000004</v>
      </c>
      <c r="CF94" s="9">
        <v>0.25700000000000001</v>
      </c>
      <c r="CG94" s="9">
        <v>0.53800000000000003</v>
      </c>
      <c r="CH94" s="9">
        <v>2.298</v>
      </c>
      <c r="CI94" s="9">
        <v>0.90200000000000002</v>
      </c>
      <c r="CJ94" s="9">
        <v>1.3959999999999999</v>
      </c>
      <c r="CK94" s="9">
        <v>22.4</v>
      </c>
      <c r="CL94" s="9">
        <v>12.7</v>
      </c>
      <c r="CM94" s="9">
        <v>9.7010000000000005</v>
      </c>
      <c r="CN94" s="9">
        <v>9.4740000000000002</v>
      </c>
      <c r="CO94" s="9">
        <v>7.431</v>
      </c>
      <c r="CP94" s="9">
        <v>2.044</v>
      </c>
      <c r="CQ94" s="9">
        <v>12.926</v>
      </c>
      <c r="CR94" s="9">
        <v>5.2690000000000001</v>
      </c>
      <c r="CS94" s="9">
        <v>7.657</v>
      </c>
      <c r="CT94" s="9">
        <v>10.976000000000001</v>
      </c>
      <c r="CU94" s="9">
        <v>7.9429999999999996</v>
      </c>
      <c r="CV94" s="9">
        <v>3.0329999999999999</v>
      </c>
      <c r="CW94" s="9">
        <v>13.618</v>
      </c>
      <c r="CX94" s="9">
        <v>5.6660000000000004</v>
      </c>
      <c r="CY94" s="9">
        <v>7.952</v>
      </c>
      <c r="CZ94" s="9">
        <v>14.063000000000001</v>
      </c>
      <c r="DA94" s="9">
        <v>5.9560000000000004</v>
      </c>
      <c r="DB94" s="9">
        <v>8.1069999999999993</v>
      </c>
    </row>
    <row r="95" spans="1:106">
      <c r="A95" s="10">
        <v>44378</v>
      </c>
      <c r="B95" s="9">
        <v>8.2680000000000007</v>
      </c>
      <c r="C95" s="9">
        <v>6.056</v>
      </c>
      <c r="D95" s="9">
        <v>2.2109999999999999</v>
      </c>
      <c r="E95" s="9">
        <v>21.904</v>
      </c>
      <c r="F95" s="9">
        <v>11.093</v>
      </c>
      <c r="G95" s="9">
        <v>10.811</v>
      </c>
      <c r="H95" s="9">
        <v>11.145</v>
      </c>
      <c r="I95" s="9">
        <v>7.96</v>
      </c>
      <c r="J95" s="9">
        <v>3.1850000000000001</v>
      </c>
      <c r="K95" s="9">
        <v>24.850999999999999</v>
      </c>
      <c r="L95" s="9">
        <v>12.439</v>
      </c>
      <c r="M95" s="9">
        <v>12.412000000000001</v>
      </c>
      <c r="N95" s="9">
        <v>23.95</v>
      </c>
      <c r="O95" s="9">
        <v>12.468999999999999</v>
      </c>
      <c r="P95" s="9">
        <v>11.481999999999999</v>
      </c>
      <c r="Q95" s="9">
        <v>130.04300000000001</v>
      </c>
      <c r="R95" s="9">
        <v>65.968999999999994</v>
      </c>
      <c r="S95" s="9">
        <v>64.073999999999998</v>
      </c>
      <c r="T95" s="9">
        <v>99.71</v>
      </c>
      <c r="U95" s="9">
        <v>55.116</v>
      </c>
      <c r="V95" s="9">
        <v>44.594000000000001</v>
      </c>
      <c r="W95" s="9">
        <v>30.332999999999998</v>
      </c>
      <c r="X95" s="9">
        <v>10.852</v>
      </c>
      <c r="Y95" s="9">
        <v>19.48</v>
      </c>
      <c r="Z95" s="9">
        <v>16.934000000000001</v>
      </c>
      <c r="AA95" s="9">
        <v>10.448</v>
      </c>
      <c r="AB95" s="9">
        <v>6.4859999999999998</v>
      </c>
      <c r="AC95" s="9">
        <v>2.9119999999999999</v>
      </c>
      <c r="AD95" s="9">
        <v>1.833</v>
      </c>
      <c r="AE95" s="9">
        <v>1.08</v>
      </c>
      <c r="AF95" s="9">
        <v>1.5529999999999999</v>
      </c>
      <c r="AG95" s="9">
        <v>1.2350000000000001</v>
      </c>
      <c r="AH95" s="9">
        <v>0.31900000000000001</v>
      </c>
      <c r="AI95" s="9">
        <v>0.58399999999999996</v>
      </c>
      <c r="AJ95" s="9">
        <v>0.439</v>
      </c>
      <c r="AK95" s="9">
        <v>0.14499999999999999</v>
      </c>
      <c r="AL95" s="9">
        <v>0.97</v>
      </c>
      <c r="AM95" s="9">
        <v>0.79600000000000004</v>
      </c>
      <c r="AN95" s="9">
        <v>0.17399999999999999</v>
      </c>
      <c r="AO95" s="9">
        <v>1.359</v>
      </c>
      <c r="AP95" s="9">
        <v>0.59799999999999998</v>
      </c>
      <c r="AQ95" s="9">
        <v>0.76100000000000001</v>
      </c>
      <c r="AR95" s="9">
        <v>15.224</v>
      </c>
      <c r="AS95" s="9">
        <v>9.375</v>
      </c>
      <c r="AT95" s="9">
        <v>5.8490000000000002</v>
      </c>
      <c r="AU95" s="9">
        <v>7.923</v>
      </c>
      <c r="AV95" s="9">
        <v>5.9909999999999997</v>
      </c>
      <c r="AW95" s="9">
        <v>1.9319999999999999</v>
      </c>
      <c r="AX95" s="9">
        <v>7.3010000000000002</v>
      </c>
      <c r="AY95" s="9">
        <v>3.3839999999999999</v>
      </c>
      <c r="AZ95" s="9">
        <v>3.9169999999999998</v>
      </c>
      <c r="BA95" s="9">
        <v>8.8350000000000009</v>
      </c>
      <c r="BB95" s="9">
        <v>6.6710000000000003</v>
      </c>
      <c r="BC95" s="9">
        <v>2.1640000000000001</v>
      </c>
      <c r="BD95" s="9">
        <v>8.0980000000000008</v>
      </c>
      <c r="BE95" s="9">
        <v>3.7770000000000001</v>
      </c>
      <c r="BF95" s="9">
        <v>4.3209999999999997</v>
      </c>
      <c r="BG95" s="9">
        <v>7.8849999999999998</v>
      </c>
      <c r="BH95" s="9">
        <v>3.823</v>
      </c>
      <c r="BI95" s="9">
        <v>4.0620000000000003</v>
      </c>
      <c r="BJ95" s="9">
        <v>245.37799999999999</v>
      </c>
      <c r="BK95" s="9">
        <v>125.654</v>
      </c>
      <c r="BL95" s="9">
        <v>119.724</v>
      </c>
      <c r="BM95" s="9">
        <v>179.62799999999999</v>
      </c>
      <c r="BN95" s="9">
        <v>100.708</v>
      </c>
      <c r="BO95" s="9">
        <v>78.918999999999997</v>
      </c>
      <c r="BP95" s="9">
        <v>65.751000000000005</v>
      </c>
      <c r="BQ95" s="9">
        <v>24.946000000000002</v>
      </c>
      <c r="BR95" s="9">
        <v>40.805</v>
      </c>
      <c r="BS95" s="9">
        <v>27.067</v>
      </c>
      <c r="BT95" s="9">
        <v>15.096</v>
      </c>
      <c r="BU95" s="9">
        <v>11.971</v>
      </c>
      <c r="BV95" s="9">
        <v>5.6639999999999997</v>
      </c>
      <c r="BW95" s="9">
        <v>3.371</v>
      </c>
      <c r="BX95" s="9">
        <v>2.2930000000000001</v>
      </c>
      <c r="BY95" s="9">
        <v>1.165</v>
      </c>
      <c r="BZ95" s="9">
        <v>0.41899999999999998</v>
      </c>
      <c r="CA95" s="9">
        <v>0.746</v>
      </c>
      <c r="CB95" s="9">
        <v>0.746</v>
      </c>
      <c r="CC95" s="9">
        <v>7.0000000000000001E-3</v>
      </c>
      <c r="CD95" s="9">
        <v>0.73899999999999999</v>
      </c>
      <c r="CE95" s="9">
        <v>0.41899999999999998</v>
      </c>
      <c r="CF95" s="9">
        <v>0.41199999999999998</v>
      </c>
      <c r="CG95" s="9">
        <v>7.0000000000000001E-3</v>
      </c>
      <c r="CH95" s="9">
        <v>4.4989999999999997</v>
      </c>
      <c r="CI95" s="9">
        <v>2.952</v>
      </c>
      <c r="CJ95" s="9">
        <v>1.546</v>
      </c>
      <c r="CK95" s="9">
        <v>24.228000000000002</v>
      </c>
      <c r="CL95" s="9">
        <v>13.436</v>
      </c>
      <c r="CM95" s="9">
        <v>10.792</v>
      </c>
      <c r="CN95" s="9">
        <v>8.782</v>
      </c>
      <c r="CO95" s="9">
        <v>7.032</v>
      </c>
      <c r="CP95" s="9">
        <v>1.75</v>
      </c>
      <c r="CQ95" s="9">
        <v>15.446</v>
      </c>
      <c r="CR95" s="9">
        <v>6.4039999999999999</v>
      </c>
      <c r="CS95" s="9">
        <v>9.0419999999999998</v>
      </c>
      <c r="CT95" s="9">
        <v>9.2829999999999995</v>
      </c>
      <c r="CU95" s="9">
        <v>7.1970000000000001</v>
      </c>
      <c r="CV95" s="9">
        <v>2.0870000000000002</v>
      </c>
      <c r="CW95" s="9">
        <v>17.783999999999999</v>
      </c>
      <c r="CX95" s="9">
        <v>7.899</v>
      </c>
      <c r="CY95" s="9">
        <v>9.8849999999999998</v>
      </c>
      <c r="CZ95" s="9">
        <v>16.192</v>
      </c>
      <c r="DA95" s="9">
        <v>6.4109999999999996</v>
      </c>
      <c r="DB95" s="9">
        <v>9.7810000000000006</v>
      </c>
    </row>
    <row r="96" spans="1:106">
      <c r="A96" s="10">
        <v>44409</v>
      </c>
      <c r="B96" s="9">
        <v>9.18</v>
      </c>
      <c r="C96" s="9">
        <v>6.1829999999999998</v>
      </c>
      <c r="D96" s="9">
        <v>2.9969999999999999</v>
      </c>
      <c r="E96" s="9">
        <v>23.841999999999999</v>
      </c>
      <c r="F96" s="9">
        <v>10.286</v>
      </c>
      <c r="G96" s="9">
        <v>13.555999999999999</v>
      </c>
      <c r="H96" s="9">
        <v>11.041</v>
      </c>
      <c r="I96" s="9">
        <v>7.0860000000000003</v>
      </c>
      <c r="J96" s="9">
        <v>3.9550000000000001</v>
      </c>
      <c r="K96" s="9">
        <v>26.215</v>
      </c>
      <c r="L96" s="9">
        <v>10.894</v>
      </c>
      <c r="M96" s="9">
        <v>15.32</v>
      </c>
      <c r="N96" s="9">
        <v>25.364999999999998</v>
      </c>
      <c r="O96" s="9">
        <v>10.887</v>
      </c>
      <c r="P96" s="9">
        <v>14.477</v>
      </c>
      <c r="Q96" s="9">
        <v>131.33699999999999</v>
      </c>
      <c r="R96" s="9">
        <v>66.707999999999998</v>
      </c>
      <c r="S96" s="9">
        <v>64.629000000000005</v>
      </c>
      <c r="T96" s="9">
        <v>100.477</v>
      </c>
      <c r="U96" s="9">
        <v>55.814</v>
      </c>
      <c r="V96" s="9">
        <v>44.662999999999997</v>
      </c>
      <c r="W96" s="9">
        <v>30.86</v>
      </c>
      <c r="X96" s="9">
        <v>10.894</v>
      </c>
      <c r="Y96" s="9">
        <v>19.966000000000001</v>
      </c>
      <c r="Z96" s="9">
        <v>17.199000000000002</v>
      </c>
      <c r="AA96" s="9">
        <v>9.8620000000000001</v>
      </c>
      <c r="AB96" s="9">
        <v>7.3369999999999997</v>
      </c>
      <c r="AC96" s="9">
        <v>4.6900000000000004</v>
      </c>
      <c r="AD96" s="9">
        <v>2.93</v>
      </c>
      <c r="AE96" s="9">
        <v>1.7589999999999999</v>
      </c>
      <c r="AF96" s="9">
        <v>2.3330000000000002</v>
      </c>
      <c r="AG96" s="9">
        <v>1.639</v>
      </c>
      <c r="AH96" s="9">
        <v>0.69399999999999995</v>
      </c>
      <c r="AI96" s="9">
        <v>1.2130000000000001</v>
      </c>
      <c r="AJ96" s="9">
        <v>0.75700000000000001</v>
      </c>
      <c r="AK96" s="9">
        <v>0.45700000000000002</v>
      </c>
      <c r="AL96" s="9">
        <v>1.1200000000000001</v>
      </c>
      <c r="AM96" s="9">
        <v>0.88300000000000001</v>
      </c>
      <c r="AN96" s="9">
        <v>0.23699999999999999</v>
      </c>
      <c r="AO96" s="9">
        <v>2.3559999999999999</v>
      </c>
      <c r="AP96" s="9">
        <v>1.2909999999999999</v>
      </c>
      <c r="AQ96" s="9">
        <v>1.0649999999999999</v>
      </c>
      <c r="AR96" s="9">
        <v>13.753</v>
      </c>
      <c r="AS96" s="9">
        <v>7.835</v>
      </c>
      <c r="AT96" s="9">
        <v>5.9180000000000001</v>
      </c>
      <c r="AU96" s="9">
        <v>6.64</v>
      </c>
      <c r="AV96" s="9">
        <v>4.6879999999999997</v>
      </c>
      <c r="AW96" s="9">
        <v>1.952</v>
      </c>
      <c r="AX96" s="9">
        <v>7.1120000000000001</v>
      </c>
      <c r="AY96" s="9">
        <v>3.1459999999999999</v>
      </c>
      <c r="AZ96" s="9">
        <v>3.9660000000000002</v>
      </c>
      <c r="BA96" s="9">
        <v>8.4060000000000006</v>
      </c>
      <c r="BB96" s="9">
        <v>5.8559999999999999</v>
      </c>
      <c r="BC96" s="9">
        <v>2.5499999999999998</v>
      </c>
      <c r="BD96" s="9">
        <v>8.7929999999999993</v>
      </c>
      <c r="BE96" s="9">
        <v>4.0060000000000002</v>
      </c>
      <c r="BF96" s="9">
        <v>4.7869999999999999</v>
      </c>
      <c r="BG96" s="9">
        <v>8.3260000000000005</v>
      </c>
      <c r="BH96" s="9">
        <v>3.903</v>
      </c>
      <c r="BI96" s="9">
        <v>4.423</v>
      </c>
      <c r="BJ96" s="9">
        <v>244.137</v>
      </c>
      <c r="BK96" s="9">
        <v>124.17700000000001</v>
      </c>
      <c r="BL96" s="9">
        <v>119.959</v>
      </c>
      <c r="BM96" s="9">
        <v>181.76300000000001</v>
      </c>
      <c r="BN96" s="9">
        <v>101.116</v>
      </c>
      <c r="BO96" s="9">
        <v>80.646000000000001</v>
      </c>
      <c r="BP96" s="9">
        <v>62.374000000000002</v>
      </c>
      <c r="BQ96" s="9">
        <v>23.061</v>
      </c>
      <c r="BR96" s="9">
        <v>39.313000000000002</v>
      </c>
      <c r="BS96" s="9">
        <v>34.506</v>
      </c>
      <c r="BT96" s="9">
        <v>20.420000000000002</v>
      </c>
      <c r="BU96" s="9">
        <v>14.086</v>
      </c>
      <c r="BV96" s="9">
        <v>9.0619999999999994</v>
      </c>
      <c r="BW96" s="9">
        <v>4.9950000000000001</v>
      </c>
      <c r="BX96" s="9">
        <v>4.0679999999999996</v>
      </c>
      <c r="BY96" s="9">
        <v>4.0590000000000002</v>
      </c>
      <c r="BZ96" s="9">
        <v>2.4180000000000001</v>
      </c>
      <c r="CA96" s="9">
        <v>1.6419999999999999</v>
      </c>
      <c r="CB96" s="9">
        <v>3.0259999999999998</v>
      </c>
      <c r="CC96" s="9">
        <v>1.7410000000000001</v>
      </c>
      <c r="CD96" s="9">
        <v>1.286</v>
      </c>
      <c r="CE96" s="9">
        <v>1.0329999999999999</v>
      </c>
      <c r="CF96" s="9">
        <v>0.67700000000000005</v>
      </c>
      <c r="CG96" s="9">
        <v>0.35599999999999998</v>
      </c>
      <c r="CH96" s="9">
        <v>5.0030000000000001</v>
      </c>
      <c r="CI96" s="9">
        <v>2.577</v>
      </c>
      <c r="CJ96" s="9">
        <v>2.4260000000000002</v>
      </c>
      <c r="CK96" s="9">
        <v>29.306999999999999</v>
      </c>
      <c r="CL96" s="9">
        <v>17.68</v>
      </c>
      <c r="CM96" s="9">
        <v>11.627000000000001</v>
      </c>
      <c r="CN96" s="9">
        <v>12.901999999999999</v>
      </c>
      <c r="CO96" s="9">
        <v>10.351000000000001</v>
      </c>
      <c r="CP96" s="9">
        <v>2.5510000000000002</v>
      </c>
      <c r="CQ96" s="9">
        <v>16.405000000000001</v>
      </c>
      <c r="CR96" s="9">
        <v>7.3289999999999997</v>
      </c>
      <c r="CS96" s="9">
        <v>9.0760000000000005</v>
      </c>
      <c r="CT96" s="9">
        <v>15.452</v>
      </c>
      <c r="CU96" s="9">
        <v>11.888999999999999</v>
      </c>
      <c r="CV96" s="9">
        <v>3.5630000000000002</v>
      </c>
      <c r="CW96" s="9">
        <v>19.053999999999998</v>
      </c>
      <c r="CX96" s="9">
        <v>8.5310000000000006</v>
      </c>
      <c r="CY96" s="9">
        <v>10.523</v>
      </c>
      <c r="CZ96" s="9">
        <v>19.431000000000001</v>
      </c>
      <c r="DA96" s="9">
        <v>9.07</v>
      </c>
      <c r="DB96" s="9">
        <v>10.361000000000001</v>
      </c>
    </row>
    <row r="97" spans="1:106">
      <c r="A97" s="10">
        <v>44440</v>
      </c>
      <c r="B97" s="9">
        <v>10.615</v>
      </c>
      <c r="C97" s="9">
        <v>7.4950000000000001</v>
      </c>
      <c r="D97" s="9">
        <v>3.12</v>
      </c>
      <c r="E97" s="9">
        <v>23.62</v>
      </c>
      <c r="F97" s="9">
        <v>10.233000000000001</v>
      </c>
      <c r="G97" s="9">
        <v>13.387</v>
      </c>
      <c r="H97" s="9">
        <v>12.265000000000001</v>
      </c>
      <c r="I97" s="9">
        <v>8.625</v>
      </c>
      <c r="J97" s="9">
        <v>3.64</v>
      </c>
      <c r="K97" s="9">
        <v>26.068999999999999</v>
      </c>
      <c r="L97" s="9">
        <v>11.217000000000001</v>
      </c>
      <c r="M97" s="9">
        <v>14.852</v>
      </c>
      <c r="N97" s="9">
        <v>24.756</v>
      </c>
      <c r="O97" s="9">
        <v>10.881</v>
      </c>
      <c r="P97" s="9">
        <v>13.875</v>
      </c>
      <c r="Q97" s="9">
        <v>133.34899999999999</v>
      </c>
      <c r="R97" s="9">
        <v>67.846000000000004</v>
      </c>
      <c r="S97" s="9">
        <v>65.503</v>
      </c>
      <c r="T97" s="9">
        <v>102.42700000000001</v>
      </c>
      <c r="U97" s="9">
        <v>57.343000000000004</v>
      </c>
      <c r="V97" s="9">
        <v>45.084000000000003</v>
      </c>
      <c r="W97" s="9">
        <v>30.922000000000001</v>
      </c>
      <c r="X97" s="9">
        <v>10.503</v>
      </c>
      <c r="Y97" s="9">
        <v>20.419</v>
      </c>
      <c r="Z97" s="9">
        <v>15.516999999999999</v>
      </c>
      <c r="AA97" s="9">
        <v>8.4760000000000009</v>
      </c>
      <c r="AB97" s="9">
        <v>7.04</v>
      </c>
      <c r="AC97" s="9">
        <v>2.504</v>
      </c>
      <c r="AD97" s="9">
        <v>1.2250000000000001</v>
      </c>
      <c r="AE97" s="9">
        <v>1.2789999999999999</v>
      </c>
      <c r="AF97" s="9">
        <v>0.97</v>
      </c>
      <c r="AG97" s="9">
        <v>0.61</v>
      </c>
      <c r="AH97" s="9">
        <v>0.36</v>
      </c>
      <c r="AI97" s="9">
        <v>0.161</v>
      </c>
      <c r="AJ97" s="9">
        <v>0.16</v>
      </c>
      <c r="AK97" s="9">
        <v>1E-3</v>
      </c>
      <c r="AL97" s="9">
        <v>0.80900000000000005</v>
      </c>
      <c r="AM97" s="9">
        <v>0.45</v>
      </c>
      <c r="AN97" s="9">
        <v>0.35899999999999999</v>
      </c>
      <c r="AO97" s="9">
        <v>1.534</v>
      </c>
      <c r="AP97" s="9">
        <v>0.61499999999999999</v>
      </c>
      <c r="AQ97" s="9">
        <v>0.91900000000000004</v>
      </c>
      <c r="AR97" s="9">
        <v>14.003</v>
      </c>
      <c r="AS97" s="9">
        <v>7.944</v>
      </c>
      <c r="AT97" s="9">
        <v>6.0579999999999998</v>
      </c>
      <c r="AU97" s="9">
        <v>7.649</v>
      </c>
      <c r="AV97" s="9">
        <v>5.05</v>
      </c>
      <c r="AW97" s="9">
        <v>2.5979999999999999</v>
      </c>
      <c r="AX97" s="9">
        <v>6.3540000000000001</v>
      </c>
      <c r="AY97" s="9">
        <v>2.8940000000000001</v>
      </c>
      <c r="AZ97" s="9">
        <v>3.46</v>
      </c>
      <c r="BA97" s="9">
        <v>8.2219999999999995</v>
      </c>
      <c r="BB97" s="9">
        <v>5.2759999999999998</v>
      </c>
      <c r="BC97" s="9">
        <v>2.9460000000000002</v>
      </c>
      <c r="BD97" s="9">
        <v>7.2949999999999999</v>
      </c>
      <c r="BE97" s="9">
        <v>3.2</v>
      </c>
      <c r="BF97" s="9">
        <v>4.0949999999999998</v>
      </c>
      <c r="BG97" s="9">
        <v>6.5149999999999997</v>
      </c>
      <c r="BH97" s="9">
        <v>3.0539999999999998</v>
      </c>
      <c r="BI97" s="9">
        <v>3.4609999999999999</v>
      </c>
      <c r="BJ97" s="9">
        <v>238.464</v>
      </c>
      <c r="BK97" s="9">
        <v>121.77500000000001</v>
      </c>
      <c r="BL97" s="9">
        <v>116.688</v>
      </c>
      <c r="BM97" s="9">
        <v>179.655</v>
      </c>
      <c r="BN97" s="9">
        <v>98.841999999999999</v>
      </c>
      <c r="BO97" s="9">
        <v>80.813000000000002</v>
      </c>
      <c r="BP97" s="9">
        <v>58.808999999999997</v>
      </c>
      <c r="BQ97" s="9">
        <v>22.933</v>
      </c>
      <c r="BR97" s="9">
        <v>35.875</v>
      </c>
      <c r="BS97" s="9">
        <v>36.688000000000002</v>
      </c>
      <c r="BT97" s="9">
        <v>23.439</v>
      </c>
      <c r="BU97" s="9">
        <v>13.247999999999999</v>
      </c>
      <c r="BV97" s="9">
        <v>16.605</v>
      </c>
      <c r="BW97" s="9">
        <v>10.728999999999999</v>
      </c>
      <c r="BX97" s="9">
        <v>5.8760000000000003</v>
      </c>
      <c r="BY97" s="9">
        <v>8.3260000000000005</v>
      </c>
      <c r="BZ97" s="9">
        <v>5.8849999999999998</v>
      </c>
      <c r="CA97" s="9">
        <v>2.4409999999999998</v>
      </c>
      <c r="CB97" s="9">
        <v>6.556</v>
      </c>
      <c r="CC97" s="9">
        <v>4.6559999999999997</v>
      </c>
      <c r="CD97" s="9">
        <v>1.9</v>
      </c>
      <c r="CE97" s="9">
        <v>1.77</v>
      </c>
      <c r="CF97" s="9">
        <v>1.2290000000000001</v>
      </c>
      <c r="CG97" s="9">
        <v>0.54100000000000004</v>
      </c>
      <c r="CH97" s="9">
        <v>8.2789999999999999</v>
      </c>
      <c r="CI97" s="9">
        <v>4.8440000000000003</v>
      </c>
      <c r="CJ97" s="9">
        <v>3.4350000000000001</v>
      </c>
      <c r="CK97" s="9">
        <v>25.433</v>
      </c>
      <c r="CL97" s="9">
        <v>16.236999999999998</v>
      </c>
      <c r="CM97" s="9">
        <v>9.1959999999999997</v>
      </c>
      <c r="CN97" s="9">
        <v>11.696999999999999</v>
      </c>
      <c r="CO97" s="9">
        <v>8.8740000000000006</v>
      </c>
      <c r="CP97" s="9">
        <v>2.823</v>
      </c>
      <c r="CQ97" s="9">
        <v>13.736000000000001</v>
      </c>
      <c r="CR97" s="9">
        <v>7.3630000000000004</v>
      </c>
      <c r="CS97" s="9">
        <v>6.3730000000000002</v>
      </c>
      <c r="CT97" s="9">
        <v>18.271000000000001</v>
      </c>
      <c r="CU97" s="9">
        <v>13.242000000000001</v>
      </c>
      <c r="CV97" s="9">
        <v>5.0289999999999999</v>
      </c>
      <c r="CW97" s="9">
        <v>18.416</v>
      </c>
      <c r="CX97" s="9">
        <v>10.196999999999999</v>
      </c>
      <c r="CY97" s="9">
        <v>8.2189999999999994</v>
      </c>
      <c r="CZ97" s="9">
        <v>20.292000000000002</v>
      </c>
      <c r="DA97" s="9">
        <v>12.019</v>
      </c>
      <c r="DB97" s="9">
        <v>8.2729999999999997</v>
      </c>
    </row>
    <row r="98" spans="1:106">
      <c r="A98" s="10">
        <v>44470</v>
      </c>
      <c r="B98" s="9">
        <v>9.3010000000000002</v>
      </c>
      <c r="C98" s="9">
        <v>6.56</v>
      </c>
      <c r="D98" s="9">
        <v>2.74</v>
      </c>
      <c r="E98" s="9">
        <v>22.41</v>
      </c>
      <c r="F98" s="9">
        <v>8.9770000000000003</v>
      </c>
      <c r="G98" s="9">
        <v>13.433</v>
      </c>
      <c r="H98" s="9">
        <v>10.561</v>
      </c>
      <c r="I98" s="9">
        <v>7.4790000000000001</v>
      </c>
      <c r="J98" s="9">
        <v>3.0819999999999999</v>
      </c>
      <c r="K98" s="9">
        <v>24.667000000000002</v>
      </c>
      <c r="L98" s="9">
        <v>9.5939999999999994</v>
      </c>
      <c r="M98" s="9">
        <v>15.073</v>
      </c>
      <c r="N98" s="9">
        <v>23.491</v>
      </c>
      <c r="O98" s="9">
        <v>9.6929999999999996</v>
      </c>
      <c r="P98" s="9">
        <v>13.798</v>
      </c>
      <c r="Q98" s="9">
        <v>133.267</v>
      </c>
      <c r="R98" s="9">
        <v>66.813999999999993</v>
      </c>
      <c r="S98" s="9">
        <v>66.453000000000003</v>
      </c>
      <c r="T98" s="9">
        <v>102.989</v>
      </c>
      <c r="U98" s="9">
        <v>56.295999999999999</v>
      </c>
      <c r="V98" s="9">
        <v>46.692</v>
      </c>
      <c r="W98" s="9">
        <v>30.279</v>
      </c>
      <c r="X98" s="9">
        <v>10.518000000000001</v>
      </c>
      <c r="Y98" s="9">
        <v>19.760999999999999</v>
      </c>
      <c r="Z98" s="9">
        <v>16.559000000000001</v>
      </c>
      <c r="AA98" s="9">
        <v>9.8670000000000009</v>
      </c>
      <c r="AB98" s="9">
        <v>6.6929999999999996</v>
      </c>
      <c r="AC98" s="9">
        <v>2.7120000000000002</v>
      </c>
      <c r="AD98" s="9">
        <v>1.7529999999999999</v>
      </c>
      <c r="AE98" s="9">
        <v>0.95799999999999996</v>
      </c>
      <c r="AF98" s="9">
        <v>1.349</v>
      </c>
      <c r="AG98" s="9">
        <v>1.0760000000000001</v>
      </c>
      <c r="AH98" s="9">
        <v>0.27200000000000002</v>
      </c>
      <c r="AI98" s="9">
        <v>0.57399999999999995</v>
      </c>
      <c r="AJ98" s="9">
        <v>0.57199999999999995</v>
      </c>
      <c r="AK98" s="9">
        <v>1E-3</v>
      </c>
      <c r="AL98" s="9">
        <v>0.77500000000000002</v>
      </c>
      <c r="AM98" s="9">
        <v>0.504</v>
      </c>
      <c r="AN98" s="9">
        <v>0.27100000000000002</v>
      </c>
      <c r="AO98" s="9">
        <v>1.363</v>
      </c>
      <c r="AP98" s="9">
        <v>0.67700000000000005</v>
      </c>
      <c r="AQ98" s="9">
        <v>0.68600000000000005</v>
      </c>
      <c r="AR98" s="9">
        <v>15</v>
      </c>
      <c r="AS98" s="9">
        <v>8.8219999999999992</v>
      </c>
      <c r="AT98" s="9">
        <v>6.1790000000000003</v>
      </c>
      <c r="AU98" s="9">
        <v>7.5140000000000002</v>
      </c>
      <c r="AV98" s="9">
        <v>5.3739999999999997</v>
      </c>
      <c r="AW98" s="9">
        <v>2.1389999999999998</v>
      </c>
      <c r="AX98" s="9">
        <v>7.4870000000000001</v>
      </c>
      <c r="AY98" s="9">
        <v>3.4470000000000001</v>
      </c>
      <c r="AZ98" s="9">
        <v>4.04</v>
      </c>
      <c r="BA98" s="9">
        <v>8.4459999999999997</v>
      </c>
      <c r="BB98" s="9">
        <v>6.1260000000000003</v>
      </c>
      <c r="BC98" s="9">
        <v>2.3210000000000002</v>
      </c>
      <c r="BD98" s="9">
        <v>8.1129999999999995</v>
      </c>
      <c r="BE98" s="9">
        <v>3.7410000000000001</v>
      </c>
      <c r="BF98" s="9">
        <v>4.3719999999999999</v>
      </c>
      <c r="BG98" s="9">
        <v>8.0609999999999999</v>
      </c>
      <c r="BH98" s="9">
        <v>4.0199999999999996</v>
      </c>
      <c r="BI98" s="9">
        <v>4.0410000000000004</v>
      </c>
      <c r="BJ98" s="9">
        <v>231.21700000000001</v>
      </c>
      <c r="BK98" s="9">
        <v>117.21899999999999</v>
      </c>
      <c r="BL98" s="9">
        <v>113.997</v>
      </c>
      <c r="BM98" s="9">
        <v>176.97800000000001</v>
      </c>
      <c r="BN98" s="9">
        <v>97.635999999999996</v>
      </c>
      <c r="BO98" s="9">
        <v>79.341999999999999</v>
      </c>
      <c r="BP98" s="9">
        <v>54.238999999999997</v>
      </c>
      <c r="BQ98" s="9">
        <v>19.582999999999998</v>
      </c>
      <c r="BR98" s="9">
        <v>34.655999999999999</v>
      </c>
      <c r="BS98" s="9">
        <v>30.664000000000001</v>
      </c>
      <c r="BT98" s="9">
        <v>18.260000000000002</v>
      </c>
      <c r="BU98" s="9">
        <v>12.404</v>
      </c>
      <c r="BV98" s="9">
        <v>14.47</v>
      </c>
      <c r="BW98" s="9">
        <v>8.3989999999999991</v>
      </c>
      <c r="BX98" s="9">
        <v>6.0709999999999997</v>
      </c>
      <c r="BY98" s="9">
        <v>8.109</v>
      </c>
      <c r="BZ98" s="9">
        <v>4.8600000000000003</v>
      </c>
      <c r="CA98" s="9">
        <v>3.25</v>
      </c>
      <c r="CB98" s="9">
        <v>7.4409999999999998</v>
      </c>
      <c r="CC98" s="9">
        <v>4.5510000000000002</v>
      </c>
      <c r="CD98" s="9">
        <v>2.89</v>
      </c>
      <c r="CE98" s="9">
        <v>0.66800000000000004</v>
      </c>
      <c r="CF98" s="9">
        <v>0.308</v>
      </c>
      <c r="CG98" s="9">
        <v>0.36</v>
      </c>
      <c r="CH98" s="9">
        <v>6.3609999999999998</v>
      </c>
      <c r="CI98" s="9">
        <v>3.54</v>
      </c>
      <c r="CJ98" s="9">
        <v>2.8210000000000002</v>
      </c>
      <c r="CK98" s="9">
        <v>20.434000000000001</v>
      </c>
      <c r="CL98" s="9">
        <v>12.808999999999999</v>
      </c>
      <c r="CM98" s="9">
        <v>7.6239999999999997</v>
      </c>
      <c r="CN98" s="9">
        <v>8.2210000000000001</v>
      </c>
      <c r="CO98" s="9">
        <v>6.5780000000000003</v>
      </c>
      <c r="CP98" s="9">
        <v>1.6419999999999999</v>
      </c>
      <c r="CQ98" s="9">
        <v>12.212999999999999</v>
      </c>
      <c r="CR98" s="9">
        <v>6.2309999999999999</v>
      </c>
      <c r="CS98" s="9">
        <v>5.9820000000000002</v>
      </c>
      <c r="CT98" s="9">
        <v>14.577</v>
      </c>
      <c r="CU98" s="9">
        <v>10.045999999999999</v>
      </c>
      <c r="CV98" s="9">
        <v>4.5309999999999997</v>
      </c>
      <c r="CW98" s="9">
        <v>16.085999999999999</v>
      </c>
      <c r="CX98" s="9">
        <v>8.2140000000000004</v>
      </c>
      <c r="CY98" s="9">
        <v>7.8719999999999999</v>
      </c>
      <c r="CZ98" s="9">
        <v>19.654</v>
      </c>
      <c r="DA98" s="9">
        <v>10.782</v>
      </c>
      <c r="DB98" s="9">
        <v>8.8719999999999999</v>
      </c>
    </row>
    <row r="99" spans="1:106">
      <c r="A99" s="10">
        <v>44501</v>
      </c>
      <c r="B99" s="9">
        <v>10.385</v>
      </c>
      <c r="C99" s="9">
        <v>8.0419999999999998</v>
      </c>
      <c r="D99" s="9">
        <v>2.343</v>
      </c>
      <c r="E99" s="9">
        <v>23.535</v>
      </c>
      <c r="F99" s="9">
        <v>9.2070000000000007</v>
      </c>
      <c r="G99" s="9">
        <v>14.327999999999999</v>
      </c>
      <c r="H99" s="9">
        <v>11.275</v>
      </c>
      <c r="I99" s="9">
        <v>8.5410000000000004</v>
      </c>
      <c r="J99" s="9">
        <v>2.734</v>
      </c>
      <c r="K99" s="9">
        <v>24.863</v>
      </c>
      <c r="L99" s="9">
        <v>10.050000000000001</v>
      </c>
      <c r="M99" s="9">
        <v>14.813000000000001</v>
      </c>
      <c r="N99" s="9">
        <v>24.803000000000001</v>
      </c>
      <c r="O99" s="9">
        <v>9.9930000000000003</v>
      </c>
      <c r="P99" s="9">
        <v>14.81</v>
      </c>
      <c r="Q99" s="9">
        <v>133.358</v>
      </c>
      <c r="R99" s="9">
        <v>67.626999999999995</v>
      </c>
      <c r="S99" s="9">
        <v>65.730999999999995</v>
      </c>
      <c r="T99" s="9">
        <v>103.685</v>
      </c>
      <c r="U99" s="9">
        <v>57.006</v>
      </c>
      <c r="V99" s="9">
        <v>46.677999999999997</v>
      </c>
      <c r="W99" s="9">
        <v>29.672999999999998</v>
      </c>
      <c r="X99" s="9">
        <v>10.621</v>
      </c>
      <c r="Y99" s="9">
        <v>19.053000000000001</v>
      </c>
      <c r="Z99" s="9">
        <v>15.507</v>
      </c>
      <c r="AA99" s="9">
        <v>8.4269999999999996</v>
      </c>
      <c r="AB99" s="9">
        <v>7.08</v>
      </c>
      <c r="AC99" s="9">
        <v>3.532</v>
      </c>
      <c r="AD99" s="9">
        <v>1.74</v>
      </c>
      <c r="AE99" s="9">
        <v>1.792</v>
      </c>
      <c r="AF99" s="9">
        <v>2.351</v>
      </c>
      <c r="AG99" s="9">
        <v>1.3620000000000001</v>
      </c>
      <c r="AH99" s="9">
        <v>0.98899999999999999</v>
      </c>
      <c r="AI99" s="9">
        <v>1.5780000000000001</v>
      </c>
      <c r="AJ99" s="9">
        <v>0.84299999999999997</v>
      </c>
      <c r="AK99" s="9">
        <v>0.73499999999999999</v>
      </c>
      <c r="AL99" s="9">
        <v>0.77200000000000002</v>
      </c>
      <c r="AM99" s="9">
        <v>0.51900000000000002</v>
      </c>
      <c r="AN99" s="9">
        <v>0.253</v>
      </c>
      <c r="AO99" s="9">
        <v>1.181</v>
      </c>
      <c r="AP99" s="9">
        <v>0.378</v>
      </c>
      <c r="AQ99" s="9">
        <v>0.80300000000000005</v>
      </c>
      <c r="AR99" s="9">
        <v>12.852</v>
      </c>
      <c r="AS99" s="9">
        <v>7.1470000000000002</v>
      </c>
      <c r="AT99" s="9">
        <v>5.7060000000000004</v>
      </c>
      <c r="AU99" s="9">
        <v>6.7489999999999997</v>
      </c>
      <c r="AV99" s="9">
        <v>4.3760000000000003</v>
      </c>
      <c r="AW99" s="9">
        <v>2.3730000000000002</v>
      </c>
      <c r="AX99" s="9">
        <v>6.1029999999999998</v>
      </c>
      <c r="AY99" s="9">
        <v>2.77</v>
      </c>
      <c r="AZ99" s="9">
        <v>3.3330000000000002</v>
      </c>
      <c r="BA99" s="9">
        <v>8.7200000000000006</v>
      </c>
      <c r="BB99" s="9">
        <v>5.5389999999999997</v>
      </c>
      <c r="BC99" s="9">
        <v>3.181</v>
      </c>
      <c r="BD99" s="9">
        <v>6.7869999999999999</v>
      </c>
      <c r="BE99" s="9">
        <v>2.8879999999999999</v>
      </c>
      <c r="BF99" s="9">
        <v>3.8980000000000001</v>
      </c>
      <c r="BG99" s="9">
        <v>7.681</v>
      </c>
      <c r="BH99" s="9">
        <v>3.613</v>
      </c>
      <c r="BI99" s="9">
        <v>4.0679999999999996</v>
      </c>
      <c r="BJ99" s="9">
        <v>244.535</v>
      </c>
      <c r="BK99" s="9">
        <v>124.65600000000001</v>
      </c>
      <c r="BL99" s="9">
        <v>119.879</v>
      </c>
      <c r="BM99" s="9">
        <v>183.827</v>
      </c>
      <c r="BN99" s="9">
        <v>101.85899999999999</v>
      </c>
      <c r="BO99" s="9">
        <v>81.968000000000004</v>
      </c>
      <c r="BP99" s="9">
        <v>60.707999999999998</v>
      </c>
      <c r="BQ99" s="9">
        <v>22.797000000000001</v>
      </c>
      <c r="BR99" s="9">
        <v>37.911000000000001</v>
      </c>
      <c r="BS99" s="9">
        <v>31.187000000000001</v>
      </c>
      <c r="BT99" s="9">
        <v>17.311</v>
      </c>
      <c r="BU99" s="9">
        <v>13.875</v>
      </c>
      <c r="BV99" s="9">
        <v>7.242</v>
      </c>
      <c r="BW99" s="9">
        <v>3.323</v>
      </c>
      <c r="BX99" s="9">
        <v>3.92</v>
      </c>
      <c r="BY99" s="9">
        <v>2.8260000000000001</v>
      </c>
      <c r="BZ99" s="9">
        <v>1.107</v>
      </c>
      <c r="CA99" s="9">
        <v>1.7190000000000001</v>
      </c>
      <c r="CB99" s="9">
        <v>1.98</v>
      </c>
      <c r="CC99" s="9">
        <v>1.0569999999999999</v>
      </c>
      <c r="CD99" s="9">
        <v>0.92300000000000004</v>
      </c>
      <c r="CE99" s="9">
        <v>0.84599999999999997</v>
      </c>
      <c r="CF99" s="9">
        <v>0.05</v>
      </c>
      <c r="CG99" s="9">
        <v>0.79600000000000004</v>
      </c>
      <c r="CH99" s="9">
        <v>4.4169999999999998</v>
      </c>
      <c r="CI99" s="9">
        <v>2.2160000000000002</v>
      </c>
      <c r="CJ99" s="9">
        <v>2.2010000000000001</v>
      </c>
      <c r="CK99" s="9">
        <v>26.635000000000002</v>
      </c>
      <c r="CL99" s="9">
        <v>15.574</v>
      </c>
      <c r="CM99" s="9">
        <v>11.06</v>
      </c>
      <c r="CN99" s="9">
        <v>9.5860000000000003</v>
      </c>
      <c r="CO99" s="9">
        <v>7.4450000000000003</v>
      </c>
      <c r="CP99" s="9">
        <v>2.1419999999999999</v>
      </c>
      <c r="CQ99" s="9">
        <v>17.047999999999998</v>
      </c>
      <c r="CR99" s="9">
        <v>8.1300000000000008</v>
      </c>
      <c r="CS99" s="9">
        <v>8.9179999999999993</v>
      </c>
      <c r="CT99" s="9">
        <v>11.728999999999999</v>
      </c>
      <c r="CU99" s="9">
        <v>8.1709999999999994</v>
      </c>
      <c r="CV99" s="9">
        <v>3.5579999999999998</v>
      </c>
      <c r="CW99" s="9">
        <v>19.457999999999998</v>
      </c>
      <c r="CX99" s="9">
        <v>9.14</v>
      </c>
      <c r="CY99" s="9">
        <v>10.318</v>
      </c>
      <c r="CZ99" s="9">
        <v>19.027999999999999</v>
      </c>
      <c r="DA99" s="9">
        <v>9.1859999999999999</v>
      </c>
      <c r="DB99" s="9">
        <v>9.8420000000000005</v>
      </c>
    </row>
    <row r="100" spans="1:106">
      <c r="A100" s="10">
        <v>44531</v>
      </c>
      <c r="B100" s="9">
        <v>10.186999999999999</v>
      </c>
      <c r="C100" s="9">
        <v>6.4189999999999996</v>
      </c>
      <c r="D100" s="9">
        <v>3.7679999999999998</v>
      </c>
      <c r="E100" s="9">
        <v>22.395</v>
      </c>
      <c r="F100" s="9">
        <v>9.35</v>
      </c>
      <c r="G100" s="9">
        <v>13.045</v>
      </c>
      <c r="H100" s="9">
        <v>11.666</v>
      </c>
      <c r="I100" s="9">
        <v>7.383</v>
      </c>
      <c r="J100" s="9">
        <v>4.2839999999999998</v>
      </c>
      <c r="K100" s="9">
        <v>24.623000000000001</v>
      </c>
      <c r="L100" s="9">
        <v>10.210000000000001</v>
      </c>
      <c r="M100" s="9">
        <v>14.413</v>
      </c>
      <c r="N100" s="9">
        <v>23.548999999999999</v>
      </c>
      <c r="O100" s="9">
        <v>9.8829999999999991</v>
      </c>
      <c r="P100" s="9">
        <v>13.666</v>
      </c>
      <c r="Q100" s="9">
        <v>132.286</v>
      </c>
      <c r="R100" s="9">
        <v>67.578000000000003</v>
      </c>
      <c r="S100" s="9">
        <v>64.709000000000003</v>
      </c>
      <c r="T100" s="9">
        <v>102.18600000000001</v>
      </c>
      <c r="U100" s="9">
        <v>56.271999999999998</v>
      </c>
      <c r="V100" s="9">
        <v>45.914999999999999</v>
      </c>
      <c r="W100" s="9">
        <v>30.1</v>
      </c>
      <c r="X100" s="9">
        <v>11.305999999999999</v>
      </c>
      <c r="Y100" s="9">
        <v>18.794</v>
      </c>
      <c r="Z100" s="9">
        <v>15.936999999999999</v>
      </c>
      <c r="AA100" s="9">
        <v>8.3130000000000006</v>
      </c>
      <c r="AB100" s="9">
        <v>7.6239999999999997</v>
      </c>
      <c r="AC100" s="9">
        <v>3.1469999999999998</v>
      </c>
      <c r="AD100" s="9">
        <v>1.3120000000000001</v>
      </c>
      <c r="AE100" s="9">
        <v>1.835</v>
      </c>
      <c r="AF100" s="9">
        <v>1.492</v>
      </c>
      <c r="AG100" s="9">
        <v>0.94</v>
      </c>
      <c r="AH100" s="9">
        <v>0.55200000000000005</v>
      </c>
      <c r="AI100" s="9">
        <v>0.46</v>
      </c>
      <c r="AJ100" s="9">
        <v>0.253</v>
      </c>
      <c r="AK100" s="9">
        <v>0.20699999999999999</v>
      </c>
      <c r="AL100" s="9">
        <v>1.032</v>
      </c>
      <c r="AM100" s="9">
        <v>0.68700000000000006</v>
      </c>
      <c r="AN100" s="9">
        <v>0.34599999999999997</v>
      </c>
      <c r="AO100" s="9">
        <v>1.655</v>
      </c>
      <c r="AP100" s="9">
        <v>0.372</v>
      </c>
      <c r="AQ100" s="9">
        <v>1.2829999999999999</v>
      </c>
      <c r="AR100" s="9">
        <v>13.8</v>
      </c>
      <c r="AS100" s="9">
        <v>7.4109999999999996</v>
      </c>
      <c r="AT100" s="9">
        <v>6.3890000000000002</v>
      </c>
      <c r="AU100" s="9">
        <v>6.6669999999999998</v>
      </c>
      <c r="AV100" s="9">
        <v>4.3620000000000001</v>
      </c>
      <c r="AW100" s="9">
        <v>2.3050000000000002</v>
      </c>
      <c r="AX100" s="9">
        <v>7.1319999999999997</v>
      </c>
      <c r="AY100" s="9">
        <v>3.0489999999999999</v>
      </c>
      <c r="AZ100" s="9">
        <v>4.0839999999999996</v>
      </c>
      <c r="BA100" s="9">
        <v>7.8090000000000002</v>
      </c>
      <c r="BB100" s="9">
        <v>5.0679999999999996</v>
      </c>
      <c r="BC100" s="9">
        <v>2.7410000000000001</v>
      </c>
      <c r="BD100" s="9">
        <v>8.1270000000000007</v>
      </c>
      <c r="BE100" s="9">
        <v>3.2440000000000002</v>
      </c>
      <c r="BF100" s="9">
        <v>4.883</v>
      </c>
      <c r="BG100" s="9">
        <v>7.5919999999999996</v>
      </c>
      <c r="BH100" s="9">
        <v>3.302</v>
      </c>
      <c r="BI100" s="9">
        <v>4.29</v>
      </c>
      <c r="BJ100" s="9">
        <v>245.03200000000001</v>
      </c>
      <c r="BK100" s="9">
        <v>125.66200000000001</v>
      </c>
      <c r="BL100" s="9">
        <v>119.37</v>
      </c>
      <c r="BM100" s="9">
        <v>183.185</v>
      </c>
      <c r="BN100" s="9">
        <v>102.252</v>
      </c>
      <c r="BO100" s="9">
        <v>80.933999999999997</v>
      </c>
      <c r="BP100" s="9">
        <v>61.845999999999997</v>
      </c>
      <c r="BQ100" s="9">
        <v>23.41</v>
      </c>
      <c r="BR100" s="9">
        <v>38.436</v>
      </c>
      <c r="BS100" s="9">
        <v>25.056999999999999</v>
      </c>
      <c r="BT100" s="9">
        <v>15.847</v>
      </c>
      <c r="BU100" s="9">
        <v>9.2100000000000009</v>
      </c>
      <c r="BV100" s="9">
        <v>3.3820000000000001</v>
      </c>
      <c r="BW100" s="9">
        <v>1.758</v>
      </c>
      <c r="BX100" s="9">
        <v>1.625</v>
      </c>
      <c r="BY100" s="9">
        <v>1.506</v>
      </c>
      <c r="BZ100" s="9">
        <v>1.0649999999999999</v>
      </c>
      <c r="CA100" s="9">
        <v>0.441</v>
      </c>
      <c r="CB100" s="9">
        <v>0.89200000000000002</v>
      </c>
      <c r="CC100" s="9">
        <v>0.65500000000000003</v>
      </c>
      <c r="CD100" s="9">
        <v>0.23699999999999999</v>
      </c>
      <c r="CE100" s="9">
        <v>0.61399999999999999</v>
      </c>
      <c r="CF100" s="9">
        <v>0.41</v>
      </c>
      <c r="CG100" s="9">
        <v>0.20300000000000001</v>
      </c>
      <c r="CH100" s="9">
        <v>1.8759999999999999</v>
      </c>
      <c r="CI100" s="9">
        <v>0.69299999999999995</v>
      </c>
      <c r="CJ100" s="9">
        <v>1.1839999999999999</v>
      </c>
      <c r="CK100" s="9">
        <v>22.405000000000001</v>
      </c>
      <c r="CL100" s="9">
        <v>14.464</v>
      </c>
      <c r="CM100" s="9">
        <v>7.9420000000000002</v>
      </c>
      <c r="CN100" s="9">
        <v>9.4499999999999993</v>
      </c>
      <c r="CO100" s="9">
        <v>7.2</v>
      </c>
      <c r="CP100" s="9">
        <v>2.25</v>
      </c>
      <c r="CQ100" s="9">
        <v>12.956</v>
      </c>
      <c r="CR100" s="9">
        <v>7.2640000000000002</v>
      </c>
      <c r="CS100" s="9">
        <v>5.6920000000000002</v>
      </c>
      <c r="CT100" s="9">
        <v>10.749000000000001</v>
      </c>
      <c r="CU100" s="9">
        <v>8.0670000000000002</v>
      </c>
      <c r="CV100" s="9">
        <v>2.6819999999999999</v>
      </c>
      <c r="CW100" s="9">
        <v>14.308</v>
      </c>
      <c r="CX100" s="9">
        <v>7.78</v>
      </c>
      <c r="CY100" s="9">
        <v>6.5279999999999996</v>
      </c>
      <c r="CZ100" s="9">
        <v>13.848000000000001</v>
      </c>
      <c r="DA100" s="9">
        <v>7.9189999999999996</v>
      </c>
      <c r="DB100" s="9">
        <v>5.9290000000000003</v>
      </c>
    </row>
    <row r="101" spans="1:106">
      <c r="A101" s="10">
        <v>44562</v>
      </c>
      <c r="B101" s="9">
        <v>9.9149999999999991</v>
      </c>
      <c r="C101" s="9">
        <v>6.1749999999999998</v>
      </c>
      <c r="D101" s="9">
        <v>3.74</v>
      </c>
      <c r="E101" s="9">
        <v>19.103999999999999</v>
      </c>
      <c r="F101" s="9">
        <v>7.9349999999999996</v>
      </c>
      <c r="G101" s="9">
        <v>11.169</v>
      </c>
      <c r="H101" s="9">
        <v>12.173999999999999</v>
      </c>
      <c r="I101" s="9">
        <v>7.38</v>
      </c>
      <c r="J101" s="9">
        <v>4.7939999999999996</v>
      </c>
      <c r="K101" s="9">
        <v>21.995000000000001</v>
      </c>
      <c r="L101" s="9">
        <v>9.3360000000000003</v>
      </c>
      <c r="M101" s="9">
        <v>12.659000000000001</v>
      </c>
      <c r="N101" s="9">
        <v>21.288</v>
      </c>
      <c r="O101" s="9">
        <v>8.9710000000000001</v>
      </c>
      <c r="P101" s="9">
        <v>12.317</v>
      </c>
      <c r="Q101" s="9">
        <v>128.91200000000001</v>
      </c>
      <c r="R101" s="9">
        <v>65.234999999999999</v>
      </c>
      <c r="S101" s="9">
        <v>63.677</v>
      </c>
      <c r="T101" s="9">
        <v>102.009</v>
      </c>
      <c r="U101" s="9">
        <v>54.905999999999999</v>
      </c>
      <c r="V101" s="9">
        <v>47.103000000000002</v>
      </c>
      <c r="W101" s="9">
        <v>26.904</v>
      </c>
      <c r="X101" s="9">
        <v>10.33</v>
      </c>
      <c r="Y101" s="9">
        <v>16.574000000000002</v>
      </c>
      <c r="Z101" s="9">
        <v>13.275</v>
      </c>
      <c r="AA101" s="9">
        <v>7.1740000000000004</v>
      </c>
      <c r="AB101" s="9">
        <v>6.101</v>
      </c>
      <c r="AC101" s="9">
        <v>3.0059999999999998</v>
      </c>
      <c r="AD101" s="9">
        <v>1.792</v>
      </c>
      <c r="AE101" s="9">
        <v>1.2150000000000001</v>
      </c>
      <c r="AF101" s="9">
        <v>2.0139999999999998</v>
      </c>
      <c r="AG101" s="9">
        <v>1.258</v>
      </c>
      <c r="AH101" s="9">
        <v>0.75700000000000001</v>
      </c>
      <c r="AI101" s="9">
        <v>1.294</v>
      </c>
      <c r="AJ101" s="9">
        <v>0.85899999999999999</v>
      </c>
      <c r="AK101" s="9">
        <v>0.435</v>
      </c>
      <c r="AL101" s="9">
        <v>0.72</v>
      </c>
      <c r="AM101" s="9">
        <v>0.39800000000000002</v>
      </c>
      <c r="AN101" s="9">
        <v>0.32200000000000001</v>
      </c>
      <c r="AO101" s="9">
        <v>0.99199999999999999</v>
      </c>
      <c r="AP101" s="9">
        <v>0.53400000000000003</v>
      </c>
      <c r="AQ101" s="9">
        <v>0.45800000000000002</v>
      </c>
      <c r="AR101" s="9">
        <v>11.252000000000001</v>
      </c>
      <c r="AS101" s="9">
        <v>5.9</v>
      </c>
      <c r="AT101" s="9">
        <v>5.3520000000000003</v>
      </c>
      <c r="AU101" s="9">
        <v>5.375</v>
      </c>
      <c r="AV101" s="9">
        <v>3.5019999999999998</v>
      </c>
      <c r="AW101" s="9">
        <v>1.8740000000000001</v>
      </c>
      <c r="AX101" s="9">
        <v>5.8769999999999998</v>
      </c>
      <c r="AY101" s="9">
        <v>2.3980000000000001</v>
      </c>
      <c r="AZ101" s="9">
        <v>3.4790000000000001</v>
      </c>
      <c r="BA101" s="9">
        <v>7.0629999999999997</v>
      </c>
      <c r="BB101" s="9">
        <v>4.5449999999999999</v>
      </c>
      <c r="BC101" s="9">
        <v>2.5169999999999999</v>
      </c>
      <c r="BD101" s="9">
        <v>6.2119999999999997</v>
      </c>
      <c r="BE101" s="9">
        <v>2.6280000000000001</v>
      </c>
      <c r="BF101" s="9">
        <v>3.5840000000000001</v>
      </c>
      <c r="BG101" s="9">
        <v>7.1710000000000003</v>
      </c>
      <c r="BH101" s="9">
        <v>3.2570000000000001</v>
      </c>
      <c r="BI101" s="9">
        <v>3.9129999999999998</v>
      </c>
      <c r="BJ101" s="9">
        <v>245.63300000000001</v>
      </c>
      <c r="BK101" s="9">
        <v>124.961</v>
      </c>
      <c r="BL101" s="9">
        <v>120.672</v>
      </c>
      <c r="BM101" s="9">
        <v>181.95500000000001</v>
      </c>
      <c r="BN101" s="9">
        <v>102.241</v>
      </c>
      <c r="BO101" s="9">
        <v>79.713999999999999</v>
      </c>
      <c r="BP101" s="9">
        <v>63.677999999999997</v>
      </c>
      <c r="BQ101" s="9">
        <v>22.72</v>
      </c>
      <c r="BR101" s="9">
        <v>40.957999999999998</v>
      </c>
      <c r="BS101" s="9">
        <v>22.608000000000001</v>
      </c>
      <c r="BT101" s="9">
        <v>14.515000000000001</v>
      </c>
      <c r="BU101" s="9">
        <v>8.093</v>
      </c>
      <c r="BV101" s="9">
        <v>4.99</v>
      </c>
      <c r="BW101" s="9">
        <v>3.3679999999999999</v>
      </c>
      <c r="BX101" s="9">
        <v>1.6220000000000001</v>
      </c>
      <c r="BY101" s="9">
        <v>1.9970000000000001</v>
      </c>
      <c r="BZ101" s="9">
        <v>1.617</v>
      </c>
      <c r="CA101" s="9">
        <v>0.38</v>
      </c>
      <c r="CB101" s="9">
        <v>1.2450000000000001</v>
      </c>
      <c r="CC101" s="9">
        <v>0.878</v>
      </c>
      <c r="CD101" s="9">
        <v>0.36699999999999999</v>
      </c>
      <c r="CE101" s="9">
        <v>0.752</v>
      </c>
      <c r="CF101" s="9">
        <v>0.73899999999999999</v>
      </c>
      <c r="CG101" s="9">
        <v>1.2999999999999999E-2</v>
      </c>
      <c r="CH101" s="9">
        <v>2.9929999999999999</v>
      </c>
      <c r="CI101" s="9">
        <v>1.7509999999999999</v>
      </c>
      <c r="CJ101" s="9">
        <v>1.242</v>
      </c>
      <c r="CK101" s="9">
        <v>20.102</v>
      </c>
      <c r="CL101" s="9">
        <v>13.186</v>
      </c>
      <c r="CM101" s="9">
        <v>6.9160000000000004</v>
      </c>
      <c r="CN101" s="9">
        <v>7.2830000000000004</v>
      </c>
      <c r="CO101" s="9">
        <v>5.952</v>
      </c>
      <c r="CP101" s="9">
        <v>1.331</v>
      </c>
      <c r="CQ101" s="9">
        <v>12.819000000000001</v>
      </c>
      <c r="CR101" s="9">
        <v>7.234</v>
      </c>
      <c r="CS101" s="9">
        <v>5.585</v>
      </c>
      <c r="CT101" s="9">
        <v>8.8079999999999998</v>
      </c>
      <c r="CU101" s="9">
        <v>7.1079999999999997</v>
      </c>
      <c r="CV101" s="9">
        <v>1.7</v>
      </c>
      <c r="CW101" s="9">
        <v>13.8</v>
      </c>
      <c r="CX101" s="9">
        <v>7.4059999999999997</v>
      </c>
      <c r="CY101" s="9">
        <v>6.3929999999999998</v>
      </c>
      <c r="CZ101" s="9">
        <v>14.064</v>
      </c>
      <c r="DA101" s="9">
        <v>8.1120000000000001</v>
      </c>
      <c r="DB101" s="9">
        <v>5.952</v>
      </c>
    </row>
    <row r="102" spans="1:106">
      <c r="A102" s="10">
        <v>44593</v>
      </c>
      <c r="B102" s="9">
        <v>10.07</v>
      </c>
      <c r="C102" s="9">
        <v>6.8739999999999997</v>
      </c>
      <c r="D102" s="9">
        <v>3.1960000000000002</v>
      </c>
      <c r="E102" s="9">
        <v>20.477</v>
      </c>
      <c r="F102" s="9">
        <v>9.07</v>
      </c>
      <c r="G102" s="9">
        <v>11.407</v>
      </c>
      <c r="H102" s="9">
        <v>12.471</v>
      </c>
      <c r="I102" s="9">
        <v>9.1259999999999994</v>
      </c>
      <c r="J102" s="9">
        <v>3.3450000000000002</v>
      </c>
      <c r="K102" s="9">
        <v>23.690999999999999</v>
      </c>
      <c r="L102" s="9">
        <v>10.478</v>
      </c>
      <c r="M102" s="9">
        <v>13.212999999999999</v>
      </c>
      <c r="N102" s="9">
        <v>21.757000000000001</v>
      </c>
      <c r="O102" s="9">
        <v>10.225</v>
      </c>
      <c r="P102" s="9">
        <v>11.532</v>
      </c>
      <c r="Q102" s="9">
        <v>131.56200000000001</v>
      </c>
      <c r="R102" s="9">
        <v>66.64</v>
      </c>
      <c r="S102" s="9">
        <v>64.921999999999997</v>
      </c>
      <c r="T102" s="9">
        <v>103.962</v>
      </c>
      <c r="U102" s="9">
        <v>57.012999999999998</v>
      </c>
      <c r="V102" s="9">
        <v>46.95</v>
      </c>
      <c r="W102" s="9">
        <v>27.599</v>
      </c>
      <c r="X102" s="9">
        <v>9.6280000000000001</v>
      </c>
      <c r="Y102" s="9">
        <v>17.972000000000001</v>
      </c>
      <c r="Z102" s="9">
        <v>18.177</v>
      </c>
      <c r="AA102" s="9">
        <v>10.086</v>
      </c>
      <c r="AB102" s="9">
        <v>8.0909999999999993</v>
      </c>
      <c r="AC102" s="9">
        <v>4.2</v>
      </c>
      <c r="AD102" s="9">
        <v>2.29</v>
      </c>
      <c r="AE102" s="9">
        <v>1.91</v>
      </c>
      <c r="AF102" s="9">
        <v>2.323</v>
      </c>
      <c r="AG102" s="9">
        <v>1.383</v>
      </c>
      <c r="AH102" s="9">
        <v>0.94099999999999995</v>
      </c>
      <c r="AI102" s="9">
        <v>0.92400000000000004</v>
      </c>
      <c r="AJ102" s="9">
        <v>0.48699999999999999</v>
      </c>
      <c r="AK102" s="9">
        <v>0.437</v>
      </c>
      <c r="AL102" s="9">
        <v>1.399</v>
      </c>
      <c r="AM102" s="9">
        <v>0.89600000000000002</v>
      </c>
      <c r="AN102" s="9">
        <v>0.503</v>
      </c>
      <c r="AO102" s="9">
        <v>1.8759999999999999</v>
      </c>
      <c r="AP102" s="9">
        <v>0.90700000000000003</v>
      </c>
      <c r="AQ102" s="9">
        <v>0.96899999999999997</v>
      </c>
      <c r="AR102" s="9">
        <v>15.558</v>
      </c>
      <c r="AS102" s="9">
        <v>8.5809999999999995</v>
      </c>
      <c r="AT102" s="9">
        <v>6.9770000000000003</v>
      </c>
      <c r="AU102" s="9">
        <v>8.7870000000000008</v>
      </c>
      <c r="AV102" s="9">
        <v>5.5060000000000002</v>
      </c>
      <c r="AW102" s="9">
        <v>3.28</v>
      </c>
      <c r="AX102" s="9">
        <v>6.7709999999999999</v>
      </c>
      <c r="AY102" s="9">
        <v>3.0750000000000002</v>
      </c>
      <c r="AZ102" s="9">
        <v>3.6960000000000002</v>
      </c>
      <c r="BA102" s="9">
        <v>10.526</v>
      </c>
      <c r="BB102" s="9">
        <v>6.78</v>
      </c>
      <c r="BC102" s="9">
        <v>3.7450000000000001</v>
      </c>
      <c r="BD102" s="9">
        <v>7.6520000000000001</v>
      </c>
      <c r="BE102" s="9">
        <v>3.306</v>
      </c>
      <c r="BF102" s="9">
        <v>4.3460000000000001</v>
      </c>
      <c r="BG102" s="9">
        <v>7.6950000000000003</v>
      </c>
      <c r="BH102" s="9">
        <v>3.5619999999999998</v>
      </c>
      <c r="BI102" s="9">
        <v>4.1340000000000003</v>
      </c>
      <c r="BJ102" s="9">
        <v>252.298</v>
      </c>
      <c r="BK102" s="9">
        <v>127.438</v>
      </c>
      <c r="BL102" s="9">
        <v>124.86</v>
      </c>
      <c r="BM102" s="9">
        <v>191.58199999999999</v>
      </c>
      <c r="BN102" s="9">
        <v>104.52500000000001</v>
      </c>
      <c r="BO102" s="9">
        <v>87.057000000000002</v>
      </c>
      <c r="BP102" s="9">
        <v>60.716000000000001</v>
      </c>
      <c r="BQ102" s="9">
        <v>22.913</v>
      </c>
      <c r="BR102" s="9">
        <v>37.802999999999997</v>
      </c>
      <c r="BS102" s="9">
        <v>24.678000000000001</v>
      </c>
      <c r="BT102" s="9">
        <v>14.635999999999999</v>
      </c>
      <c r="BU102" s="9">
        <v>10.042</v>
      </c>
      <c r="BV102" s="9">
        <v>5.0250000000000004</v>
      </c>
      <c r="BW102" s="9">
        <v>2.258</v>
      </c>
      <c r="BX102" s="9">
        <v>2.7669999999999999</v>
      </c>
      <c r="BY102" s="9">
        <v>1.258</v>
      </c>
      <c r="BZ102" s="9">
        <v>0.89200000000000002</v>
      </c>
      <c r="CA102" s="9">
        <v>0.36599999999999999</v>
      </c>
      <c r="CB102" s="9">
        <v>0.39100000000000001</v>
      </c>
      <c r="CC102" s="9">
        <v>0.38100000000000001</v>
      </c>
      <c r="CD102" s="9">
        <v>8.9999999999999993E-3</v>
      </c>
      <c r="CE102" s="9">
        <v>0.86699999999999999</v>
      </c>
      <c r="CF102" s="9">
        <v>0.51</v>
      </c>
      <c r="CG102" s="9">
        <v>0.35599999999999998</v>
      </c>
      <c r="CH102" s="9">
        <v>3.7669999999999999</v>
      </c>
      <c r="CI102" s="9">
        <v>1.3660000000000001</v>
      </c>
      <c r="CJ102" s="9">
        <v>2.4009999999999998</v>
      </c>
      <c r="CK102" s="9">
        <v>21.228999999999999</v>
      </c>
      <c r="CL102" s="9">
        <v>13.298</v>
      </c>
      <c r="CM102" s="9">
        <v>7.931</v>
      </c>
      <c r="CN102" s="9">
        <v>9.24</v>
      </c>
      <c r="CO102" s="9">
        <v>6.2080000000000002</v>
      </c>
      <c r="CP102" s="9">
        <v>3.032</v>
      </c>
      <c r="CQ102" s="9">
        <v>11.99</v>
      </c>
      <c r="CR102" s="9">
        <v>7.09</v>
      </c>
      <c r="CS102" s="9">
        <v>4.899</v>
      </c>
      <c r="CT102" s="9">
        <v>10.054</v>
      </c>
      <c r="CU102" s="9">
        <v>6.6689999999999996</v>
      </c>
      <c r="CV102" s="9">
        <v>3.3839999999999999</v>
      </c>
      <c r="CW102" s="9">
        <v>14.624000000000001</v>
      </c>
      <c r="CX102" s="9">
        <v>7.9660000000000002</v>
      </c>
      <c r="CY102" s="9">
        <v>6.6580000000000004</v>
      </c>
      <c r="CZ102" s="9">
        <v>12.38</v>
      </c>
      <c r="DA102" s="9">
        <v>7.4710000000000001</v>
      </c>
      <c r="DB102" s="9">
        <v>4.9089999999999998</v>
      </c>
    </row>
    <row r="103" spans="1:106">
      <c r="A103" s="10">
        <v>44621</v>
      </c>
      <c r="B103" s="9">
        <v>8.3719999999999999</v>
      </c>
      <c r="C103" s="9">
        <v>6.6529999999999996</v>
      </c>
      <c r="D103" s="9">
        <v>1.7190000000000001</v>
      </c>
      <c r="E103" s="9">
        <v>17.823</v>
      </c>
      <c r="F103" s="9">
        <v>6.3319999999999999</v>
      </c>
      <c r="G103" s="9">
        <v>11.491</v>
      </c>
      <c r="H103" s="9">
        <v>9.923</v>
      </c>
      <c r="I103" s="9">
        <v>7.8209999999999997</v>
      </c>
      <c r="J103" s="9">
        <v>2.1019999999999999</v>
      </c>
      <c r="K103" s="9">
        <v>19.619</v>
      </c>
      <c r="L103" s="9">
        <v>7.15</v>
      </c>
      <c r="M103" s="9">
        <v>12.468999999999999</v>
      </c>
      <c r="N103" s="9">
        <v>19.175000000000001</v>
      </c>
      <c r="O103" s="9">
        <v>7.4459999999999997</v>
      </c>
      <c r="P103" s="9">
        <v>11.728999999999999</v>
      </c>
      <c r="Q103" s="9">
        <v>131.03</v>
      </c>
      <c r="R103" s="9">
        <v>65.911000000000001</v>
      </c>
      <c r="S103" s="9">
        <v>65.119</v>
      </c>
      <c r="T103" s="9">
        <v>103.395</v>
      </c>
      <c r="U103" s="9">
        <v>55.883000000000003</v>
      </c>
      <c r="V103" s="9">
        <v>47.512</v>
      </c>
      <c r="W103" s="9">
        <v>27.635000000000002</v>
      </c>
      <c r="X103" s="9">
        <v>10.028</v>
      </c>
      <c r="Y103" s="9">
        <v>17.606999999999999</v>
      </c>
      <c r="Z103" s="9">
        <v>16.521000000000001</v>
      </c>
      <c r="AA103" s="9">
        <v>8.8529999999999998</v>
      </c>
      <c r="AB103" s="9">
        <v>7.6689999999999996</v>
      </c>
      <c r="AC103" s="9">
        <v>3.2490000000000001</v>
      </c>
      <c r="AD103" s="9">
        <v>1.5780000000000001</v>
      </c>
      <c r="AE103" s="9">
        <v>1.671</v>
      </c>
      <c r="AF103" s="9">
        <v>1.4870000000000001</v>
      </c>
      <c r="AG103" s="9">
        <v>0.86599999999999999</v>
      </c>
      <c r="AH103" s="9">
        <v>0.621</v>
      </c>
      <c r="AI103" s="9">
        <v>0.53300000000000003</v>
      </c>
      <c r="AJ103" s="9">
        <v>0.16400000000000001</v>
      </c>
      <c r="AK103" s="9">
        <v>0.36899999999999999</v>
      </c>
      <c r="AL103" s="9">
        <v>0.95399999999999996</v>
      </c>
      <c r="AM103" s="9">
        <v>0.70199999999999996</v>
      </c>
      <c r="AN103" s="9">
        <v>0.252</v>
      </c>
      <c r="AO103" s="9">
        <v>1.762</v>
      </c>
      <c r="AP103" s="9">
        <v>0.71199999999999997</v>
      </c>
      <c r="AQ103" s="9">
        <v>1.05</v>
      </c>
      <c r="AR103" s="9">
        <v>14.59</v>
      </c>
      <c r="AS103" s="9">
        <v>7.734</v>
      </c>
      <c r="AT103" s="9">
        <v>6.8559999999999999</v>
      </c>
      <c r="AU103" s="9">
        <v>8.5990000000000002</v>
      </c>
      <c r="AV103" s="9">
        <v>5.45</v>
      </c>
      <c r="AW103" s="9">
        <v>3.149</v>
      </c>
      <c r="AX103" s="9">
        <v>5.9909999999999997</v>
      </c>
      <c r="AY103" s="9">
        <v>2.2839999999999998</v>
      </c>
      <c r="AZ103" s="9">
        <v>3.7069999999999999</v>
      </c>
      <c r="BA103" s="9">
        <v>9.9179999999999993</v>
      </c>
      <c r="BB103" s="9">
        <v>6.2990000000000004</v>
      </c>
      <c r="BC103" s="9">
        <v>3.62</v>
      </c>
      <c r="BD103" s="9">
        <v>6.6029999999999998</v>
      </c>
      <c r="BE103" s="9">
        <v>2.5539999999999998</v>
      </c>
      <c r="BF103" s="9">
        <v>4.0490000000000004</v>
      </c>
      <c r="BG103" s="9">
        <v>6.524</v>
      </c>
      <c r="BH103" s="9">
        <v>2.448</v>
      </c>
      <c r="BI103" s="9">
        <v>4.0759999999999996</v>
      </c>
      <c r="BJ103" s="9">
        <v>253.011</v>
      </c>
      <c r="BK103" s="9">
        <v>129.149</v>
      </c>
      <c r="BL103" s="9">
        <v>123.86199999999999</v>
      </c>
      <c r="BM103" s="9">
        <v>186.137</v>
      </c>
      <c r="BN103" s="9">
        <v>103.267</v>
      </c>
      <c r="BO103" s="9">
        <v>82.87</v>
      </c>
      <c r="BP103" s="9">
        <v>66.873999999999995</v>
      </c>
      <c r="BQ103" s="9">
        <v>25.882000000000001</v>
      </c>
      <c r="BR103" s="9">
        <v>40.991999999999997</v>
      </c>
      <c r="BS103" s="9">
        <v>21.306999999999999</v>
      </c>
      <c r="BT103" s="9">
        <v>12.823</v>
      </c>
      <c r="BU103" s="9">
        <v>8.4849999999999994</v>
      </c>
      <c r="BV103" s="9">
        <v>3.7559999999999998</v>
      </c>
      <c r="BW103" s="9">
        <v>2.0699999999999998</v>
      </c>
      <c r="BX103" s="9">
        <v>1.6859999999999999</v>
      </c>
      <c r="BY103" s="9">
        <v>1.2190000000000001</v>
      </c>
      <c r="BZ103" s="9">
        <v>0.97799999999999998</v>
      </c>
      <c r="CA103" s="9">
        <v>0.24099999999999999</v>
      </c>
      <c r="CB103" s="9">
        <v>0.79400000000000004</v>
      </c>
      <c r="CC103" s="9">
        <v>0.56899999999999995</v>
      </c>
      <c r="CD103" s="9">
        <v>0.22600000000000001</v>
      </c>
      <c r="CE103" s="9">
        <v>0.42399999999999999</v>
      </c>
      <c r="CF103" s="9">
        <v>0.41</v>
      </c>
      <c r="CG103" s="9">
        <v>1.4999999999999999E-2</v>
      </c>
      <c r="CH103" s="9">
        <v>2.5369999999999999</v>
      </c>
      <c r="CI103" s="9">
        <v>1.0920000000000001</v>
      </c>
      <c r="CJ103" s="9">
        <v>1.446</v>
      </c>
      <c r="CK103" s="9">
        <v>19.081</v>
      </c>
      <c r="CL103" s="9">
        <v>11.833</v>
      </c>
      <c r="CM103" s="9">
        <v>7.2480000000000002</v>
      </c>
      <c r="CN103" s="9">
        <v>7.1970000000000001</v>
      </c>
      <c r="CO103" s="9">
        <v>5.0170000000000003</v>
      </c>
      <c r="CP103" s="9">
        <v>2.1800000000000002</v>
      </c>
      <c r="CQ103" s="9">
        <v>11.884</v>
      </c>
      <c r="CR103" s="9">
        <v>6.8159999999999998</v>
      </c>
      <c r="CS103" s="9">
        <v>5.0679999999999996</v>
      </c>
      <c r="CT103" s="9">
        <v>8.0030000000000001</v>
      </c>
      <c r="CU103" s="9">
        <v>5.5979999999999999</v>
      </c>
      <c r="CV103" s="9">
        <v>2.4049999999999998</v>
      </c>
      <c r="CW103" s="9">
        <v>13.305</v>
      </c>
      <c r="CX103" s="9">
        <v>7.2249999999999996</v>
      </c>
      <c r="CY103" s="9">
        <v>6.08</v>
      </c>
      <c r="CZ103" s="9">
        <v>12.678000000000001</v>
      </c>
      <c r="DA103" s="9">
        <v>7.3840000000000003</v>
      </c>
      <c r="DB103" s="9">
        <v>5.2939999999999996</v>
      </c>
    </row>
    <row r="104" spans="1:106">
      <c r="A104" s="10">
        <v>44652</v>
      </c>
      <c r="B104" s="9">
        <v>9.8569999999999993</v>
      </c>
      <c r="C104" s="9">
        <v>7.0519999999999996</v>
      </c>
      <c r="D104" s="9">
        <v>2.806</v>
      </c>
      <c r="E104" s="9">
        <v>18.074000000000002</v>
      </c>
      <c r="F104" s="9">
        <v>7.4459999999999997</v>
      </c>
      <c r="G104" s="9">
        <v>10.628</v>
      </c>
      <c r="H104" s="9">
        <v>10.643000000000001</v>
      </c>
      <c r="I104" s="9">
        <v>7.4349999999999996</v>
      </c>
      <c r="J104" s="9">
        <v>3.2090000000000001</v>
      </c>
      <c r="K104" s="9">
        <v>19.771000000000001</v>
      </c>
      <c r="L104" s="9">
        <v>8.2379999999999995</v>
      </c>
      <c r="M104" s="9">
        <v>11.532999999999999</v>
      </c>
      <c r="N104" s="9">
        <v>19.073</v>
      </c>
      <c r="O104" s="9">
        <v>8.0670000000000002</v>
      </c>
      <c r="P104" s="9">
        <v>11.006</v>
      </c>
      <c r="Q104" s="9">
        <v>132.52199999999999</v>
      </c>
      <c r="R104" s="9">
        <v>66.31</v>
      </c>
      <c r="S104" s="9">
        <v>66.212000000000003</v>
      </c>
      <c r="T104" s="9">
        <v>104.58199999999999</v>
      </c>
      <c r="U104" s="9">
        <v>55.9</v>
      </c>
      <c r="V104" s="9">
        <v>48.682000000000002</v>
      </c>
      <c r="W104" s="9">
        <v>27.939</v>
      </c>
      <c r="X104" s="9">
        <v>10.41</v>
      </c>
      <c r="Y104" s="9">
        <v>17.53</v>
      </c>
      <c r="Z104" s="9">
        <v>17.024999999999999</v>
      </c>
      <c r="AA104" s="9">
        <v>9.9459999999999997</v>
      </c>
      <c r="AB104" s="9">
        <v>7.0789999999999997</v>
      </c>
      <c r="AC104" s="9">
        <v>1.837</v>
      </c>
      <c r="AD104" s="9">
        <v>0.97399999999999998</v>
      </c>
      <c r="AE104" s="9">
        <v>0.86399999999999999</v>
      </c>
      <c r="AF104" s="9">
        <v>0.68200000000000005</v>
      </c>
      <c r="AG104" s="9">
        <v>0.44</v>
      </c>
      <c r="AH104" s="9">
        <v>0.24199999999999999</v>
      </c>
      <c r="AI104" s="9">
        <v>0.28100000000000003</v>
      </c>
      <c r="AJ104" s="9">
        <v>0.185</v>
      </c>
      <c r="AK104" s="9">
        <v>9.6000000000000002E-2</v>
      </c>
      <c r="AL104" s="9">
        <v>0.4</v>
      </c>
      <c r="AM104" s="9">
        <v>0.254</v>
      </c>
      <c r="AN104" s="9">
        <v>0.14599999999999999</v>
      </c>
      <c r="AO104" s="9">
        <v>1.1559999999999999</v>
      </c>
      <c r="AP104" s="9">
        <v>0.53400000000000003</v>
      </c>
      <c r="AQ104" s="9">
        <v>0.622</v>
      </c>
      <c r="AR104" s="9">
        <v>16.048999999999999</v>
      </c>
      <c r="AS104" s="9">
        <v>9.4619999999999997</v>
      </c>
      <c r="AT104" s="9">
        <v>6.5869999999999997</v>
      </c>
      <c r="AU104" s="9">
        <v>7.8680000000000003</v>
      </c>
      <c r="AV104" s="9">
        <v>5.6749999999999998</v>
      </c>
      <c r="AW104" s="9">
        <v>2.1930000000000001</v>
      </c>
      <c r="AX104" s="9">
        <v>8.1809999999999992</v>
      </c>
      <c r="AY104" s="9">
        <v>3.7869999999999999</v>
      </c>
      <c r="AZ104" s="9">
        <v>4.3940000000000001</v>
      </c>
      <c r="BA104" s="9">
        <v>8.4169999999999998</v>
      </c>
      <c r="BB104" s="9">
        <v>6.0220000000000002</v>
      </c>
      <c r="BC104" s="9">
        <v>2.395</v>
      </c>
      <c r="BD104" s="9">
        <v>8.6080000000000005</v>
      </c>
      <c r="BE104" s="9">
        <v>3.9239999999999999</v>
      </c>
      <c r="BF104" s="9">
        <v>4.6849999999999996</v>
      </c>
      <c r="BG104" s="9">
        <v>8.4619999999999997</v>
      </c>
      <c r="BH104" s="9">
        <v>3.972</v>
      </c>
      <c r="BI104" s="9">
        <v>4.49</v>
      </c>
      <c r="BJ104" s="9">
        <v>252.989</v>
      </c>
      <c r="BK104" s="9">
        <v>127.66200000000001</v>
      </c>
      <c r="BL104" s="9">
        <v>125.327</v>
      </c>
      <c r="BM104" s="9">
        <v>186.51400000000001</v>
      </c>
      <c r="BN104" s="9">
        <v>103.703</v>
      </c>
      <c r="BO104" s="9">
        <v>82.811000000000007</v>
      </c>
      <c r="BP104" s="9">
        <v>66.474999999999994</v>
      </c>
      <c r="BQ104" s="9">
        <v>23.959</v>
      </c>
      <c r="BR104" s="9">
        <v>42.515999999999998</v>
      </c>
      <c r="BS104" s="9">
        <v>22.494</v>
      </c>
      <c r="BT104" s="9">
        <v>14.064</v>
      </c>
      <c r="BU104" s="9">
        <v>8.43</v>
      </c>
      <c r="BV104" s="9">
        <v>3.9420000000000002</v>
      </c>
      <c r="BW104" s="9">
        <v>2.9020000000000001</v>
      </c>
      <c r="BX104" s="9">
        <v>1.04</v>
      </c>
      <c r="BY104" s="9">
        <v>1.716</v>
      </c>
      <c r="BZ104" s="9">
        <v>1.2549999999999999</v>
      </c>
      <c r="CA104" s="9">
        <v>0.46100000000000002</v>
      </c>
      <c r="CB104" s="9">
        <v>0.77100000000000002</v>
      </c>
      <c r="CC104" s="9">
        <v>0.76100000000000001</v>
      </c>
      <c r="CD104" s="9">
        <v>0.01</v>
      </c>
      <c r="CE104" s="9">
        <v>0.94499999999999995</v>
      </c>
      <c r="CF104" s="9">
        <v>0.49399999999999999</v>
      </c>
      <c r="CG104" s="9">
        <v>0.45100000000000001</v>
      </c>
      <c r="CH104" s="9">
        <v>2.226</v>
      </c>
      <c r="CI104" s="9">
        <v>1.647</v>
      </c>
      <c r="CJ104" s="9">
        <v>0.57899999999999996</v>
      </c>
      <c r="CK104" s="9">
        <v>19.54</v>
      </c>
      <c r="CL104" s="9">
        <v>11.768000000000001</v>
      </c>
      <c r="CM104" s="9">
        <v>7.7709999999999999</v>
      </c>
      <c r="CN104" s="9">
        <v>8.3949999999999996</v>
      </c>
      <c r="CO104" s="9">
        <v>6.7919999999999998</v>
      </c>
      <c r="CP104" s="9">
        <v>1.6040000000000001</v>
      </c>
      <c r="CQ104" s="9">
        <v>11.144</v>
      </c>
      <c r="CR104" s="9">
        <v>4.9770000000000003</v>
      </c>
      <c r="CS104" s="9">
        <v>6.1669999999999998</v>
      </c>
      <c r="CT104" s="9">
        <v>9.5660000000000007</v>
      </c>
      <c r="CU104" s="9">
        <v>7.7290000000000001</v>
      </c>
      <c r="CV104" s="9">
        <v>1.837</v>
      </c>
      <c r="CW104" s="9">
        <v>12.928000000000001</v>
      </c>
      <c r="CX104" s="9">
        <v>6.335</v>
      </c>
      <c r="CY104" s="9">
        <v>6.593</v>
      </c>
      <c r="CZ104" s="9">
        <v>11.914999999999999</v>
      </c>
      <c r="DA104" s="9">
        <v>5.7380000000000004</v>
      </c>
      <c r="DB104" s="9">
        <v>6.1779999999999999</v>
      </c>
    </row>
    <row r="105" spans="1:106">
      <c r="A105" s="10">
        <v>44682</v>
      </c>
      <c r="B105" s="9">
        <v>8.4920000000000009</v>
      </c>
      <c r="C105" s="9">
        <v>6.2590000000000003</v>
      </c>
      <c r="D105" s="9">
        <v>2.2330000000000001</v>
      </c>
      <c r="E105" s="9">
        <v>17.706</v>
      </c>
      <c r="F105" s="9">
        <v>6.7679999999999998</v>
      </c>
      <c r="G105" s="9">
        <v>10.939</v>
      </c>
      <c r="H105" s="9">
        <v>10.541</v>
      </c>
      <c r="I105" s="9">
        <v>7.8289999999999997</v>
      </c>
      <c r="J105" s="9">
        <v>2.7120000000000002</v>
      </c>
      <c r="K105" s="9">
        <v>20.440999999999999</v>
      </c>
      <c r="L105" s="9">
        <v>8.1349999999999998</v>
      </c>
      <c r="M105" s="9">
        <v>12.305999999999999</v>
      </c>
      <c r="N105" s="9">
        <v>18.989000000000001</v>
      </c>
      <c r="O105" s="9">
        <v>7.5330000000000004</v>
      </c>
      <c r="P105" s="9">
        <v>11.456</v>
      </c>
      <c r="Q105" s="9">
        <v>135.57400000000001</v>
      </c>
      <c r="R105" s="9">
        <v>67.546999999999997</v>
      </c>
      <c r="S105" s="9">
        <v>68.027000000000001</v>
      </c>
      <c r="T105" s="9">
        <v>105.785</v>
      </c>
      <c r="U105" s="9">
        <v>57.286999999999999</v>
      </c>
      <c r="V105" s="9">
        <v>48.497</v>
      </c>
      <c r="W105" s="9">
        <v>29.789000000000001</v>
      </c>
      <c r="X105" s="9">
        <v>10.26</v>
      </c>
      <c r="Y105" s="9">
        <v>19.529</v>
      </c>
      <c r="Z105" s="9">
        <v>16.16</v>
      </c>
      <c r="AA105" s="9">
        <v>8.81</v>
      </c>
      <c r="AB105" s="9">
        <v>7.35</v>
      </c>
      <c r="AC105" s="9">
        <v>2.407</v>
      </c>
      <c r="AD105" s="9">
        <v>1.617</v>
      </c>
      <c r="AE105" s="9">
        <v>0.79</v>
      </c>
      <c r="AF105" s="9">
        <v>1.202</v>
      </c>
      <c r="AG105" s="9">
        <v>0.85599999999999998</v>
      </c>
      <c r="AH105" s="9">
        <v>0.34599999999999997</v>
      </c>
      <c r="AI105" s="9">
        <v>0.27</v>
      </c>
      <c r="AJ105" s="9">
        <v>0.16700000000000001</v>
      </c>
      <c r="AK105" s="9">
        <v>0.10199999999999999</v>
      </c>
      <c r="AL105" s="9">
        <v>0.93300000000000005</v>
      </c>
      <c r="AM105" s="9">
        <v>0.68799999999999994</v>
      </c>
      <c r="AN105" s="9">
        <v>0.24399999999999999</v>
      </c>
      <c r="AO105" s="9">
        <v>1.2050000000000001</v>
      </c>
      <c r="AP105" s="9">
        <v>0.76200000000000001</v>
      </c>
      <c r="AQ105" s="9">
        <v>0.44400000000000001</v>
      </c>
      <c r="AR105" s="9">
        <v>14.75</v>
      </c>
      <c r="AS105" s="9">
        <v>7.8360000000000003</v>
      </c>
      <c r="AT105" s="9">
        <v>6.9130000000000003</v>
      </c>
      <c r="AU105" s="9">
        <v>7.7450000000000001</v>
      </c>
      <c r="AV105" s="9">
        <v>4.74</v>
      </c>
      <c r="AW105" s="9">
        <v>3.004</v>
      </c>
      <c r="AX105" s="9">
        <v>7.0049999999999999</v>
      </c>
      <c r="AY105" s="9">
        <v>3.0960000000000001</v>
      </c>
      <c r="AZ105" s="9">
        <v>3.9089999999999998</v>
      </c>
      <c r="BA105" s="9">
        <v>8.8019999999999996</v>
      </c>
      <c r="BB105" s="9">
        <v>5.492</v>
      </c>
      <c r="BC105" s="9">
        <v>3.31</v>
      </c>
      <c r="BD105" s="9">
        <v>7.3579999999999997</v>
      </c>
      <c r="BE105" s="9">
        <v>3.319</v>
      </c>
      <c r="BF105" s="9">
        <v>4.0389999999999997</v>
      </c>
      <c r="BG105" s="9">
        <v>7.2750000000000004</v>
      </c>
      <c r="BH105" s="9">
        <v>3.2639999999999998</v>
      </c>
      <c r="BI105" s="9">
        <v>4.0110000000000001</v>
      </c>
      <c r="BJ105" s="9">
        <v>253.09299999999999</v>
      </c>
      <c r="BK105" s="9">
        <v>130.22499999999999</v>
      </c>
      <c r="BL105" s="9">
        <v>122.86799999999999</v>
      </c>
      <c r="BM105" s="9">
        <v>189.3</v>
      </c>
      <c r="BN105" s="9">
        <v>107.532</v>
      </c>
      <c r="BO105" s="9">
        <v>81.768000000000001</v>
      </c>
      <c r="BP105" s="9">
        <v>63.793999999999997</v>
      </c>
      <c r="BQ105" s="9">
        <v>22.693000000000001</v>
      </c>
      <c r="BR105" s="9">
        <v>41.1</v>
      </c>
      <c r="BS105" s="9">
        <v>20.356999999999999</v>
      </c>
      <c r="BT105" s="9">
        <v>12.443</v>
      </c>
      <c r="BU105" s="9">
        <v>7.9139999999999997</v>
      </c>
      <c r="BV105" s="9">
        <v>4.4820000000000002</v>
      </c>
      <c r="BW105" s="9">
        <v>2.6309999999999998</v>
      </c>
      <c r="BX105" s="9">
        <v>1.851</v>
      </c>
      <c r="BY105" s="9">
        <v>1.482</v>
      </c>
      <c r="BZ105" s="9">
        <v>0.76400000000000001</v>
      </c>
      <c r="CA105" s="9">
        <v>0.71799999999999997</v>
      </c>
      <c r="CB105" s="9">
        <v>0.23200000000000001</v>
      </c>
      <c r="CC105" s="9">
        <v>0.221</v>
      </c>
      <c r="CD105" s="9">
        <v>0.01</v>
      </c>
      <c r="CE105" s="9">
        <v>1.2509999999999999</v>
      </c>
      <c r="CF105" s="9">
        <v>0.54300000000000004</v>
      </c>
      <c r="CG105" s="9">
        <v>0.70799999999999996</v>
      </c>
      <c r="CH105" s="9">
        <v>3</v>
      </c>
      <c r="CI105" s="9">
        <v>1.867</v>
      </c>
      <c r="CJ105" s="9">
        <v>1.133</v>
      </c>
      <c r="CK105" s="9">
        <v>17.251000000000001</v>
      </c>
      <c r="CL105" s="9">
        <v>10.747</v>
      </c>
      <c r="CM105" s="9">
        <v>6.5039999999999996</v>
      </c>
      <c r="CN105" s="9">
        <v>6.58</v>
      </c>
      <c r="CO105" s="9">
        <v>4.9829999999999997</v>
      </c>
      <c r="CP105" s="9">
        <v>1.5960000000000001</v>
      </c>
      <c r="CQ105" s="9">
        <v>10.670999999999999</v>
      </c>
      <c r="CR105" s="9">
        <v>5.7640000000000002</v>
      </c>
      <c r="CS105" s="9">
        <v>4.9080000000000004</v>
      </c>
      <c r="CT105" s="9">
        <v>7.7729999999999997</v>
      </c>
      <c r="CU105" s="9">
        <v>5.4740000000000002</v>
      </c>
      <c r="CV105" s="9">
        <v>2.2989999999999999</v>
      </c>
      <c r="CW105" s="9">
        <v>12.584</v>
      </c>
      <c r="CX105" s="9">
        <v>6.9690000000000003</v>
      </c>
      <c r="CY105" s="9">
        <v>5.6150000000000002</v>
      </c>
      <c r="CZ105" s="9">
        <v>10.903</v>
      </c>
      <c r="DA105" s="9">
        <v>5.9850000000000003</v>
      </c>
      <c r="DB105" s="9">
        <v>4.9180000000000001</v>
      </c>
    </row>
    <row r="106" spans="1:106">
      <c r="A106" s="10">
        <v>44713</v>
      </c>
      <c r="B106" s="9">
        <v>8.3170000000000002</v>
      </c>
      <c r="C106" s="9">
        <v>6.282</v>
      </c>
      <c r="D106" s="9">
        <v>2.0350000000000001</v>
      </c>
      <c r="E106" s="9">
        <v>21.757000000000001</v>
      </c>
      <c r="F106" s="9">
        <v>7.0730000000000004</v>
      </c>
      <c r="G106" s="9">
        <v>14.685</v>
      </c>
      <c r="H106" s="9">
        <v>10.648</v>
      </c>
      <c r="I106" s="9">
        <v>7.7880000000000003</v>
      </c>
      <c r="J106" s="9">
        <v>2.86</v>
      </c>
      <c r="K106" s="9">
        <v>24.215</v>
      </c>
      <c r="L106" s="9">
        <v>7.7169999999999996</v>
      </c>
      <c r="M106" s="9">
        <v>16.498000000000001</v>
      </c>
      <c r="N106" s="9">
        <v>23.111999999999998</v>
      </c>
      <c r="O106" s="9">
        <v>7.7549999999999999</v>
      </c>
      <c r="P106" s="9">
        <v>15.356999999999999</v>
      </c>
      <c r="Q106" s="9">
        <v>133.58199999999999</v>
      </c>
      <c r="R106" s="9">
        <v>68.463999999999999</v>
      </c>
      <c r="S106" s="9">
        <v>65.117999999999995</v>
      </c>
      <c r="T106" s="9">
        <v>104.944</v>
      </c>
      <c r="U106" s="9">
        <v>57.237000000000002</v>
      </c>
      <c r="V106" s="9">
        <v>47.707000000000001</v>
      </c>
      <c r="W106" s="9">
        <v>28.638000000000002</v>
      </c>
      <c r="X106" s="9">
        <v>11.227</v>
      </c>
      <c r="Y106" s="9">
        <v>17.411000000000001</v>
      </c>
      <c r="Z106" s="9">
        <v>16.248000000000001</v>
      </c>
      <c r="AA106" s="9">
        <v>9.2690000000000001</v>
      </c>
      <c r="AB106" s="9">
        <v>6.9790000000000001</v>
      </c>
      <c r="AC106" s="9">
        <v>1.768</v>
      </c>
      <c r="AD106" s="9">
        <v>0.71799999999999997</v>
      </c>
      <c r="AE106" s="9">
        <v>1.0509999999999999</v>
      </c>
      <c r="AF106" s="9">
        <v>0.54400000000000004</v>
      </c>
      <c r="AG106" s="9">
        <v>0.19400000000000001</v>
      </c>
      <c r="AH106" s="9">
        <v>0.35099999999999998</v>
      </c>
      <c r="AI106" s="9">
        <v>9.5000000000000001E-2</v>
      </c>
      <c r="AJ106" s="9">
        <v>1.2E-2</v>
      </c>
      <c r="AK106" s="9">
        <v>8.3000000000000004E-2</v>
      </c>
      <c r="AL106" s="9">
        <v>0.44900000000000001</v>
      </c>
      <c r="AM106" s="9">
        <v>0.18099999999999999</v>
      </c>
      <c r="AN106" s="9">
        <v>0.26800000000000002</v>
      </c>
      <c r="AO106" s="9">
        <v>1.224</v>
      </c>
      <c r="AP106" s="9">
        <v>0.52400000000000002</v>
      </c>
      <c r="AQ106" s="9">
        <v>0.7</v>
      </c>
      <c r="AR106" s="9">
        <v>15.244</v>
      </c>
      <c r="AS106" s="9">
        <v>9.0299999999999994</v>
      </c>
      <c r="AT106" s="9">
        <v>6.2130000000000001</v>
      </c>
      <c r="AU106" s="9">
        <v>7.1630000000000003</v>
      </c>
      <c r="AV106" s="9">
        <v>4.3010000000000002</v>
      </c>
      <c r="AW106" s="9">
        <v>2.8620000000000001</v>
      </c>
      <c r="AX106" s="9">
        <v>8.0809999999999995</v>
      </c>
      <c r="AY106" s="9">
        <v>4.7300000000000004</v>
      </c>
      <c r="AZ106" s="9">
        <v>3.351</v>
      </c>
      <c r="BA106" s="9">
        <v>7.57</v>
      </c>
      <c r="BB106" s="9">
        <v>4.4770000000000003</v>
      </c>
      <c r="BC106" s="9">
        <v>3.093</v>
      </c>
      <c r="BD106" s="9">
        <v>8.6780000000000008</v>
      </c>
      <c r="BE106" s="9">
        <v>4.7919999999999998</v>
      </c>
      <c r="BF106" s="9">
        <v>3.8860000000000001</v>
      </c>
      <c r="BG106" s="9">
        <v>8.1760000000000002</v>
      </c>
      <c r="BH106" s="9">
        <v>4.742</v>
      </c>
      <c r="BI106" s="9">
        <v>3.4340000000000002</v>
      </c>
      <c r="BJ106" s="9">
        <v>255.27</v>
      </c>
      <c r="BK106" s="9">
        <v>130.482</v>
      </c>
      <c r="BL106" s="9">
        <v>124.788</v>
      </c>
      <c r="BM106" s="9">
        <v>190.10300000000001</v>
      </c>
      <c r="BN106" s="9">
        <v>108.57299999999999</v>
      </c>
      <c r="BO106" s="9">
        <v>81.53</v>
      </c>
      <c r="BP106" s="9">
        <v>65.168000000000006</v>
      </c>
      <c r="BQ106" s="9">
        <v>21.908999999999999</v>
      </c>
      <c r="BR106" s="9">
        <v>43.258000000000003</v>
      </c>
      <c r="BS106" s="9">
        <v>20.962</v>
      </c>
      <c r="BT106" s="9">
        <v>13.065</v>
      </c>
      <c r="BU106" s="9">
        <v>7.8970000000000002</v>
      </c>
      <c r="BV106" s="9">
        <v>3.387</v>
      </c>
      <c r="BW106" s="9">
        <v>1.583</v>
      </c>
      <c r="BX106" s="9">
        <v>1.804</v>
      </c>
      <c r="BY106" s="9">
        <v>1.091</v>
      </c>
      <c r="BZ106" s="9">
        <v>0.65100000000000002</v>
      </c>
      <c r="CA106" s="9">
        <v>0.44</v>
      </c>
      <c r="CB106" s="9">
        <v>0.46400000000000002</v>
      </c>
      <c r="CC106" s="9">
        <v>0.45400000000000001</v>
      </c>
      <c r="CD106" s="9">
        <v>0.01</v>
      </c>
      <c r="CE106" s="9">
        <v>0.627</v>
      </c>
      <c r="CF106" s="9">
        <v>0.19700000000000001</v>
      </c>
      <c r="CG106" s="9">
        <v>0.43</v>
      </c>
      <c r="CH106" s="9">
        <v>2.2959999999999998</v>
      </c>
      <c r="CI106" s="9">
        <v>0.93200000000000005</v>
      </c>
      <c r="CJ106" s="9">
        <v>1.3640000000000001</v>
      </c>
      <c r="CK106" s="9">
        <v>18.797000000000001</v>
      </c>
      <c r="CL106" s="9">
        <v>12.092000000000001</v>
      </c>
      <c r="CM106" s="9">
        <v>6.7050000000000001</v>
      </c>
      <c r="CN106" s="9">
        <v>7.5339999999999998</v>
      </c>
      <c r="CO106" s="9">
        <v>5.6669999999999998</v>
      </c>
      <c r="CP106" s="9">
        <v>1.867</v>
      </c>
      <c r="CQ106" s="9">
        <v>11.263</v>
      </c>
      <c r="CR106" s="9">
        <v>6.4249999999999998</v>
      </c>
      <c r="CS106" s="9">
        <v>4.8380000000000001</v>
      </c>
      <c r="CT106" s="9">
        <v>8.6050000000000004</v>
      </c>
      <c r="CU106" s="9">
        <v>6.3129999999999997</v>
      </c>
      <c r="CV106" s="9">
        <v>2.2919999999999998</v>
      </c>
      <c r="CW106" s="9">
        <v>12.356999999999999</v>
      </c>
      <c r="CX106" s="9">
        <v>6.7519999999999998</v>
      </c>
      <c r="CY106" s="9">
        <v>5.6050000000000004</v>
      </c>
      <c r="CZ106" s="9">
        <v>11.727</v>
      </c>
      <c r="DA106" s="9">
        <v>6.8789999999999996</v>
      </c>
      <c r="DB106" s="9">
        <v>4.8490000000000002</v>
      </c>
    </row>
    <row r="107" spans="1:106">
      <c r="A107" s="10">
        <v>44743</v>
      </c>
      <c r="B107" s="9">
        <v>11.433</v>
      </c>
      <c r="C107" s="9">
        <v>8.9719999999999995</v>
      </c>
      <c r="D107" s="9">
        <v>2.4620000000000002</v>
      </c>
      <c r="E107" s="9">
        <v>17.774999999999999</v>
      </c>
      <c r="F107" s="9">
        <v>6.165</v>
      </c>
      <c r="G107" s="9">
        <v>11.61</v>
      </c>
      <c r="H107" s="9">
        <v>12.539</v>
      </c>
      <c r="I107" s="9">
        <v>9.7949999999999999</v>
      </c>
      <c r="J107" s="9">
        <v>2.7440000000000002</v>
      </c>
      <c r="K107" s="9">
        <v>20.565999999999999</v>
      </c>
      <c r="L107" s="9">
        <v>7.1890000000000001</v>
      </c>
      <c r="M107" s="9">
        <v>13.377000000000001</v>
      </c>
      <c r="N107" s="9">
        <v>18.463000000000001</v>
      </c>
      <c r="O107" s="9">
        <v>6.7409999999999997</v>
      </c>
      <c r="P107" s="9">
        <v>11.721</v>
      </c>
      <c r="Q107" s="9">
        <v>133.715</v>
      </c>
      <c r="R107" s="9">
        <v>68.31</v>
      </c>
      <c r="S107" s="9">
        <v>65.405000000000001</v>
      </c>
      <c r="T107" s="9">
        <v>104.804</v>
      </c>
      <c r="U107" s="9">
        <v>57.104999999999997</v>
      </c>
      <c r="V107" s="9">
        <v>47.698999999999998</v>
      </c>
      <c r="W107" s="9">
        <v>28.911000000000001</v>
      </c>
      <c r="X107" s="9">
        <v>11.205</v>
      </c>
      <c r="Y107" s="9">
        <v>17.706</v>
      </c>
      <c r="Z107" s="9">
        <v>15.188000000000001</v>
      </c>
      <c r="AA107" s="9">
        <v>8.3810000000000002</v>
      </c>
      <c r="AB107" s="9">
        <v>6.806</v>
      </c>
      <c r="AC107" s="9">
        <v>2.1419999999999999</v>
      </c>
      <c r="AD107" s="9">
        <v>1.238</v>
      </c>
      <c r="AE107" s="9">
        <v>0.90400000000000003</v>
      </c>
      <c r="AF107" s="9">
        <v>1.1160000000000001</v>
      </c>
      <c r="AG107" s="9">
        <v>0.65200000000000002</v>
      </c>
      <c r="AH107" s="9">
        <v>0.46300000000000002</v>
      </c>
      <c r="AI107" s="9">
        <v>0.498</v>
      </c>
      <c r="AJ107" s="9">
        <v>0.27900000000000003</v>
      </c>
      <c r="AK107" s="9">
        <v>0.22</v>
      </c>
      <c r="AL107" s="9">
        <v>0.61699999999999999</v>
      </c>
      <c r="AM107" s="9">
        <v>0.374</v>
      </c>
      <c r="AN107" s="9">
        <v>0.24299999999999999</v>
      </c>
      <c r="AO107" s="9">
        <v>1.026</v>
      </c>
      <c r="AP107" s="9">
        <v>0.58499999999999996</v>
      </c>
      <c r="AQ107" s="9">
        <v>0.441</v>
      </c>
      <c r="AR107" s="9">
        <v>13.779</v>
      </c>
      <c r="AS107" s="9">
        <v>7.5259999999999998</v>
      </c>
      <c r="AT107" s="9">
        <v>6.2530000000000001</v>
      </c>
      <c r="AU107" s="9">
        <v>7.3659999999999997</v>
      </c>
      <c r="AV107" s="9">
        <v>4.3140000000000001</v>
      </c>
      <c r="AW107" s="9">
        <v>3.052</v>
      </c>
      <c r="AX107" s="9">
        <v>6.4130000000000003</v>
      </c>
      <c r="AY107" s="9">
        <v>3.2120000000000002</v>
      </c>
      <c r="AZ107" s="9">
        <v>3.2010000000000001</v>
      </c>
      <c r="BA107" s="9">
        <v>8.4239999999999995</v>
      </c>
      <c r="BB107" s="9">
        <v>4.9489999999999998</v>
      </c>
      <c r="BC107" s="9">
        <v>3.4750000000000001</v>
      </c>
      <c r="BD107" s="9">
        <v>6.7629999999999999</v>
      </c>
      <c r="BE107" s="9">
        <v>3.4319999999999999</v>
      </c>
      <c r="BF107" s="9">
        <v>3.331</v>
      </c>
      <c r="BG107" s="9">
        <v>6.9119999999999999</v>
      </c>
      <c r="BH107" s="9">
        <v>3.4910000000000001</v>
      </c>
      <c r="BI107" s="9">
        <v>3.4209999999999998</v>
      </c>
      <c r="BJ107" s="9">
        <v>252.80799999999999</v>
      </c>
      <c r="BK107" s="9">
        <v>128.52799999999999</v>
      </c>
      <c r="BL107" s="9">
        <v>124.28</v>
      </c>
      <c r="BM107" s="9">
        <v>192.06399999999999</v>
      </c>
      <c r="BN107" s="9">
        <v>108.768</v>
      </c>
      <c r="BO107" s="9">
        <v>83.296000000000006</v>
      </c>
      <c r="BP107" s="9">
        <v>60.744</v>
      </c>
      <c r="BQ107" s="9">
        <v>19.760000000000002</v>
      </c>
      <c r="BR107" s="9">
        <v>40.984000000000002</v>
      </c>
      <c r="BS107" s="9">
        <v>20.053000000000001</v>
      </c>
      <c r="BT107" s="9">
        <v>12.542999999999999</v>
      </c>
      <c r="BU107" s="9">
        <v>7.5090000000000003</v>
      </c>
      <c r="BV107" s="9">
        <v>3.0459999999999998</v>
      </c>
      <c r="BW107" s="9">
        <v>2.3849999999999998</v>
      </c>
      <c r="BX107" s="9">
        <v>0.66100000000000003</v>
      </c>
      <c r="BY107" s="9">
        <v>1.0940000000000001</v>
      </c>
      <c r="BZ107" s="9">
        <v>0.872</v>
      </c>
      <c r="CA107" s="9">
        <v>0.222</v>
      </c>
      <c r="CB107" s="9">
        <v>0.43099999999999999</v>
      </c>
      <c r="CC107" s="9">
        <v>0.224</v>
      </c>
      <c r="CD107" s="9">
        <v>0.20699999999999999</v>
      </c>
      <c r="CE107" s="9">
        <v>0.66300000000000003</v>
      </c>
      <c r="CF107" s="9">
        <v>0.64800000000000002</v>
      </c>
      <c r="CG107" s="9">
        <v>1.4999999999999999E-2</v>
      </c>
      <c r="CH107" s="9">
        <v>1.952</v>
      </c>
      <c r="CI107" s="9">
        <v>1.5129999999999999</v>
      </c>
      <c r="CJ107" s="9">
        <v>0.439</v>
      </c>
      <c r="CK107" s="9">
        <v>17.873999999999999</v>
      </c>
      <c r="CL107" s="9">
        <v>10.984999999999999</v>
      </c>
      <c r="CM107" s="9">
        <v>6.8890000000000002</v>
      </c>
      <c r="CN107" s="9">
        <v>8.3580000000000005</v>
      </c>
      <c r="CO107" s="9">
        <v>6.2469999999999999</v>
      </c>
      <c r="CP107" s="9">
        <v>2.1110000000000002</v>
      </c>
      <c r="CQ107" s="9">
        <v>9.5150000000000006</v>
      </c>
      <c r="CR107" s="9">
        <v>4.7380000000000004</v>
      </c>
      <c r="CS107" s="9">
        <v>4.7770000000000001</v>
      </c>
      <c r="CT107" s="9">
        <v>9.4320000000000004</v>
      </c>
      <c r="CU107" s="9">
        <v>7.1139999999999999</v>
      </c>
      <c r="CV107" s="9">
        <v>2.3180000000000001</v>
      </c>
      <c r="CW107" s="9">
        <v>10.62</v>
      </c>
      <c r="CX107" s="9">
        <v>5.4290000000000003</v>
      </c>
      <c r="CY107" s="9">
        <v>5.1909999999999998</v>
      </c>
      <c r="CZ107" s="9">
        <v>9.9469999999999992</v>
      </c>
      <c r="DA107" s="9">
        <v>4.9619999999999997</v>
      </c>
      <c r="DB107" s="9">
        <v>4.9850000000000003</v>
      </c>
    </row>
    <row r="108" spans="1:106">
      <c r="A108" s="10">
        <v>44774</v>
      </c>
      <c r="B108" s="9">
        <v>11.252000000000001</v>
      </c>
      <c r="C108" s="9">
        <v>8.452</v>
      </c>
      <c r="D108" s="9">
        <v>2.7989999999999999</v>
      </c>
      <c r="E108" s="9">
        <v>21.119</v>
      </c>
      <c r="F108" s="9">
        <v>7.4710000000000001</v>
      </c>
      <c r="G108" s="9">
        <v>13.648</v>
      </c>
      <c r="H108" s="9">
        <v>11.888999999999999</v>
      </c>
      <c r="I108" s="9">
        <v>8.6319999999999997</v>
      </c>
      <c r="J108" s="9">
        <v>3.2570000000000001</v>
      </c>
      <c r="K108" s="9">
        <v>23.401</v>
      </c>
      <c r="L108" s="9">
        <v>8.5690000000000008</v>
      </c>
      <c r="M108" s="9">
        <v>14.831</v>
      </c>
      <c r="N108" s="9">
        <v>22.183</v>
      </c>
      <c r="O108" s="9">
        <v>7.6180000000000003</v>
      </c>
      <c r="P108" s="9">
        <v>14.566000000000001</v>
      </c>
      <c r="Q108" s="9">
        <v>135.99299999999999</v>
      </c>
      <c r="R108" s="9">
        <v>69.203000000000003</v>
      </c>
      <c r="S108" s="9">
        <v>66.790000000000006</v>
      </c>
      <c r="T108" s="9">
        <v>107.035</v>
      </c>
      <c r="U108" s="9">
        <v>59.218000000000004</v>
      </c>
      <c r="V108" s="9">
        <v>47.817</v>
      </c>
      <c r="W108" s="9">
        <v>28.957999999999998</v>
      </c>
      <c r="X108" s="9">
        <v>9.9849999999999994</v>
      </c>
      <c r="Y108" s="9">
        <v>18.972999999999999</v>
      </c>
      <c r="Z108" s="9">
        <v>14.369</v>
      </c>
      <c r="AA108" s="9">
        <v>8.0190000000000001</v>
      </c>
      <c r="AB108" s="9">
        <v>6.35</v>
      </c>
      <c r="AC108" s="9">
        <v>2.044</v>
      </c>
      <c r="AD108" s="9">
        <v>1.004</v>
      </c>
      <c r="AE108" s="9">
        <v>1.0409999999999999</v>
      </c>
      <c r="AF108" s="9">
        <v>0.89800000000000002</v>
      </c>
      <c r="AG108" s="9">
        <v>0.61299999999999999</v>
      </c>
      <c r="AH108" s="9">
        <v>0.28499999999999998</v>
      </c>
      <c r="AI108" s="9">
        <v>9.0999999999999998E-2</v>
      </c>
      <c r="AJ108" s="9">
        <v>8.7999999999999995E-2</v>
      </c>
      <c r="AK108" s="9">
        <v>3.0000000000000001E-3</v>
      </c>
      <c r="AL108" s="9">
        <v>0.80700000000000005</v>
      </c>
      <c r="AM108" s="9">
        <v>0.52500000000000002</v>
      </c>
      <c r="AN108" s="9">
        <v>0.28199999999999997</v>
      </c>
      <c r="AO108" s="9">
        <v>1.1459999999999999</v>
      </c>
      <c r="AP108" s="9">
        <v>0.39100000000000001</v>
      </c>
      <c r="AQ108" s="9">
        <v>0.75600000000000001</v>
      </c>
      <c r="AR108" s="9">
        <v>13.683999999999999</v>
      </c>
      <c r="AS108" s="9">
        <v>7.5739999999999998</v>
      </c>
      <c r="AT108" s="9">
        <v>6.11</v>
      </c>
      <c r="AU108" s="9">
        <v>7.2640000000000002</v>
      </c>
      <c r="AV108" s="9">
        <v>4.5359999999999996</v>
      </c>
      <c r="AW108" s="9">
        <v>2.7280000000000002</v>
      </c>
      <c r="AX108" s="9">
        <v>6.4210000000000003</v>
      </c>
      <c r="AY108" s="9">
        <v>3.0379999999999998</v>
      </c>
      <c r="AZ108" s="9">
        <v>3.3820000000000001</v>
      </c>
      <c r="BA108" s="9">
        <v>7.6429999999999998</v>
      </c>
      <c r="BB108" s="9">
        <v>4.806</v>
      </c>
      <c r="BC108" s="9">
        <v>2.8380000000000001</v>
      </c>
      <c r="BD108" s="9">
        <v>6.726</v>
      </c>
      <c r="BE108" s="9">
        <v>3.2130000000000001</v>
      </c>
      <c r="BF108" s="9">
        <v>3.5129999999999999</v>
      </c>
      <c r="BG108" s="9">
        <v>6.5119999999999996</v>
      </c>
      <c r="BH108" s="9">
        <v>3.1259999999999999</v>
      </c>
      <c r="BI108" s="9">
        <v>3.3860000000000001</v>
      </c>
      <c r="BJ108" s="9">
        <v>255.56299999999999</v>
      </c>
      <c r="BK108" s="9">
        <v>131.001</v>
      </c>
      <c r="BL108" s="9">
        <v>124.562</v>
      </c>
      <c r="BM108" s="9">
        <v>190.13800000000001</v>
      </c>
      <c r="BN108" s="9">
        <v>108.541</v>
      </c>
      <c r="BO108" s="9">
        <v>81.596999999999994</v>
      </c>
      <c r="BP108" s="9">
        <v>65.424999999999997</v>
      </c>
      <c r="BQ108" s="9">
        <v>22.46</v>
      </c>
      <c r="BR108" s="9">
        <v>42.966000000000001</v>
      </c>
      <c r="BS108" s="9">
        <v>24.675000000000001</v>
      </c>
      <c r="BT108" s="9">
        <v>14.632</v>
      </c>
      <c r="BU108" s="9">
        <v>10.042999999999999</v>
      </c>
      <c r="BV108" s="9">
        <v>3.0640000000000001</v>
      </c>
      <c r="BW108" s="9">
        <v>2.0070000000000001</v>
      </c>
      <c r="BX108" s="9">
        <v>1.0569999999999999</v>
      </c>
      <c r="BY108" s="9">
        <v>1.3680000000000001</v>
      </c>
      <c r="BZ108" s="9">
        <v>0.97199999999999998</v>
      </c>
      <c r="CA108" s="9">
        <v>0.39500000000000002</v>
      </c>
      <c r="CB108" s="9">
        <v>0.55100000000000005</v>
      </c>
      <c r="CC108" s="9">
        <v>0.54100000000000004</v>
      </c>
      <c r="CD108" s="9">
        <v>0.01</v>
      </c>
      <c r="CE108" s="9">
        <v>0.81699999999999995</v>
      </c>
      <c r="CF108" s="9">
        <v>0.432</v>
      </c>
      <c r="CG108" s="9">
        <v>0.38500000000000001</v>
      </c>
      <c r="CH108" s="9">
        <v>1.6970000000000001</v>
      </c>
      <c r="CI108" s="9">
        <v>1.0349999999999999</v>
      </c>
      <c r="CJ108" s="9">
        <v>0.66200000000000003</v>
      </c>
      <c r="CK108" s="9">
        <v>23.459</v>
      </c>
      <c r="CL108" s="9">
        <v>14.054</v>
      </c>
      <c r="CM108" s="9">
        <v>9.4049999999999994</v>
      </c>
      <c r="CN108" s="9">
        <v>11.301</v>
      </c>
      <c r="CO108" s="9">
        <v>8.3740000000000006</v>
      </c>
      <c r="CP108" s="9">
        <v>2.9260000000000002</v>
      </c>
      <c r="CQ108" s="9">
        <v>12.157999999999999</v>
      </c>
      <c r="CR108" s="9">
        <v>5.6790000000000003</v>
      </c>
      <c r="CS108" s="9">
        <v>6.4790000000000001</v>
      </c>
      <c r="CT108" s="9">
        <v>12.244999999999999</v>
      </c>
      <c r="CU108" s="9">
        <v>8.9390000000000001</v>
      </c>
      <c r="CV108" s="9">
        <v>3.306</v>
      </c>
      <c r="CW108" s="9">
        <v>12.430999999999999</v>
      </c>
      <c r="CX108" s="9">
        <v>5.694</v>
      </c>
      <c r="CY108" s="9">
        <v>6.7370000000000001</v>
      </c>
      <c r="CZ108" s="9">
        <v>12.709</v>
      </c>
      <c r="DA108" s="9">
        <v>6.22</v>
      </c>
      <c r="DB108" s="9">
        <v>6.4889999999999999</v>
      </c>
    </row>
    <row r="109" spans="1:106">
      <c r="A109" s="10">
        <v>44805</v>
      </c>
      <c r="B109" s="9">
        <v>9.0500000000000007</v>
      </c>
      <c r="C109" s="9">
        <v>6.6449999999999996</v>
      </c>
      <c r="D109" s="9">
        <v>2.4049999999999998</v>
      </c>
      <c r="E109" s="9">
        <v>18.398</v>
      </c>
      <c r="F109" s="9">
        <v>6.9649999999999999</v>
      </c>
      <c r="G109" s="9">
        <v>11.433</v>
      </c>
      <c r="H109" s="9">
        <v>10.952</v>
      </c>
      <c r="I109" s="9">
        <v>7.6440000000000001</v>
      </c>
      <c r="J109" s="9">
        <v>3.3079999999999998</v>
      </c>
      <c r="K109" s="9">
        <v>20.376999999999999</v>
      </c>
      <c r="L109" s="9">
        <v>8.08</v>
      </c>
      <c r="M109" s="9">
        <v>12.297000000000001</v>
      </c>
      <c r="N109" s="9">
        <v>19.597999999999999</v>
      </c>
      <c r="O109" s="9">
        <v>7.54</v>
      </c>
      <c r="P109" s="9">
        <v>12.058</v>
      </c>
      <c r="Q109" s="9">
        <v>135.249</v>
      </c>
      <c r="R109" s="9">
        <v>68.896000000000001</v>
      </c>
      <c r="S109" s="9">
        <v>66.352999999999994</v>
      </c>
      <c r="T109" s="9">
        <v>104.77</v>
      </c>
      <c r="U109" s="9">
        <v>58.05</v>
      </c>
      <c r="V109" s="9">
        <v>46.72</v>
      </c>
      <c r="W109" s="9">
        <v>30.478999999999999</v>
      </c>
      <c r="X109" s="9">
        <v>10.846</v>
      </c>
      <c r="Y109" s="9">
        <v>19.632999999999999</v>
      </c>
      <c r="Z109" s="9">
        <v>13.173999999999999</v>
      </c>
      <c r="AA109" s="9">
        <v>7.375</v>
      </c>
      <c r="AB109" s="9">
        <v>5.7990000000000004</v>
      </c>
      <c r="AC109" s="9">
        <v>1.958</v>
      </c>
      <c r="AD109" s="9">
        <v>1.2709999999999999</v>
      </c>
      <c r="AE109" s="9">
        <v>0.68799999999999994</v>
      </c>
      <c r="AF109" s="9">
        <v>1.02</v>
      </c>
      <c r="AG109" s="9">
        <v>0.69899999999999995</v>
      </c>
      <c r="AH109" s="9">
        <v>0.32100000000000001</v>
      </c>
      <c r="AI109" s="9">
        <v>0.221</v>
      </c>
      <c r="AJ109" s="9">
        <v>0.217</v>
      </c>
      <c r="AK109" s="9">
        <v>3.0000000000000001E-3</v>
      </c>
      <c r="AL109" s="9">
        <v>0.79900000000000004</v>
      </c>
      <c r="AM109" s="9">
        <v>0.48199999999999998</v>
      </c>
      <c r="AN109" s="9">
        <v>0.318</v>
      </c>
      <c r="AO109" s="9">
        <v>0.93899999999999995</v>
      </c>
      <c r="AP109" s="9">
        <v>0.57199999999999995</v>
      </c>
      <c r="AQ109" s="9">
        <v>0.36699999999999999</v>
      </c>
      <c r="AR109" s="9">
        <v>11.760999999999999</v>
      </c>
      <c r="AS109" s="9">
        <v>6.3719999999999999</v>
      </c>
      <c r="AT109" s="9">
        <v>5.3890000000000002</v>
      </c>
      <c r="AU109" s="9">
        <v>5.07</v>
      </c>
      <c r="AV109" s="9">
        <v>3.0190000000000001</v>
      </c>
      <c r="AW109" s="9">
        <v>2.0510000000000002</v>
      </c>
      <c r="AX109" s="9">
        <v>6.6909999999999998</v>
      </c>
      <c r="AY109" s="9">
        <v>3.3530000000000002</v>
      </c>
      <c r="AZ109" s="9">
        <v>3.3380000000000001</v>
      </c>
      <c r="BA109" s="9">
        <v>5.9390000000000001</v>
      </c>
      <c r="BB109" s="9">
        <v>3.7010000000000001</v>
      </c>
      <c r="BC109" s="9">
        <v>2.238</v>
      </c>
      <c r="BD109" s="9">
        <v>7.2350000000000003</v>
      </c>
      <c r="BE109" s="9">
        <v>3.6739999999999999</v>
      </c>
      <c r="BF109" s="9">
        <v>3.5609999999999999</v>
      </c>
      <c r="BG109" s="9">
        <v>6.9109999999999996</v>
      </c>
      <c r="BH109" s="9">
        <v>3.57</v>
      </c>
      <c r="BI109" s="9">
        <v>3.3410000000000002</v>
      </c>
      <c r="BJ109" s="9">
        <v>256.185</v>
      </c>
      <c r="BK109" s="9">
        <v>130.65600000000001</v>
      </c>
      <c r="BL109" s="9">
        <v>125.529</v>
      </c>
      <c r="BM109" s="9">
        <v>191.96799999999999</v>
      </c>
      <c r="BN109" s="9">
        <v>107.066</v>
      </c>
      <c r="BO109" s="9">
        <v>84.902000000000001</v>
      </c>
      <c r="BP109" s="9">
        <v>64.216999999999999</v>
      </c>
      <c r="BQ109" s="9">
        <v>23.59</v>
      </c>
      <c r="BR109" s="9">
        <v>40.627000000000002</v>
      </c>
      <c r="BS109" s="9">
        <v>25.146999999999998</v>
      </c>
      <c r="BT109" s="9">
        <v>14.647</v>
      </c>
      <c r="BU109" s="9">
        <v>10.499000000000001</v>
      </c>
      <c r="BV109" s="9">
        <v>3.1389999999999998</v>
      </c>
      <c r="BW109" s="9">
        <v>2.0409999999999999</v>
      </c>
      <c r="BX109" s="9">
        <v>1.099</v>
      </c>
      <c r="BY109" s="9">
        <v>1.2290000000000001</v>
      </c>
      <c r="BZ109" s="9">
        <v>1.0229999999999999</v>
      </c>
      <c r="CA109" s="9">
        <v>0.20599999999999999</v>
      </c>
      <c r="CB109" s="9">
        <v>0.65900000000000003</v>
      </c>
      <c r="CC109" s="9">
        <v>0.64900000000000002</v>
      </c>
      <c r="CD109" s="9">
        <v>0.01</v>
      </c>
      <c r="CE109" s="9">
        <v>0.56999999999999995</v>
      </c>
      <c r="CF109" s="9">
        <v>0.374</v>
      </c>
      <c r="CG109" s="9">
        <v>0.19600000000000001</v>
      </c>
      <c r="CH109" s="9">
        <v>1.91</v>
      </c>
      <c r="CI109" s="9">
        <v>1.018</v>
      </c>
      <c r="CJ109" s="9">
        <v>0.89200000000000002</v>
      </c>
      <c r="CK109" s="9">
        <v>23.071999999999999</v>
      </c>
      <c r="CL109" s="9">
        <v>13.435</v>
      </c>
      <c r="CM109" s="9">
        <v>9.6370000000000005</v>
      </c>
      <c r="CN109" s="9">
        <v>10.938000000000001</v>
      </c>
      <c r="CO109" s="9">
        <v>7.2270000000000003</v>
      </c>
      <c r="CP109" s="9">
        <v>3.7109999999999999</v>
      </c>
      <c r="CQ109" s="9">
        <v>12.134</v>
      </c>
      <c r="CR109" s="9">
        <v>6.2080000000000002</v>
      </c>
      <c r="CS109" s="9">
        <v>5.9260000000000002</v>
      </c>
      <c r="CT109" s="9">
        <v>11.72</v>
      </c>
      <c r="CU109" s="9">
        <v>7.819</v>
      </c>
      <c r="CV109" s="9">
        <v>3.9020000000000001</v>
      </c>
      <c r="CW109" s="9">
        <v>13.427</v>
      </c>
      <c r="CX109" s="9">
        <v>6.8289999999999997</v>
      </c>
      <c r="CY109" s="9">
        <v>6.5979999999999999</v>
      </c>
      <c r="CZ109" s="9">
        <v>12.792999999999999</v>
      </c>
      <c r="DA109" s="9">
        <v>6.8570000000000002</v>
      </c>
      <c r="DB109" s="9">
        <v>5.9370000000000003</v>
      </c>
    </row>
    <row r="110" spans="1:106">
      <c r="A110" s="10">
        <v>44835</v>
      </c>
      <c r="B110" s="9">
        <v>10.443</v>
      </c>
      <c r="C110" s="9">
        <v>8.0790000000000006</v>
      </c>
      <c r="D110" s="9">
        <v>2.363</v>
      </c>
      <c r="E110" s="9">
        <v>19.914999999999999</v>
      </c>
      <c r="F110" s="9">
        <v>6.7169999999999996</v>
      </c>
      <c r="G110" s="9">
        <v>13.198</v>
      </c>
      <c r="H110" s="9">
        <v>11.657</v>
      </c>
      <c r="I110" s="9">
        <v>9.02</v>
      </c>
      <c r="J110" s="9">
        <v>2.637</v>
      </c>
      <c r="K110" s="9">
        <v>22.161000000000001</v>
      </c>
      <c r="L110" s="9">
        <v>7.6040000000000001</v>
      </c>
      <c r="M110" s="9">
        <v>14.557</v>
      </c>
      <c r="N110" s="9">
        <v>20.381</v>
      </c>
      <c r="O110" s="9">
        <v>6.9729999999999999</v>
      </c>
      <c r="P110" s="9">
        <v>13.407999999999999</v>
      </c>
      <c r="Q110" s="9">
        <v>135.59399999999999</v>
      </c>
      <c r="R110" s="9">
        <v>68.814999999999998</v>
      </c>
      <c r="S110" s="9">
        <v>66.778000000000006</v>
      </c>
      <c r="T110" s="9">
        <v>105.21899999999999</v>
      </c>
      <c r="U110" s="9">
        <v>57.46</v>
      </c>
      <c r="V110" s="9">
        <v>47.759</v>
      </c>
      <c r="W110" s="9">
        <v>30.375</v>
      </c>
      <c r="X110" s="9">
        <v>11.355</v>
      </c>
      <c r="Y110" s="9">
        <v>19.02</v>
      </c>
      <c r="Z110" s="9">
        <v>14.641999999999999</v>
      </c>
      <c r="AA110" s="9">
        <v>7.8630000000000004</v>
      </c>
      <c r="AB110" s="9">
        <v>6.78</v>
      </c>
      <c r="AC110" s="9">
        <v>2.3090000000000002</v>
      </c>
      <c r="AD110" s="9">
        <v>1.3</v>
      </c>
      <c r="AE110" s="9">
        <v>1.008</v>
      </c>
      <c r="AF110" s="9">
        <v>1.476</v>
      </c>
      <c r="AG110" s="9">
        <v>1.0049999999999999</v>
      </c>
      <c r="AH110" s="9">
        <v>0.47099999999999997</v>
      </c>
      <c r="AI110" s="9">
        <v>0.61299999999999999</v>
      </c>
      <c r="AJ110" s="9">
        <v>0.28899999999999998</v>
      </c>
      <c r="AK110" s="9">
        <v>0.32400000000000001</v>
      </c>
      <c r="AL110" s="9">
        <v>0.86299999999999999</v>
      </c>
      <c r="AM110" s="9">
        <v>0.71599999999999997</v>
      </c>
      <c r="AN110" s="9">
        <v>0.14699999999999999</v>
      </c>
      <c r="AO110" s="9">
        <v>0.83199999999999996</v>
      </c>
      <c r="AP110" s="9">
        <v>0.29499999999999998</v>
      </c>
      <c r="AQ110" s="9">
        <v>0.53700000000000003</v>
      </c>
      <c r="AR110" s="9">
        <v>13.132</v>
      </c>
      <c r="AS110" s="9">
        <v>7.0060000000000002</v>
      </c>
      <c r="AT110" s="9">
        <v>6.1260000000000003</v>
      </c>
      <c r="AU110" s="9">
        <v>6.8710000000000004</v>
      </c>
      <c r="AV110" s="9">
        <v>4.125</v>
      </c>
      <c r="AW110" s="9">
        <v>2.7469999999999999</v>
      </c>
      <c r="AX110" s="9">
        <v>6.2610000000000001</v>
      </c>
      <c r="AY110" s="9">
        <v>2.8809999999999998</v>
      </c>
      <c r="AZ110" s="9">
        <v>3.379</v>
      </c>
      <c r="BA110" s="9">
        <v>8.0960000000000001</v>
      </c>
      <c r="BB110" s="9">
        <v>4.9189999999999996</v>
      </c>
      <c r="BC110" s="9">
        <v>3.177</v>
      </c>
      <c r="BD110" s="9">
        <v>6.5460000000000003</v>
      </c>
      <c r="BE110" s="9">
        <v>2.944</v>
      </c>
      <c r="BF110" s="9">
        <v>3.6019999999999999</v>
      </c>
      <c r="BG110" s="9">
        <v>6.8739999999999997</v>
      </c>
      <c r="BH110" s="9">
        <v>3.17</v>
      </c>
      <c r="BI110" s="9">
        <v>3.7040000000000002</v>
      </c>
      <c r="BJ110" s="9">
        <v>259.64800000000002</v>
      </c>
      <c r="BK110" s="9">
        <v>131.065</v>
      </c>
      <c r="BL110" s="9">
        <v>128.583</v>
      </c>
      <c r="BM110" s="9">
        <v>192.24600000000001</v>
      </c>
      <c r="BN110" s="9">
        <v>105.74</v>
      </c>
      <c r="BO110" s="9">
        <v>86.506</v>
      </c>
      <c r="BP110" s="9">
        <v>67.402000000000001</v>
      </c>
      <c r="BQ110" s="9">
        <v>25.324999999999999</v>
      </c>
      <c r="BR110" s="9">
        <v>42.076999999999998</v>
      </c>
      <c r="BS110" s="9">
        <v>25.138000000000002</v>
      </c>
      <c r="BT110" s="9">
        <v>15.436999999999999</v>
      </c>
      <c r="BU110" s="9">
        <v>9.6999999999999993</v>
      </c>
      <c r="BV110" s="9">
        <v>4.5990000000000002</v>
      </c>
      <c r="BW110" s="9">
        <v>2.867</v>
      </c>
      <c r="BX110" s="9">
        <v>1.732</v>
      </c>
      <c r="BY110" s="9">
        <v>2.4350000000000001</v>
      </c>
      <c r="BZ110" s="9">
        <v>2.04</v>
      </c>
      <c r="CA110" s="9">
        <v>0.39500000000000002</v>
      </c>
      <c r="CB110" s="9">
        <v>1.046</v>
      </c>
      <c r="CC110" s="9">
        <v>0.85799999999999998</v>
      </c>
      <c r="CD110" s="9">
        <v>0.188</v>
      </c>
      <c r="CE110" s="9">
        <v>1.389</v>
      </c>
      <c r="CF110" s="9">
        <v>1.1819999999999999</v>
      </c>
      <c r="CG110" s="9">
        <v>0.20699999999999999</v>
      </c>
      <c r="CH110" s="9">
        <v>2.165</v>
      </c>
      <c r="CI110" s="9">
        <v>0.82699999999999996</v>
      </c>
      <c r="CJ110" s="9">
        <v>1.3380000000000001</v>
      </c>
      <c r="CK110" s="9">
        <v>23.135999999999999</v>
      </c>
      <c r="CL110" s="9">
        <v>14.273999999999999</v>
      </c>
      <c r="CM110" s="9">
        <v>8.8629999999999995</v>
      </c>
      <c r="CN110" s="9">
        <v>12.194000000000001</v>
      </c>
      <c r="CO110" s="9">
        <v>8.0429999999999993</v>
      </c>
      <c r="CP110" s="9">
        <v>4.1509999999999998</v>
      </c>
      <c r="CQ110" s="9">
        <v>10.942</v>
      </c>
      <c r="CR110" s="9">
        <v>6.23</v>
      </c>
      <c r="CS110" s="9">
        <v>4.7119999999999997</v>
      </c>
      <c r="CT110" s="9">
        <v>13.395</v>
      </c>
      <c r="CU110" s="9">
        <v>9.0429999999999993</v>
      </c>
      <c r="CV110" s="9">
        <v>4.3520000000000003</v>
      </c>
      <c r="CW110" s="9">
        <v>11.742000000000001</v>
      </c>
      <c r="CX110" s="9">
        <v>6.3940000000000001</v>
      </c>
      <c r="CY110" s="9">
        <v>5.3479999999999999</v>
      </c>
      <c r="CZ110" s="9">
        <v>11.988</v>
      </c>
      <c r="DA110" s="9">
        <v>7.0890000000000004</v>
      </c>
      <c r="DB110" s="9">
        <v>4.9000000000000004</v>
      </c>
    </row>
    <row r="111" spans="1:106">
      <c r="A111" s="10">
        <v>44866</v>
      </c>
      <c r="B111" s="9">
        <v>11.714</v>
      </c>
      <c r="C111" s="9">
        <v>7.84</v>
      </c>
      <c r="D111" s="9">
        <v>3.8730000000000002</v>
      </c>
      <c r="E111" s="9">
        <v>20.466000000000001</v>
      </c>
      <c r="F111" s="9">
        <v>8.2420000000000009</v>
      </c>
      <c r="G111" s="9">
        <v>12.223000000000001</v>
      </c>
      <c r="H111" s="9">
        <v>12.544</v>
      </c>
      <c r="I111" s="9">
        <v>8.4789999999999992</v>
      </c>
      <c r="J111" s="9">
        <v>4.0650000000000004</v>
      </c>
      <c r="K111" s="9">
        <v>23.035</v>
      </c>
      <c r="L111" s="9">
        <v>9.0570000000000004</v>
      </c>
      <c r="M111" s="9">
        <v>13.978</v>
      </c>
      <c r="N111" s="9">
        <v>21.135999999999999</v>
      </c>
      <c r="O111" s="9">
        <v>8.7460000000000004</v>
      </c>
      <c r="P111" s="9">
        <v>12.388999999999999</v>
      </c>
      <c r="Q111" s="9">
        <v>135.95400000000001</v>
      </c>
      <c r="R111" s="9">
        <v>69.414000000000001</v>
      </c>
      <c r="S111" s="9">
        <v>66.540000000000006</v>
      </c>
      <c r="T111" s="9">
        <v>105.895</v>
      </c>
      <c r="U111" s="9">
        <v>57.73</v>
      </c>
      <c r="V111" s="9">
        <v>48.164999999999999</v>
      </c>
      <c r="W111" s="9">
        <v>30.058</v>
      </c>
      <c r="X111" s="9">
        <v>11.683999999999999</v>
      </c>
      <c r="Y111" s="9">
        <v>18.375</v>
      </c>
      <c r="Z111" s="9">
        <v>12.454000000000001</v>
      </c>
      <c r="AA111" s="9">
        <v>7.056</v>
      </c>
      <c r="AB111" s="9">
        <v>5.3979999999999997</v>
      </c>
      <c r="AC111" s="9">
        <v>1.9179999999999999</v>
      </c>
      <c r="AD111" s="9">
        <v>1.173</v>
      </c>
      <c r="AE111" s="9">
        <v>0.745</v>
      </c>
      <c r="AF111" s="9">
        <v>0.95799999999999996</v>
      </c>
      <c r="AG111" s="9">
        <v>0.69899999999999995</v>
      </c>
      <c r="AH111" s="9">
        <v>0.25900000000000001</v>
      </c>
      <c r="AI111" s="9">
        <v>0.42399999999999999</v>
      </c>
      <c r="AJ111" s="9">
        <v>0.42099999999999999</v>
      </c>
      <c r="AK111" s="9">
        <v>3.0000000000000001E-3</v>
      </c>
      <c r="AL111" s="9">
        <v>0.53400000000000003</v>
      </c>
      <c r="AM111" s="9">
        <v>0.27800000000000002</v>
      </c>
      <c r="AN111" s="9">
        <v>0.25600000000000001</v>
      </c>
      <c r="AO111" s="9">
        <v>0.96</v>
      </c>
      <c r="AP111" s="9">
        <v>0.47399999999999998</v>
      </c>
      <c r="AQ111" s="9">
        <v>0.48499999999999999</v>
      </c>
      <c r="AR111" s="9">
        <v>11.295</v>
      </c>
      <c r="AS111" s="9">
        <v>6.359</v>
      </c>
      <c r="AT111" s="9">
        <v>4.9359999999999999</v>
      </c>
      <c r="AU111" s="9">
        <v>5.6470000000000002</v>
      </c>
      <c r="AV111" s="9">
        <v>3.3450000000000002</v>
      </c>
      <c r="AW111" s="9">
        <v>2.302</v>
      </c>
      <c r="AX111" s="9">
        <v>5.6479999999999997</v>
      </c>
      <c r="AY111" s="9">
        <v>3.0129999999999999</v>
      </c>
      <c r="AZ111" s="9">
        <v>2.6349999999999998</v>
      </c>
      <c r="BA111" s="9">
        <v>6.4390000000000001</v>
      </c>
      <c r="BB111" s="9">
        <v>3.9180000000000001</v>
      </c>
      <c r="BC111" s="9">
        <v>2.5209999999999999</v>
      </c>
      <c r="BD111" s="9">
        <v>6.0149999999999997</v>
      </c>
      <c r="BE111" s="9">
        <v>3.1379999999999999</v>
      </c>
      <c r="BF111" s="9">
        <v>2.8769999999999998</v>
      </c>
      <c r="BG111" s="9">
        <v>6.0720000000000001</v>
      </c>
      <c r="BH111" s="9">
        <v>3.4340000000000002</v>
      </c>
      <c r="BI111" s="9">
        <v>2.6379999999999999</v>
      </c>
      <c r="BJ111" s="9">
        <v>260.839</v>
      </c>
      <c r="BK111" s="9">
        <v>133.035</v>
      </c>
      <c r="BL111" s="9">
        <v>127.804</v>
      </c>
      <c r="BM111" s="9">
        <v>197.68199999999999</v>
      </c>
      <c r="BN111" s="9">
        <v>112.069</v>
      </c>
      <c r="BO111" s="9">
        <v>85.613</v>
      </c>
      <c r="BP111" s="9">
        <v>63.156999999999996</v>
      </c>
      <c r="BQ111" s="9">
        <v>20.966000000000001</v>
      </c>
      <c r="BR111" s="9">
        <v>42.192</v>
      </c>
      <c r="BS111" s="9">
        <v>25.047999999999998</v>
      </c>
      <c r="BT111" s="9">
        <v>13.563000000000001</v>
      </c>
      <c r="BU111" s="9">
        <v>11.484999999999999</v>
      </c>
      <c r="BV111" s="9">
        <v>2.125</v>
      </c>
      <c r="BW111" s="9">
        <v>1.823</v>
      </c>
      <c r="BX111" s="9">
        <v>0.30199999999999999</v>
      </c>
      <c r="BY111" s="9">
        <v>1.2230000000000001</v>
      </c>
      <c r="BZ111" s="9">
        <v>1.198</v>
      </c>
      <c r="CA111" s="9">
        <v>2.5000000000000001E-2</v>
      </c>
      <c r="CB111" s="9">
        <v>1.026</v>
      </c>
      <c r="CC111" s="9">
        <v>1.0149999999999999</v>
      </c>
      <c r="CD111" s="9">
        <v>0.01</v>
      </c>
      <c r="CE111" s="9">
        <v>0.19700000000000001</v>
      </c>
      <c r="CF111" s="9">
        <v>0.182</v>
      </c>
      <c r="CG111" s="9">
        <v>1.4999999999999999E-2</v>
      </c>
      <c r="CH111" s="9">
        <v>0.90200000000000002</v>
      </c>
      <c r="CI111" s="9">
        <v>0.625</v>
      </c>
      <c r="CJ111" s="9">
        <v>0.27700000000000002</v>
      </c>
      <c r="CK111" s="9">
        <v>23.64</v>
      </c>
      <c r="CL111" s="9">
        <v>12.206</v>
      </c>
      <c r="CM111" s="9">
        <v>11.433999999999999</v>
      </c>
      <c r="CN111" s="9">
        <v>11.785</v>
      </c>
      <c r="CO111" s="9">
        <v>7.1970000000000001</v>
      </c>
      <c r="CP111" s="9">
        <v>4.5880000000000001</v>
      </c>
      <c r="CQ111" s="9">
        <v>11.855</v>
      </c>
      <c r="CR111" s="9">
        <v>5.0090000000000003</v>
      </c>
      <c r="CS111" s="9">
        <v>6.8460000000000001</v>
      </c>
      <c r="CT111" s="9">
        <v>12.988</v>
      </c>
      <c r="CU111" s="9">
        <v>8.39</v>
      </c>
      <c r="CV111" s="9">
        <v>4.5979999999999999</v>
      </c>
      <c r="CW111" s="9">
        <v>12.06</v>
      </c>
      <c r="CX111" s="9">
        <v>5.173</v>
      </c>
      <c r="CY111" s="9">
        <v>6.8869999999999996</v>
      </c>
      <c r="CZ111" s="9">
        <v>12.881</v>
      </c>
      <c r="DA111" s="9">
        <v>6.024</v>
      </c>
      <c r="DB111" s="9">
        <v>6.8559999999999999</v>
      </c>
    </row>
    <row r="112" spans="1:106">
      <c r="A112" s="10">
        <v>44896</v>
      </c>
      <c r="B112" s="9">
        <v>12.683</v>
      </c>
      <c r="C112" s="9">
        <v>8.3079999999999998</v>
      </c>
      <c r="D112" s="9">
        <v>4.375</v>
      </c>
      <c r="E112" s="9">
        <v>21.981000000000002</v>
      </c>
      <c r="F112" s="9">
        <v>8.1720000000000006</v>
      </c>
      <c r="G112" s="9">
        <v>13.808999999999999</v>
      </c>
      <c r="H112" s="9">
        <v>14.081</v>
      </c>
      <c r="I112" s="9">
        <v>9.1869999999999994</v>
      </c>
      <c r="J112" s="9">
        <v>4.8949999999999996</v>
      </c>
      <c r="K112" s="9">
        <v>23.655999999999999</v>
      </c>
      <c r="L112" s="9">
        <v>8.9049999999999994</v>
      </c>
      <c r="M112" s="9">
        <v>14.750999999999999</v>
      </c>
      <c r="N112" s="9">
        <v>23.216999999999999</v>
      </c>
      <c r="O112" s="9">
        <v>9.16</v>
      </c>
      <c r="P112" s="9">
        <v>14.057</v>
      </c>
      <c r="Q112" s="9">
        <v>135.256</v>
      </c>
      <c r="R112" s="9">
        <v>68.111000000000004</v>
      </c>
      <c r="S112" s="9">
        <v>67.144999999999996</v>
      </c>
      <c r="T112" s="9">
        <v>106.96599999999999</v>
      </c>
      <c r="U112" s="9">
        <v>58.286999999999999</v>
      </c>
      <c r="V112" s="9">
        <v>48.679000000000002</v>
      </c>
      <c r="W112" s="9">
        <v>28.291</v>
      </c>
      <c r="X112" s="9">
        <v>9.8239999999999998</v>
      </c>
      <c r="Y112" s="9">
        <v>18.466000000000001</v>
      </c>
      <c r="Z112" s="9">
        <v>12.227</v>
      </c>
      <c r="AA112" s="9">
        <v>6.59</v>
      </c>
      <c r="AB112" s="9">
        <v>5.6369999999999996</v>
      </c>
      <c r="AC112" s="9">
        <v>3.0129999999999999</v>
      </c>
      <c r="AD112" s="9">
        <v>1.756</v>
      </c>
      <c r="AE112" s="9">
        <v>1.258</v>
      </c>
      <c r="AF112" s="9">
        <v>1.7709999999999999</v>
      </c>
      <c r="AG112" s="9">
        <v>1.1100000000000001</v>
      </c>
      <c r="AH112" s="9">
        <v>0.66100000000000003</v>
      </c>
      <c r="AI112" s="9">
        <v>0.93100000000000005</v>
      </c>
      <c r="AJ112" s="9">
        <v>0.63400000000000001</v>
      </c>
      <c r="AK112" s="9">
        <v>0.29699999999999999</v>
      </c>
      <c r="AL112" s="9">
        <v>0.84</v>
      </c>
      <c r="AM112" s="9">
        <v>0.47599999999999998</v>
      </c>
      <c r="AN112" s="9">
        <v>0.36399999999999999</v>
      </c>
      <c r="AO112" s="9">
        <v>1.2430000000000001</v>
      </c>
      <c r="AP112" s="9">
        <v>0.64600000000000002</v>
      </c>
      <c r="AQ112" s="9">
        <v>0.59699999999999998</v>
      </c>
      <c r="AR112" s="9">
        <v>10.422000000000001</v>
      </c>
      <c r="AS112" s="9">
        <v>5.6340000000000003</v>
      </c>
      <c r="AT112" s="9">
        <v>4.7869999999999999</v>
      </c>
      <c r="AU112" s="9">
        <v>4.1920000000000002</v>
      </c>
      <c r="AV112" s="9">
        <v>2.673</v>
      </c>
      <c r="AW112" s="9">
        <v>1.52</v>
      </c>
      <c r="AX112" s="9">
        <v>6.2290000000000001</v>
      </c>
      <c r="AY112" s="9">
        <v>2.9620000000000002</v>
      </c>
      <c r="AZ112" s="9">
        <v>3.2679999999999998</v>
      </c>
      <c r="BA112" s="9">
        <v>5.7060000000000004</v>
      </c>
      <c r="BB112" s="9">
        <v>3.5659999999999998</v>
      </c>
      <c r="BC112" s="9">
        <v>2.14</v>
      </c>
      <c r="BD112" s="9">
        <v>6.5209999999999999</v>
      </c>
      <c r="BE112" s="9">
        <v>3.024</v>
      </c>
      <c r="BF112" s="9">
        <v>3.4969999999999999</v>
      </c>
      <c r="BG112" s="9">
        <v>7.16</v>
      </c>
      <c r="BH112" s="9">
        <v>3.5960000000000001</v>
      </c>
      <c r="BI112" s="9">
        <v>3.5649999999999999</v>
      </c>
      <c r="BJ112" s="9">
        <v>264.89400000000001</v>
      </c>
      <c r="BK112" s="9">
        <v>136.27000000000001</v>
      </c>
      <c r="BL112" s="9">
        <v>128.624</v>
      </c>
      <c r="BM112" s="9">
        <v>204.60499999999999</v>
      </c>
      <c r="BN112" s="9">
        <v>115.01</v>
      </c>
      <c r="BO112" s="9">
        <v>89.594999999999999</v>
      </c>
      <c r="BP112" s="9">
        <v>60.289000000000001</v>
      </c>
      <c r="BQ112" s="9">
        <v>21.26</v>
      </c>
      <c r="BR112" s="9">
        <v>39.027999999999999</v>
      </c>
      <c r="BS112" s="9">
        <v>25.588000000000001</v>
      </c>
      <c r="BT112" s="9">
        <v>14.744999999999999</v>
      </c>
      <c r="BU112" s="9">
        <v>10.843</v>
      </c>
      <c r="BV112" s="9">
        <v>2.4039999999999999</v>
      </c>
      <c r="BW112" s="9">
        <v>1.931</v>
      </c>
      <c r="BX112" s="9">
        <v>0.47299999999999998</v>
      </c>
      <c r="BY112" s="9">
        <v>1.0149999999999999</v>
      </c>
      <c r="BZ112" s="9">
        <v>0.99</v>
      </c>
      <c r="CA112" s="9">
        <v>2.5000000000000001E-2</v>
      </c>
      <c r="CB112" s="9">
        <v>0.433</v>
      </c>
      <c r="CC112" s="9">
        <v>0.42199999999999999</v>
      </c>
      <c r="CD112" s="9">
        <v>0.01</v>
      </c>
      <c r="CE112" s="9">
        <v>0.58199999999999996</v>
      </c>
      <c r="CF112" s="9">
        <v>0.56699999999999995</v>
      </c>
      <c r="CG112" s="9">
        <v>1.4999999999999999E-2</v>
      </c>
      <c r="CH112" s="9">
        <v>1.389</v>
      </c>
      <c r="CI112" s="9">
        <v>0.94099999999999995</v>
      </c>
      <c r="CJ112" s="9">
        <v>0.44800000000000001</v>
      </c>
      <c r="CK112" s="9">
        <v>24.067</v>
      </c>
      <c r="CL112" s="9">
        <v>13.656000000000001</v>
      </c>
      <c r="CM112" s="9">
        <v>10.411</v>
      </c>
      <c r="CN112" s="9">
        <v>11.225</v>
      </c>
      <c r="CO112" s="9">
        <v>6.9649999999999999</v>
      </c>
      <c r="CP112" s="9">
        <v>4.26</v>
      </c>
      <c r="CQ112" s="9">
        <v>12.842000000000001</v>
      </c>
      <c r="CR112" s="9">
        <v>6.6920000000000002</v>
      </c>
      <c r="CS112" s="9">
        <v>6.1509999999999998</v>
      </c>
      <c r="CT112" s="9">
        <v>11.903</v>
      </c>
      <c r="CU112" s="9">
        <v>7.633</v>
      </c>
      <c r="CV112" s="9">
        <v>4.2699999999999996</v>
      </c>
      <c r="CW112" s="9">
        <v>13.685</v>
      </c>
      <c r="CX112" s="9">
        <v>7.1120000000000001</v>
      </c>
      <c r="CY112" s="9">
        <v>6.5730000000000004</v>
      </c>
      <c r="CZ112" s="9">
        <v>13.275</v>
      </c>
      <c r="DA112" s="9">
        <v>7.1139999999999999</v>
      </c>
      <c r="DB112" s="9">
        <v>6.1609999999999996</v>
      </c>
    </row>
    <row r="113" spans="1:106">
      <c r="A113" s="10">
        <v>44927</v>
      </c>
      <c r="B113" s="9">
        <v>10.718</v>
      </c>
      <c r="C113" s="9">
        <v>7.8170000000000002</v>
      </c>
      <c r="D113" s="9">
        <v>2.9</v>
      </c>
      <c r="E113" s="9">
        <v>24.666</v>
      </c>
      <c r="F113" s="9">
        <v>9.6880000000000006</v>
      </c>
      <c r="G113" s="9">
        <v>14.978</v>
      </c>
      <c r="H113" s="9">
        <v>11.997999999999999</v>
      </c>
      <c r="I113" s="9">
        <v>8.8859999999999992</v>
      </c>
      <c r="J113" s="9">
        <v>3.113</v>
      </c>
      <c r="K113" s="9">
        <v>26.512</v>
      </c>
      <c r="L113" s="9">
        <v>10.285</v>
      </c>
      <c r="M113" s="9">
        <v>16.227</v>
      </c>
      <c r="N113" s="9">
        <v>25.783000000000001</v>
      </c>
      <c r="O113" s="9">
        <v>10.509</v>
      </c>
      <c r="P113" s="9">
        <v>15.273999999999999</v>
      </c>
      <c r="Q113" s="9">
        <v>133.494</v>
      </c>
      <c r="R113" s="9">
        <v>66.905000000000001</v>
      </c>
      <c r="S113" s="9">
        <v>66.588999999999999</v>
      </c>
      <c r="T113" s="9">
        <v>105.642</v>
      </c>
      <c r="U113" s="9">
        <v>57.042000000000002</v>
      </c>
      <c r="V113" s="9">
        <v>48.6</v>
      </c>
      <c r="W113" s="9">
        <v>27.852</v>
      </c>
      <c r="X113" s="9">
        <v>9.8629999999999995</v>
      </c>
      <c r="Y113" s="9">
        <v>17.989000000000001</v>
      </c>
      <c r="Z113" s="9">
        <v>12.68</v>
      </c>
      <c r="AA113" s="9">
        <v>7.0979999999999999</v>
      </c>
      <c r="AB113" s="9">
        <v>5.5819999999999999</v>
      </c>
      <c r="AC113" s="9">
        <v>2.7559999999999998</v>
      </c>
      <c r="AD113" s="9">
        <v>1.5169999999999999</v>
      </c>
      <c r="AE113" s="9">
        <v>1.2390000000000001</v>
      </c>
      <c r="AF113" s="9">
        <v>1.3</v>
      </c>
      <c r="AG113" s="9">
        <v>0.77600000000000002</v>
      </c>
      <c r="AH113" s="9">
        <v>0.52400000000000002</v>
      </c>
      <c r="AI113" s="9">
        <v>0.86299999999999999</v>
      </c>
      <c r="AJ113" s="9">
        <v>0.59399999999999997</v>
      </c>
      <c r="AK113" s="9">
        <v>0.27</v>
      </c>
      <c r="AL113" s="9">
        <v>0.436</v>
      </c>
      <c r="AM113" s="9">
        <v>0.182</v>
      </c>
      <c r="AN113" s="9">
        <v>0.254</v>
      </c>
      <c r="AO113" s="9">
        <v>1.4570000000000001</v>
      </c>
      <c r="AP113" s="9">
        <v>0.74099999999999999</v>
      </c>
      <c r="AQ113" s="9">
        <v>0.71499999999999997</v>
      </c>
      <c r="AR113" s="9">
        <v>11.03</v>
      </c>
      <c r="AS113" s="9">
        <v>6.0629999999999997</v>
      </c>
      <c r="AT113" s="9">
        <v>4.9669999999999996</v>
      </c>
      <c r="AU113" s="9">
        <v>5.569</v>
      </c>
      <c r="AV113" s="9">
        <v>3.3959999999999999</v>
      </c>
      <c r="AW113" s="9">
        <v>2.173</v>
      </c>
      <c r="AX113" s="9">
        <v>5.4619999999999997</v>
      </c>
      <c r="AY113" s="9">
        <v>2.6669999999999998</v>
      </c>
      <c r="AZ113" s="9">
        <v>2.7949999999999999</v>
      </c>
      <c r="BA113" s="9">
        <v>6.7119999999999997</v>
      </c>
      <c r="BB113" s="9">
        <v>4.056</v>
      </c>
      <c r="BC113" s="9">
        <v>2.6560000000000001</v>
      </c>
      <c r="BD113" s="9">
        <v>5.968</v>
      </c>
      <c r="BE113" s="9">
        <v>3.0419999999999998</v>
      </c>
      <c r="BF113" s="9">
        <v>2.9249999999999998</v>
      </c>
      <c r="BG113" s="9">
        <v>6.3250000000000002</v>
      </c>
      <c r="BH113" s="9">
        <v>3.2610000000000001</v>
      </c>
      <c r="BI113" s="9">
        <v>3.0640000000000001</v>
      </c>
      <c r="BJ113" s="9">
        <v>257.35199999999998</v>
      </c>
      <c r="BK113" s="9">
        <v>132.80099999999999</v>
      </c>
      <c r="BL113" s="9">
        <v>124.551</v>
      </c>
      <c r="BM113" s="9">
        <v>193.35300000000001</v>
      </c>
      <c r="BN113" s="9">
        <v>109.92400000000001</v>
      </c>
      <c r="BO113" s="9">
        <v>83.429000000000002</v>
      </c>
      <c r="BP113" s="9">
        <v>63.999000000000002</v>
      </c>
      <c r="BQ113" s="9">
        <v>22.876999999999999</v>
      </c>
      <c r="BR113" s="9">
        <v>41.122</v>
      </c>
      <c r="BS113" s="9">
        <v>30.745000000000001</v>
      </c>
      <c r="BT113" s="9">
        <v>16.222000000000001</v>
      </c>
      <c r="BU113" s="9">
        <v>14.523</v>
      </c>
      <c r="BV113" s="9">
        <v>5.2949999999999999</v>
      </c>
      <c r="BW113" s="9">
        <v>2.722</v>
      </c>
      <c r="BX113" s="9">
        <v>2.573</v>
      </c>
      <c r="BY113" s="9">
        <v>2.0329999999999999</v>
      </c>
      <c r="BZ113" s="9">
        <v>0.80500000000000005</v>
      </c>
      <c r="CA113" s="9">
        <v>1.2290000000000001</v>
      </c>
      <c r="CB113" s="9">
        <v>1.1850000000000001</v>
      </c>
      <c r="CC113" s="9">
        <v>0.57899999999999996</v>
      </c>
      <c r="CD113" s="9">
        <v>0.60599999999999998</v>
      </c>
      <c r="CE113" s="9">
        <v>0.84799999999999998</v>
      </c>
      <c r="CF113" s="9">
        <v>0.22600000000000001</v>
      </c>
      <c r="CG113" s="9">
        <v>0.622</v>
      </c>
      <c r="CH113" s="9">
        <v>3.262</v>
      </c>
      <c r="CI113" s="9">
        <v>1.917</v>
      </c>
      <c r="CJ113" s="9">
        <v>1.345</v>
      </c>
      <c r="CK113" s="9">
        <v>27.207999999999998</v>
      </c>
      <c r="CL113" s="9">
        <v>14.420999999999999</v>
      </c>
      <c r="CM113" s="9">
        <v>12.787000000000001</v>
      </c>
      <c r="CN113" s="9">
        <v>12.644</v>
      </c>
      <c r="CO113" s="9">
        <v>7.7229999999999999</v>
      </c>
      <c r="CP113" s="9">
        <v>4.9210000000000003</v>
      </c>
      <c r="CQ113" s="9">
        <v>14.564</v>
      </c>
      <c r="CR113" s="9">
        <v>6.6980000000000004</v>
      </c>
      <c r="CS113" s="9">
        <v>7.8659999999999997</v>
      </c>
      <c r="CT113" s="9">
        <v>14.253</v>
      </c>
      <c r="CU113" s="9">
        <v>8.5229999999999997</v>
      </c>
      <c r="CV113" s="9">
        <v>5.7290000000000001</v>
      </c>
      <c r="CW113" s="9">
        <v>16.492000000000001</v>
      </c>
      <c r="CX113" s="9">
        <v>7.6980000000000004</v>
      </c>
      <c r="CY113" s="9">
        <v>8.7940000000000005</v>
      </c>
      <c r="CZ113" s="9">
        <v>15.75</v>
      </c>
      <c r="DA113" s="9">
        <v>7.2770000000000001</v>
      </c>
      <c r="DB113" s="9">
        <v>8.4730000000000008</v>
      </c>
    </row>
    <row r="114" spans="1:106">
      <c r="A114" s="10">
        <v>44958</v>
      </c>
      <c r="B114" s="9">
        <v>10.645</v>
      </c>
      <c r="C114" s="9">
        <v>7.2249999999999996</v>
      </c>
      <c r="D114" s="9">
        <v>3.42</v>
      </c>
      <c r="E114" s="9">
        <v>19.433</v>
      </c>
      <c r="F114" s="9">
        <v>8.4909999999999997</v>
      </c>
      <c r="G114" s="9">
        <v>10.942</v>
      </c>
      <c r="H114" s="9">
        <v>12.173</v>
      </c>
      <c r="I114" s="9">
        <v>8.4760000000000009</v>
      </c>
      <c r="J114" s="9">
        <v>3.6970000000000001</v>
      </c>
      <c r="K114" s="9">
        <v>21.661000000000001</v>
      </c>
      <c r="L114" s="9">
        <v>9.6549999999999994</v>
      </c>
      <c r="M114" s="9">
        <v>12.006</v>
      </c>
      <c r="N114" s="9">
        <v>20.399999999999999</v>
      </c>
      <c r="O114" s="9">
        <v>9.3179999999999996</v>
      </c>
      <c r="P114" s="9">
        <v>11.082000000000001</v>
      </c>
      <c r="Q114" s="9">
        <v>136.18199999999999</v>
      </c>
      <c r="R114" s="9">
        <v>68.742000000000004</v>
      </c>
      <c r="S114" s="9">
        <v>67.438999999999993</v>
      </c>
      <c r="T114" s="9">
        <v>108.065</v>
      </c>
      <c r="U114" s="9">
        <v>58.86</v>
      </c>
      <c r="V114" s="9">
        <v>49.204999999999998</v>
      </c>
      <c r="W114" s="9">
        <v>28.116</v>
      </c>
      <c r="X114" s="9">
        <v>9.8819999999999997</v>
      </c>
      <c r="Y114" s="9">
        <v>18.234000000000002</v>
      </c>
      <c r="Z114" s="9">
        <v>12.337</v>
      </c>
      <c r="AA114" s="9">
        <v>6.5570000000000004</v>
      </c>
      <c r="AB114" s="9">
        <v>5.78</v>
      </c>
      <c r="AC114" s="9">
        <v>2.6739999999999999</v>
      </c>
      <c r="AD114" s="9">
        <v>1.7150000000000001</v>
      </c>
      <c r="AE114" s="9">
        <v>0.95799999999999996</v>
      </c>
      <c r="AF114" s="9">
        <v>1.321</v>
      </c>
      <c r="AG114" s="9">
        <v>0.76800000000000002</v>
      </c>
      <c r="AH114" s="9">
        <v>0.55400000000000005</v>
      </c>
      <c r="AI114" s="9">
        <v>0.68200000000000005</v>
      </c>
      <c r="AJ114" s="9">
        <v>0.42199999999999999</v>
      </c>
      <c r="AK114" s="9">
        <v>0.26</v>
      </c>
      <c r="AL114" s="9">
        <v>0.64</v>
      </c>
      <c r="AM114" s="9">
        <v>0.34499999999999997</v>
      </c>
      <c r="AN114" s="9">
        <v>0.29399999999999998</v>
      </c>
      <c r="AO114" s="9">
        <v>1.3520000000000001</v>
      </c>
      <c r="AP114" s="9">
        <v>0.94799999999999995</v>
      </c>
      <c r="AQ114" s="9">
        <v>0.40400000000000003</v>
      </c>
      <c r="AR114" s="9">
        <v>10.452</v>
      </c>
      <c r="AS114" s="9">
        <v>5.4530000000000003</v>
      </c>
      <c r="AT114" s="9">
        <v>4.9989999999999997</v>
      </c>
      <c r="AU114" s="9">
        <v>5.3879999999999999</v>
      </c>
      <c r="AV114" s="9">
        <v>3.9380000000000002</v>
      </c>
      <c r="AW114" s="9">
        <v>1.4510000000000001</v>
      </c>
      <c r="AX114" s="9">
        <v>5.0629999999999997</v>
      </c>
      <c r="AY114" s="9">
        <v>1.5149999999999999</v>
      </c>
      <c r="AZ114" s="9">
        <v>3.548</v>
      </c>
      <c r="BA114" s="9">
        <v>6.1890000000000001</v>
      </c>
      <c r="BB114" s="9">
        <v>4.3010000000000002</v>
      </c>
      <c r="BC114" s="9">
        <v>1.8879999999999999</v>
      </c>
      <c r="BD114" s="9">
        <v>6.1479999999999997</v>
      </c>
      <c r="BE114" s="9">
        <v>2.2559999999999998</v>
      </c>
      <c r="BF114" s="9">
        <v>3.8919999999999999</v>
      </c>
      <c r="BG114" s="9">
        <v>5.7450000000000001</v>
      </c>
      <c r="BH114" s="9">
        <v>1.9370000000000001</v>
      </c>
      <c r="BI114" s="9">
        <v>3.8079999999999998</v>
      </c>
      <c r="BJ114" s="9">
        <v>267.29300000000001</v>
      </c>
      <c r="BK114" s="9">
        <v>136.428</v>
      </c>
      <c r="BL114" s="9">
        <v>130.86500000000001</v>
      </c>
      <c r="BM114" s="9">
        <v>203.78299999999999</v>
      </c>
      <c r="BN114" s="9">
        <v>111.414</v>
      </c>
      <c r="BO114" s="9">
        <v>92.369</v>
      </c>
      <c r="BP114" s="9">
        <v>63.51</v>
      </c>
      <c r="BQ114" s="9">
        <v>25.013999999999999</v>
      </c>
      <c r="BR114" s="9">
        <v>38.496000000000002</v>
      </c>
      <c r="BS114" s="9">
        <v>26.484999999999999</v>
      </c>
      <c r="BT114" s="9">
        <v>14.12</v>
      </c>
      <c r="BU114" s="9">
        <v>12.365</v>
      </c>
      <c r="BV114" s="9">
        <v>4.2489999999999997</v>
      </c>
      <c r="BW114" s="9">
        <v>1.9770000000000001</v>
      </c>
      <c r="BX114" s="9">
        <v>2.2719999999999998</v>
      </c>
      <c r="BY114" s="9">
        <v>1.583</v>
      </c>
      <c r="BZ114" s="9">
        <v>0.38200000000000001</v>
      </c>
      <c r="CA114" s="9">
        <v>1.2010000000000001</v>
      </c>
      <c r="CB114" s="9">
        <v>0.98899999999999999</v>
      </c>
      <c r="CC114" s="9">
        <v>0.193</v>
      </c>
      <c r="CD114" s="9">
        <v>0.79600000000000004</v>
      </c>
      <c r="CE114" s="9">
        <v>0.59399999999999997</v>
      </c>
      <c r="CF114" s="9">
        <v>0.189</v>
      </c>
      <c r="CG114" s="9">
        <v>0.40500000000000003</v>
      </c>
      <c r="CH114" s="9">
        <v>2.6659999999999999</v>
      </c>
      <c r="CI114" s="9">
        <v>1.5940000000000001</v>
      </c>
      <c r="CJ114" s="9">
        <v>1.071</v>
      </c>
      <c r="CK114" s="9">
        <v>23.977</v>
      </c>
      <c r="CL114" s="9">
        <v>13.25</v>
      </c>
      <c r="CM114" s="9">
        <v>10.727</v>
      </c>
      <c r="CN114" s="9">
        <v>9.0909999999999993</v>
      </c>
      <c r="CO114" s="9">
        <v>5.907</v>
      </c>
      <c r="CP114" s="9">
        <v>3.1829999999999998</v>
      </c>
      <c r="CQ114" s="9">
        <v>14.887</v>
      </c>
      <c r="CR114" s="9">
        <v>7.343</v>
      </c>
      <c r="CS114" s="9">
        <v>7.5439999999999996</v>
      </c>
      <c r="CT114" s="9">
        <v>10.467000000000001</v>
      </c>
      <c r="CU114" s="9">
        <v>6.2850000000000001</v>
      </c>
      <c r="CV114" s="9">
        <v>4.1820000000000004</v>
      </c>
      <c r="CW114" s="9">
        <v>16.018000000000001</v>
      </c>
      <c r="CX114" s="9">
        <v>7.835</v>
      </c>
      <c r="CY114" s="9">
        <v>8.1829999999999998</v>
      </c>
      <c r="CZ114" s="9">
        <v>15.875999999999999</v>
      </c>
      <c r="DA114" s="9">
        <v>7.5359999999999996</v>
      </c>
      <c r="DB114" s="9">
        <v>8.34</v>
      </c>
    </row>
    <row r="115" spans="1:106">
      <c r="A115" s="10">
        <v>44986</v>
      </c>
      <c r="B115" s="9">
        <v>9.4849999999999994</v>
      </c>
      <c r="C115" s="9">
        <v>7.49</v>
      </c>
      <c r="D115" s="9">
        <v>1.9950000000000001</v>
      </c>
      <c r="E115" s="9">
        <v>20.265999999999998</v>
      </c>
      <c r="F115" s="9">
        <v>8.452</v>
      </c>
      <c r="G115" s="9">
        <v>11.814</v>
      </c>
      <c r="H115" s="9">
        <v>11.021000000000001</v>
      </c>
      <c r="I115" s="9">
        <v>8.3059999999999992</v>
      </c>
      <c r="J115" s="9">
        <v>2.7149999999999999</v>
      </c>
      <c r="K115" s="9">
        <v>22.721</v>
      </c>
      <c r="L115" s="9">
        <v>9.6120000000000001</v>
      </c>
      <c r="M115" s="9">
        <v>13.108000000000001</v>
      </c>
      <c r="N115" s="9">
        <v>21.393000000000001</v>
      </c>
      <c r="O115" s="9">
        <v>9.1150000000000002</v>
      </c>
      <c r="P115" s="9">
        <v>12.276999999999999</v>
      </c>
      <c r="Q115" s="9">
        <v>136.756</v>
      </c>
      <c r="R115" s="9">
        <v>68.555000000000007</v>
      </c>
      <c r="S115" s="9">
        <v>68.200999999999993</v>
      </c>
      <c r="T115" s="9">
        <v>106.476</v>
      </c>
      <c r="U115" s="9">
        <v>57.877000000000002</v>
      </c>
      <c r="V115" s="9">
        <v>48.6</v>
      </c>
      <c r="W115" s="9">
        <v>30.279</v>
      </c>
      <c r="X115" s="9">
        <v>10.679</v>
      </c>
      <c r="Y115" s="9">
        <v>19.600999999999999</v>
      </c>
      <c r="Z115" s="9">
        <v>13.956</v>
      </c>
      <c r="AA115" s="9">
        <v>7.2359999999999998</v>
      </c>
      <c r="AB115" s="9">
        <v>6.72</v>
      </c>
      <c r="AC115" s="9">
        <v>2.6680000000000001</v>
      </c>
      <c r="AD115" s="9">
        <v>1.4370000000000001</v>
      </c>
      <c r="AE115" s="9">
        <v>1.2310000000000001</v>
      </c>
      <c r="AF115" s="9">
        <v>1.4890000000000001</v>
      </c>
      <c r="AG115" s="9">
        <v>0.91400000000000003</v>
      </c>
      <c r="AH115" s="9">
        <v>0.57599999999999996</v>
      </c>
      <c r="AI115" s="9">
        <v>0.61099999999999999</v>
      </c>
      <c r="AJ115" s="9">
        <v>0.34899999999999998</v>
      </c>
      <c r="AK115" s="9">
        <v>0.26200000000000001</v>
      </c>
      <c r="AL115" s="9">
        <v>0.878</v>
      </c>
      <c r="AM115" s="9">
        <v>0.56499999999999995</v>
      </c>
      <c r="AN115" s="9">
        <v>0.314</v>
      </c>
      <c r="AO115" s="9">
        <v>1.179</v>
      </c>
      <c r="AP115" s="9">
        <v>0.52300000000000002</v>
      </c>
      <c r="AQ115" s="9">
        <v>0.65500000000000003</v>
      </c>
      <c r="AR115" s="9">
        <v>12.304</v>
      </c>
      <c r="AS115" s="9">
        <v>6.33</v>
      </c>
      <c r="AT115" s="9">
        <v>5.9740000000000002</v>
      </c>
      <c r="AU115" s="9">
        <v>7.8</v>
      </c>
      <c r="AV115" s="9">
        <v>4.617</v>
      </c>
      <c r="AW115" s="9">
        <v>3.1829999999999998</v>
      </c>
      <c r="AX115" s="9">
        <v>4.5039999999999996</v>
      </c>
      <c r="AY115" s="9">
        <v>1.7130000000000001</v>
      </c>
      <c r="AZ115" s="9">
        <v>2.7909999999999999</v>
      </c>
      <c r="BA115" s="9">
        <v>8.9469999999999992</v>
      </c>
      <c r="BB115" s="9">
        <v>5.3129999999999997</v>
      </c>
      <c r="BC115" s="9">
        <v>3.6339999999999999</v>
      </c>
      <c r="BD115" s="9">
        <v>5.0090000000000003</v>
      </c>
      <c r="BE115" s="9">
        <v>1.923</v>
      </c>
      <c r="BF115" s="9">
        <v>3.0859999999999999</v>
      </c>
      <c r="BG115" s="9">
        <v>5.1150000000000002</v>
      </c>
      <c r="BH115" s="9">
        <v>2.0619999999999998</v>
      </c>
      <c r="BI115" s="9">
        <v>3.0529999999999999</v>
      </c>
      <c r="BJ115" s="9">
        <v>263.577</v>
      </c>
      <c r="BK115" s="9">
        <v>134.15600000000001</v>
      </c>
      <c r="BL115" s="9">
        <v>129.42099999999999</v>
      </c>
      <c r="BM115" s="9">
        <v>201.071</v>
      </c>
      <c r="BN115" s="9">
        <v>110.20099999999999</v>
      </c>
      <c r="BO115" s="9">
        <v>90.87</v>
      </c>
      <c r="BP115" s="9">
        <v>62.505000000000003</v>
      </c>
      <c r="BQ115" s="9">
        <v>23.954999999999998</v>
      </c>
      <c r="BR115" s="9">
        <v>38.551000000000002</v>
      </c>
      <c r="BS115" s="9">
        <v>23.201000000000001</v>
      </c>
      <c r="BT115" s="9">
        <v>13.468</v>
      </c>
      <c r="BU115" s="9">
        <v>9.7330000000000005</v>
      </c>
      <c r="BV115" s="9">
        <v>3.2410000000000001</v>
      </c>
      <c r="BW115" s="9">
        <v>1.73</v>
      </c>
      <c r="BX115" s="9">
        <v>1.5109999999999999</v>
      </c>
      <c r="BY115" s="9">
        <v>1.427</v>
      </c>
      <c r="BZ115" s="9">
        <v>0.81599999999999995</v>
      </c>
      <c r="CA115" s="9">
        <v>0.61199999999999999</v>
      </c>
      <c r="CB115" s="9">
        <v>1.206</v>
      </c>
      <c r="CC115" s="9">
        <v>0.79900000000000004</v>
      </c>
      <c r="CD115" s="9">
        <v>0.40699999999999997</v>
      </c>
      <c r="CE115" s="9">
        <v>0.221</v>
      </c>
      <c r="CF115" s="9">
        <v>1.6E-2</v>
      </c>
      <c r="CG115" s="9">
        <v>0.20499999999999999</v>
      </c>
      <c r="CH115" s="9">
        <v>1.8140000000000001</v>
      </c>
      <c r="CI115" s="9">
        <v>0.91400000000000003</v>
      </c>
      <c r="CJ115" s="9">
        <v>0.89900000000000002</v>
      </c>
      <c r="CK115" s="9">
        <v>21.096</v>
      </c>
      <c r="CL115" s="9">
        <v>12.172000000000001</v>
      </c>
      <c r="CM115" s="9">
        <v>8.9250000000000007</v>
      </c>
      <c r="CN115" s="9">
        <v>10.686</v>
      </c>
      <c r="CO115" s="9">
        <v>6.9980000000000002</v>
      </c>
      <c r="CP115" s="9">
        <v>3.6869999999999998</v>
      </c>
      <c r="CQ115" s="9">
        <v>10.411</v>
      </c>
      <c r="CR115" s="9">
        <v>5.173</v>
      </c>
      <c r="CS115" s="9">
        <v>5.2370000000000001</v>
      </c>
      <c r="CT115" s="9">
        <v>11.488</v>
      </c>
      <c r="CU115" s="9">
        <v>7.5860000000000003</v>
      </c>
      <c r="CV115" s="9">
        <v>3.9020000000000001</v>
      </c>
      <c r="CW115" s="9">
        <v>11.712999999999999</v>
      </c>
      <c r="CX115" s="9">
        <v>5.8819999999999997</v>
      </c>
      <c r="CY115" s="9">
        <v>5.8319999999999999</v>
      </c>
      <c r="CZ115" s="9">
        <v>11.617000000000001</v>
      </c>
      <c r="DA115" s="9">
        <v>5.9729999999999999</v>
      </c>
      <c r="DB115" s="9">
        <v>5.6440000000000001</v>
      </c>
    </row>
    <row r="116" spans="1:106">
      <c r="A116" s="10">
        <v>45017</v>
      </c>
      <c r="B116" s="9">
        <v>10.321999999999999</v>
      </c>
      <c r="C116" s="9">
        <v>7.444</v>
      </c>
      <c r="D116" s="9">
        <v>2.8769999999999998</v>
      </c>
      <c r="E116" s="9">
        <v>20.98</v>
      </c>
      <c r="F116" s="9">
        <v>9.2840000000000007</v>
      </c>
      <c r="G116" s="9">
        <v>11.696</v>
      </c>
      <c r="H116" s="9">
        <v>11.311999999999999</v>
      </c>
      <c r="I116" s="9">
        <v>8.1549999999999994</v>
      </c>
      <c r="J116" s="9">
        <v>3.157</v>
      </c>
      <c r="K116" s="9">
        <v>23.859000000000002</v>
      </c>
      <c r="L116" s="9">
        <v>10.425000000000001</v>
      </c>
      <c r="M116" s="9">
        <v>13.433999999999999</v>
      </c>
      <c r="N116" s="9">
        <v>21.602</v>
      </c>
      <c r="O116" s="9">
        <v>9.7850000000000001</v>
      </c>
      <c r="P116" s="9">
        <v>11.816000000000001</v>
      </c>
      <c r="Q116" s="9">
        <v>138.64699999999999</v>
      </c>
      <c r="R116" s="9">
        <v>69.533000000000001</v>
      </c>
      <c r="S116" s="9">
        <v>69.114000000000004</v>
      </c>
      <c r="T116" s="9">
        <v>109.101</v>
      </c>
      <c r="U116" s="9">
        <v>58.478000000000002</v>
      </c>
      <c r="V116" s="9">
        <v>50.622999999999998</v>
      </c>
      <c r="W116" s="9">
        <v>29.545999999999999</v>
      </c>
      <c r="X116" s="9">
        <v>11.055</v>
      </c>
      <c r="Y116" s="9">
        <v>18.491</v>
      </c>
      <c r="Z116" s="9">
        <v>12.609</v>
      </c>
      <c r="AA116" s="9">
        <v>5.7839999999999998</v>
      </c>
      <c r="AB116" s="9">
        <v>6.8250000000000002</v>
      </c>
      <c r="AC116" s="9">
        <v>1.4750000000000001</v>
      </c>
      <c r="AD116" s="9">
        <v>0.50600000000000001</v>
      </c>
      <c r="AE116" s="9">
        <v>0.96799999999999997</v>
      </c>
      <c r="AF116" s="9">
        <v>0.57699999999999996</v>
      </c>
      <c r="AG116" s="9">
        <v>0.19500000000000001</v>
      </c>
      <c r="AH116" s="9">
        <v>0.38200000000000001</v>
      </c>
      <c r="AI116" s="9">
        <v>0.16</v>
      </c>
      <c r="AJ116" s="9">
        <v>1.2E-2</v>
      </c>
      <c r="AK116" s="9">
        <v>0.14799999999999999</v>
      </c>
      <c r="AL116" s="9">
        <v>0.41699999999999998</v>
      </c>
      <c r="AM116" s="9">
        <v>0.182</v>
      </c>
      <c r="AN116" s="9">
        <v>0.23400000000000001</v>
      </c>
      <c r="AO116" s="9">
        <v>0.89800000000000002</v>
      </c>
      <c r="AP116" s="9">
        <v>0.311</v>
      </c>
      <c r="AQ116" s="9">
        <v>0.58599999999999997</v>
      </c>
      <c r="AR116" s="9">
        <v>11.651999999999999</v>
      </c>
      <c r="AS116" s="9">
        <v>5.4349999999999996</v>
      </c>
      <c r="AT116" s="9">
        <v>6.2169999999999996</v>
      </c>
      <c r="AU116" s="9">
        <v>6.625</v>
      </c>
      <c r="AV116" s="9">
        <v>3.282</v>
      </c>
      <c r="AW116" s="9">
        <v>3.343</v>
      </c>
      <c r="AX116" s="9">
        <v>5.0270000000000001</v>
      </c>
      <c r="AY116" s="9">
        <v>2.153</v>
      </c>
      <c r="AZ116" s="9">
        <v>2.8740000000000001</v>
      </c>
      <c r="BA116" s="9">
        <v>7.0579999999999998</v>
      </c>
      <c r="BB116" s="9">
        <v>3.4590000000000001</v>
      </c>
      <c r="BC116" s="9">
        <v>3.5990000000000002</v>
      </c>
      <c r="BD116" s="9">
        <v>5.55</v>
      </c>
      <c r="BE116" s="9">
        <v>2.3239999999999998</v>
      </c>
      <c r="BF116" s="9">
        <v>3.226</v>
      </c>
      <c r="BG116" s="9">
        <v>5.1870000000000003</v>
      </c>
      <c r="BH116" s="9">
        <v>2.165</v>
      </c>
      <c r="BI116" s="9">
        <v>3.0219999999999998</v>
      </c>
      <c r="BJ116" s="9">
        <v>259.87900000000002</v>
      </c>
      <c r="BK116" s="9">
        <v>133.84399999999999</v>
      </c>
      <c r="BL116" s="9">
        <v>126.035</v>
      </c>
      <c r="BM116" s="9">
        <v>201.489</v>
      </c>
      <c r="BN116" s="9">
        <v>109.93600000000001</v>
      </c>
      <c r="BO116" s="9">
        <v>91.552999999999997</v>
      </c>
      <c r="BP116" s="9">
        <v>58.39</v>
      </c>
      <c r="BQ116" s="9">
        <v>23.908000000000001</v>
      </c>
      <c r="BR116" s="9">
        <v>34.481999999999999</v>
      </c>
      <c r="BS116" s="9">
        <v>25.082000000000001</v>
      </c>
      <c r="BT116" s="9">
        <v>17.331</v>
      </c>
      <c r="BU116" s="9">
        <v>7.75</v>
      </c>
      <c r="BV116" s="9">
        <v>3.6920000000000002</v>
      </c>
      <c r="BW116" s="9">
        <v>2.2799999999999998</v>
      </c>
      <c r="BX116" s="9">
        <v>1.4119999999999999</v>
      </c>
      <c r="BY116" s="9">
        <v>1.1499999999999999</v>
      </c>
      <c r="BZ116" s="9">
        <v>0.90300000000000002</v>
      </c>
      <c r="CA116" s="9">
        <v>0.246</v>
      </c>
      <c r="CB116" s="9">
        <v>0.54800000000000004</v>
      </c>
      <c r="CC116" s="9">
        <v>0.317</v>
      </c>
      <c r="CD116" s="9">
        <v>0.23100000000000001</v>
      </c>
      <c r="CE116" s="9">
        <v>0.60099999999999998</v>
      </c>
      <c r="CF116" s="9">
        <v>0.58699999999999997</v>
      </c>
      <c r="CG116" s="9">
        <v>1.4999999999999999E-2</v>
      </c>
      <c r="CH116" s="9">
        <v>2.5419999999999998</v>
      </c>
      <c r="CI116" s="9">
        <v>1.377</v>
      </c>
      <c r="CJ116" s="9">
        <v>1.1659999999999999</v>
      </c>
      <c r="CK116" s="9">
        <v>22.73</v>
      </c>
      <c r="CL116" s="9">
        <v>15.737</v>
      </c>
      <c r="CM116" s="9">
        <v>6.9930000000000003</v>
      </c>
      <c r="CN116" s="9">
        <v>10.946</v>
      </c>
      <c r="CO116" s="9">
        <v>8.3659999999999997</v>
      </c>
      <c r="CP116" s="9">
        <v>2.58</v>
      </c>
      <c r="CQ116" s="9">
        <v>11.784000000000001</v>
      </c>
      <c r="CR116" s="9">
        <v>7.3710000000000004</v>
      </c>
      <c r="CS116" s="9">
        <v>4.4130000000000003</v>
      </c>
      <c r="CT116" s="9">
        <v>11.888999999999999</v>
      </c>
      <c r="CU116" s="9">
        <v>9.0790000000000006</v>
      </c>
      <c r="CV116" s="9">
        <v>2.81</v>
      </c>
      <c r="CW116" s="9">
        <v>13.193</v>
      </c>
      <c r="CX116" s="9">
        <v>8.2530000000000001</v>
      </c>
      <c r="CY116" s="9">
        <v>4.9400000000000004</v>
      </c>
      <c r="CZ116" s="9">
        <v>12.333</v>
      </c>
      <c r="DA116" s="9">
        <v>7.6879999999999997</v>
      </c>
      <c r="DB116" s="9">
        <v>4.6440000000000001</v>
      </c>
    </row>
    <row r="117" spans="1:106">
      <c r="A117" s="10">
        <v>45047</v>
      </c>
      <c r="B117" s="9">
        <v>13.108000000000001</v>
      </c>
      <c r="C117" s="9">
        <v>9.8420000000000005</v>
      </c>
      <c r="D117" s="9">
        <v>3.266</v>
      </c>
      <c r="E117" s="9">
        <v>20.108000000000001</v>
      </c>
      <c r="F117" s="9">
        <v>7.3869999999999996</v>
      </c>
      <c r="G117" s="9">
        <v>12.721</v>
      </c>
      <c r="H117" s="9">
        <v>14.539</v>
      </c>
      <c r="I117" s="9">
        <v>10.768000000000001</v>
      </c>
      <c r="J117" s="9">
        <v>3.7719999999999998</v>
      </c>
      <c r="K117" s="9">
        <v>22.353999999999999</v>
      </c>
      <c r="L117" s="9">
        <v>8.5380000000000003</v>
      </c>
      <c r="M117" s="9">
        <v>13.816000000000001</v>
      </c>
      <c r="N117" s="9">
        <v>20.766999999999999</v>
      </c>
      <c r="O117" s="9">
        <v>7.9260000000000002</v>
      </c>
      <c r="P117" s="9">
        <v>12.840999999999999</v>
      </c>
      <c r="Q117" s="9">
        <v>138.208</v>
      </c>
      <c r="R117" s="9">
        <v>69.988</v>
      </c>
      <c r="S117" s="9">
        <v>68.218999999999994</v>
      </c>
      <c r="T117" s="9">
        <v>106.992</v>
      </c>
      <c r="U117" s="9">
        <v>57.915999999999997</v>
      </c>
      <c r="V117" s="9">
        <v>49.076000000000001</v>
      </c>
      <c r="W117" s="9">
        <v>31.216000000000001</v>
      </c>
      <c r="X117" s="9">
        <v>12.071999999999999</v>
      </c>
      <c r="Y117" s="9">
        <v>19.143999999999998</v>
      </c>
      <c r="Z117" s="9">
        <v>15.734</v>
      </c>
      <c r="AA117" s="9">
        <v>7.944</v>
      </c>
      <c r="AB117" s="9">
        <v>7.79</v>
      </c>
      <c r="AC117" s="9">
        <v>2.6840000000000002</v>
      </c>
      <c r="AD117" s="9">
        <v>1.3660000000000001</v>
      </c>
      <c r="AE117" s="9">
        <v>1.3180000000000001</v>
      </c>
      <c r="AF117" s="9">
        <v>1.2090000000000001</v>
      </c>
      <c r="AG117" s="9">
        <v>0.64200000000000002</v>
      </c>
      <c r="AH117" s="9">
        <v>0.56799999999999995</v>
      </c>
      <c r="AI117" s="9">
        <v>0.38900000000000001</v>
      </c>
      <c r="AJ117" s="9">
        <v>0.106</v>
      </c>
      <c r="AK117" s="9">
        <v>0.28299999999999997</v>
      </c>
      <c r="AL117" s="9">
        <v>0.82099999999999995</v>
      </c>
      <c r="AM117" s="9">
        <v>0.53600000000000003</v>
      </c>
      <c r="AN117" s="9">
        <v>0.28499999999999998</v>
      </c>
      <c r="AO117" s="9">
        <v>1.474</v>
      </c>
      <c r="AP117" s="9">
        <v>0.72399999999999998</v>
      </c>
      <c r="AQ117" s="9">
        <v>0.75</v>
      </c>
      <c r="AR117" s="9">
        <v>14.119</v>
      </c>
      <c r="AS117" s="9">
        <v>6.9649999999999999</v>
      </c>
      <c r="AT117" s="9">
        <v>7.1529999999999996</v>
      </c>
      <c r="AU117" s="9">
        <v>8.3369999999999997</v>
      </c>
      <c r="AV117" s="9">
        <v>4.2610000000000001</v>
      </c>
      <c r="AW117" s="9">
        <v>4.0759999999999996</v>
      </c>
      <c r="AX117" s="9">
        <v>5.782</v>
      </c>
      <c r="AY117" s="9">
        <v>2.7050000000000001</v>
      </c>
      <c r="AZ117" s="9">
        <v>3.077</v>
      </c>
      <c r="BA117" s="9">
        <v>9.3089999999999993</v>
      </c>
      <c r="BB117" s="9">
        <v>4.8849999999999998</v>
      </c>
      <c r="BC117" s="9">
        <v>4.4240000000000004</v>
      </c>
      <c r="BD117" s="9">
        <v>6.4240000000000004</v>
      </c>
      <c r="BE117" s="9">
        <v>3.0590000000000002</v>
      </c>
      <c r="BF117" s="9">
        <v>3.3650000000000002</v>
      </c>
      <c r="BG117" s="9">
        <v>6.1710000000000003</v>
      </c>
      <c r="BH117" s="9">
        <v>2.8109999999999999</v>
      </c>
      <c r="BI117" s="9">
        <v>3.36</v>
      </c>
      <c r="BJ117" s="9">
        <v>268.99400000000003</v>
      </c>
      <c r="BK117" s="9">
        <v>138.61000000000001</v>
      </c>
      <c r="BL117" s="9">
        <v>130.38399999999999</v>
      </c>
      <c r="BM117" s="9">
        <v>203.88300000000001</v>
      </c>
      <c r="BN117" s="9">
        <v>112.673</v>
      </c>
      <c r="BO117" s="9">
        <v>91.210999999999999</v>
      </c>
      <c r="BP117" s="9">
        <v>65.111000000000004</v>
      </c>
      <c r="BQ117" s="9">
        <v>25.937000000000001</v>
      </c>
      <c r="BR117" s="9">
        <v>39.173999999999999</v>
      </c>
      <c r="BS117" s="9">
        <v>25.939</v>
      </c>
      <c r="BT117" s="9">
        <v>16.283999999999999</v>
      </c>
      <c r="BU117" s="9">
        <v>9.6560000000000006</v>
      </c>
      <c r="BV117" s="9">
        <v>4.4039999999999999</v>
      </c>
      <c r="BW117" s="9">
        <v>3.1</v>
      </c>
      <c r="BX117" s="9">
        <v>1.304</v>
      </c>
      <c r="BY117" s="9">
        <v>1.56</v>
      </c>
      <c r="BZ117" s="9">
        <v>1.2729999999999999</v>
      </c>
      <c r="CA117" s="9">
        <v>0.28699999999999998</v>
      </c>
      <c r="CB117" s="9">
        <v>0.92100000000000004</v>
      </c>
      <c r="CC117" s="9">
        <v>0.64900000000000002</v>
      </c>
      <c r="CD117" s="9">
        <v>0.27200000000000002</v>
      </c>
      <c r="CE117" s="9">
        <v>0.63800000000000001</v>
      </c>
      <c r="CF117" s="9">
        <v>0.624</v>
      </c>
      <c r="CG117" s="9">
        <v>1.4999999999999999E-2</v>
      </c>
      <c r="CH117" s="9">
        <v>2.8439999999999999</v>
      </c>
      <c r="CI117" s="9">
        <v>1.827</v>
      </c>
      <c r="CJ117" s="9">
        <v>1.0169999999999999</v>
      </c>
      <c r="CK117" s="9">
        <v>23.946000000000002</v>
      </c>
      <c r="CL117" s="9">
        <v>14.855</v>
      </c>
      <c r="CM117" s="9">
        <v>9.0909999999999993</v>
      </c>
      <c r="CN117" s="9">
        <v>11.398</v>
      </c>
      <c r="CO117" s="9">
        <v>7.9379999999999997</v>
      </c>
      <c r="CP117" s="9">
        <v>3.4609999999999999</v>
      </c>
      <c r="CQ117" s="9">
        <v>12.547000000000001</v>
      </c>
      <c r="CR117" s="9">
        <v>6.9169999999999998</v>
      </c>
      <c r="CS117" s="9">
        <v>5.63</v>
      </c>
      <c r="CT117" s="9">
        <v>12.513999999999999</v>
      </c>
      <c r="CU117" s="9">
        <v>8.782</v>
      </c>
      <c r="CV117" s="9">
        <v>3.7320000000000002</v>
      </c>
      <c r="CW117" s="9">
        <v>13.425000000000001</v>
      </c>
      <c r="CX117" s="9">
        <v>7.5019999999999998</v>
      </c>
      <c r="CY117" s="9">
        <v>5.923</v>
      </c>
      <c r="CZ117" s="9">
        <v>13.468999999999999</v>
      </c>
      <c r="DA117" s="9">
        <v>7.5659999999999998</v>
      </c>
      <c r="DB117" s="9">
        <v>5.9029999999999996</v>
      </c>
    </row>
    <row r="118" spans="1:106">
      <c r="A118" s="10">
        <v>45078</v>
      </c>
      <c r="B118" s="9">
        <v>14.16</v>
      </c>
      <c r="C118" s="9">
        <v>10.371</v>
      </c>
      <c r="D118" s="9">
        <v>3.7890000000000001</v>
      </c>
      <c r="E118" s="9">
        <v>21.562999999999999</v>
      </c>
      <c r="F118" s="9">
        <v>8.8249999999999993</v>
      </c>
      <c r="G118" s="9">
        <v>12.738</v>
      </c>
      <c r="H118" s="9">
        <v>15.553000000000001</v>
      </c>
      <c r="I118" s="9">
        <v>11.378</v>
      </c>
      <c r="J118" s="9">
        <v>4.1749999999999998</v>
      </c>
      <c r="K118" s="9">
        <v>24.018000000000001</v>
      </c>
      <c r="L118" s="9">
        <v>9.218</v>
      </c>
      <c r="M118" s="9">
        <v>14.8</v>
      </c>
      <c r="N118" s="9">
        <v>22.242000000000001</v>
      </c>
      <c r="O118" s="9">
        <v>9.1669999999999998</v>
      </c>
      <c r="P118" s="9">
        <v>13.074999999999999</v>
      </c>
      <c r="Q118" s="9">
        <v>135.80799999999999</v>
      </c>
      <c r="R118" s="9">
        <v>68.825999999999993</v>
      </c>
      <c r="S118" s="9">
        <v>66.981999999999999</v>
      </c>
      <c r="T118" s="9">
        <v>106.133</v>
      </c>
      <c r="U118" s="9">
        <v>57.902000000000001</v>
      </c>
      <c r="V118" s="9">
        <v>48.231000000000002</v>
      </c>
      <c r="W118" s="9">
        <v>29.673999999999999</v>
      </c>
      <c r="X118" s="9">
        <v>10.923</v>
      </c>
      <c r="Y118" s="9">
        <v>18.751000000000001</v>
      </c>
      <c r="Z118" s="9">
        <v>15.004</v>
      </c>
      <c r="AA118" s="9">
        <v>8.7859999999999996</v>
      </c>
      <c r="AB118" s="9">
        <v>6.218</v>
      </c>
      <c r="AC118" s="9">
        <v>1.752</v>
      </c>
      <c r="AD118" s="9">
        <v>0.97199999999999998</v>
      </c>
      <c r="AE118" s="9">
        <v>0.78</v>
      </c>
      <c r="AF118" s="9">
        <v>0.87</v>
      </c>
      <c r="AG118" s="9">
        <v>0.54900000000000004</v>
      </c>
      <c r="AH118" s="9">
        <v>0.32100000000000001</v>
      </c>
      <c r="AI118" s="9">
        <v>0.217</v>
      </c>
      <c r="AJ118" s="9">
        <v>0.129</v>
      </c>
      <c r="AK118" s="9">
        <v>8.7999999999999995E-2</v>
      </c>
      <c r="AL118" s="9">
        <v>0.65300000000000002</v>
      </c>
      <c r="AM118" s="9">
        <v>0.42</v>
      </c>
      <c r="AN118" s="9">
        <v>0.23300000000000001</v>
      </c>
      <c r="AO118" s="9">
        <v>0.88100000000000001</v>
      </c>
      <c r="AP118" s="9">
        <v>0.42299999999999999</v>
      </c>
      <c r="AQ118" s="9">
        <v>0.45900000000000002</v>
      </c>
      <c r="AR118" s="9">
        <v>13.585000000000001</v>
      </c>
      <c r="AS118" s="9">
        <v>7.9720000000000004</v>
      </c>
      <c r="AT118" s="9">
        <v>5.6130000000000004</v>
      </c>
      <c r="AU118" s="9">
        <v>8.4629999999999992</v>
      </c>
      <c r="AV118" s="9">
        <v>5.7220000000000004</v>
      </c>
      <c r="AW118" s="9">
        <v>2.7410000000000001</v>
      </c>
      <c r="AX118" s="9">
        <v>5.1219999999999999</v>
      </c>
      <c r="AY118" s="9">
        <v>2.25</v>
      </c>
      <c r="AZ118" s="9">
        <v>2.8719999999999999</v>
      </c>
      <c r="BA118" s="9">
        <v>9.2750000000000004</v>
      </c>
      <c r="BB118" s="9">
        <v>6.2539999999999996</v>
      </c>
      <c r="BC118" s="9">
        <v>3.0209999999999999</v>
      </c>
      <c r="BD118" s="9">
        <v>5.7290000000000001</v>
      </c>
      <c r="BE118" s="9">
        <v>2.532</v>
      </c>
      <c r="BF118" s="9">
        <v>3.1970000000000001</v>
      </c>
      <c r="BG118" s="9">
        <v>5.3390000000000004</v>
      </c>
      <c r="BH118" s="9">
        <v>2.379</v>
      </c>
      <c r="BI118" s="9">
        <v>2.9609999999999999</v>
      </c>
      <c r="BJ118" s="9">
        <v>264.50799999999998</v>
      </c>
      <c r="BK118" s="9">
        <v>136.27699999999999</v>
      </c>
      <c r="BL118" s="9">
        <v>128.23099999999999</v>
      </c>
      <c r="BM118" s="9">
        <v>203.904</v>
      </c>
      <c r="BN118" s="9">
        <v>113.785</v>
      </c>
      <c r="BO118" s="9">
        <v>90.119</v>
      </c>
      <c r="BP118" s="9">
        <v>60.603999999999999</v>
      </c>
      <c r="BQ118" s="9">
        <v>22.492000000000001</v>
      </c>
      <c r="BR118" s="9">
        <v>38.112000000000002</v>
      </c>
      <c r="BS118" s="9">
        <v>23.158000000000001</v>
      </c>
      <c r="BT118" s="9">
        <v>15.827999999999999</v>
      </c>
      <c r="BU118" s="9">
        <v>7.33</v>
      </c>
      <c r="BV118" s="9">
        <v>4.1180000000000003</v>
      </c>
      <c r="BW118" s="9">
        <v>3.0350000000000001</v>
      </c>
      <c r="BX118" s="9">
        <v>1.0820000000000001</v>
      </c>
      <c r="BY118" s="9">
        <v>0.999</v>
      </c>
      <c r="BZ118" s="9">
        <v>0.97299999999999998</v>
      </c>
      <c r="CA118" s="9">
        <v>2.5000000000000001E-2</v>
      </c>
      <c r="CB118" s="9">
        <v>0.40699999999999997</v>
      </c>
      <c r="CC118" s="9">
        <v>0.39700000000000002</v>
      </c>
      <c r="CD118" s="9">
        <v>0.01</v>
      </c>
      <c r="CE118" s="9">
        <v>0.59099999999999997</v>
      </c>
      <c r="CF118" s="9">
        <v>0.57699999999999996</v>
      </c>
      <c r="CG118" s="9">
        <v>1.4999999999999999E-2</v>
      </c>
      <c r="CH118" s="9">
        <v>3.1190000000000002</v>
      </c>
      <c r="CI118" s="9">
        <v>2.0619999999999998</v>
      </c>
      <c r="CJ118" s="9">
        <v>1.0569999999999999</v>
      </c>
      <c r="CK118" s="9">
        <v>21.423999999999999</v>
      </c>
      <c r="CL118" s="9">
        <v>14.754</v>
      </c>
      <c r="CM118" s="9">
        <v>6.67</v>
      </c>
      <c r="CN118" s="9">
        <v>8.8620000000000001</v>
      </c>
      <c r="CO118" s="9">
        <v>7.673</v>
      </c>
      <c r="CP118" s="9">
        <v>1.19</v>
      </c>
      <c r="CQ118" s="9">
        <v>12.561999999999999</v>
      </c>
      <c r="CR118" s="9">
        <v>7.0819999999999999</v>
      </c>
      <c r="CS118" s="9">
        <v>5.48</v>
      </c>
      <c r="CT118" s="9">
        <v>9.4239999999999995</v>
      </c>
      <c r="CU118" s="9">
        <v>8.2249999999999996</v>
      </c>
      <c r="CV118" s="9">
        <v>1.1990000000000001</v>
      </c>
      <c r="CW118" s="9">
        <v>13.734</v>
      </c>
      <c r="CX118" s="9">
        <v>7.6029999999999998</v>
      </c>
      <c r="CY118" s="9">
        <v>6.1310000000000002</v>
      </c>
      <c r="CZ118" s="9">
        <v>12.968999999999999</v>
      </c>
      <c r="DA118" s="9">
        <v>7.4779999999999998</v>
      </c>
      <c r="DB118" s="9">
        <v>5.4909999999999997</v>
      </c>
    </row>
    <row r="119" spans="1:106">
      <c r="A119" s="10">
        <v>45108</v>
      </c>
      <c r="B119" s="9">
        <v>11.185</v>
      </c>
      <c r="C119" s="9">
        <v>8.2479999999999993</v>
      </c>
      <c r="D119" s="9">
        <v>2.9369999999999998</v>
      </c>
      <c r="E119" s="9">
        <v>20.12</v>
      </c>
      <c r="F119" s="9">
        <v>6.9059999999999997</v>
      </c>
      <c r="G119" s="9">
        <v>13.214</v>
      </c>
      <c r="H119" s="9">
        <v>12.317</v>
      </c>
      <c r="I119" s="9">
        <v>8.75</v>
      </c>
      <c r="J119" s="9">
        <v>3.5670000000000002</v>
      </c>
      <c r="K119" s="9">
        <v>22.164999999999999</v>
      </c>
      <c r="L119" s="9">
        <v>7.7050000000000001</v>
      </c>
      <c r="M119" s="9">
        <v>14.46</v>
      </c>
      <c r="N119" s="9">
        <v>21.251000000000001</v>
      </c>
      <c r="O119" s="9">
        <v>7.3140000000000001</v>
      </c>
      <c r="P119" s="9">
        <v>13.936999999999999</v>
      </c>
      <c r="Q119" s="9">
        <v>134.749</v>
      </c>
      <c r="R119" s="9">
        <v>68.631</v>
      </c>
      <c r="S119" s="9">
        <v>66.117999999999995</v>
      </c>
      <c r="T119" s="9">
        <v>108.256</v>
      </c>
      <c r="U119" s="9">
        <v>59.152000000000001</v>
      </c>
      <c r="V119" s="9">
        <v>49.103999999999999</v>
      </c>
      <c r="W119" s="9">
        <v>26.492999999999999</v>
      </c>
      <c r="X119" s="9">
        <v>9.4789999999999992</v>
      </c>
      <c r="Y119" s="9">
        <v>17.013999999999999</v>
      </c>
      <c r="Z119" s="9">
        <v>13.183999999999999</v>
      </c>
      <c r="AA119" s="9">
        <v>7.4539999999999997</v>
      </c>
      <c r="AB119" s="9">
        <v>5.7290000000000001</v>
      </c>
      <c r="AC119" s="9">
        <v>1.754</v>
      </c>
      <c r="AD119" s="9">
        <v>1.0880000000000001</v>
      </c>
      <c r="AE119" s="9">
        <v>0.66600000000000004</v>
      </c>
      <c r="AF119" s="9">
        <v>0.96499999999999997</v>
      </c>
      <c r="AG119" s="9">
        <v>0.63100000000000001</v>
      </c>
      <c r="AH119" s="9">
        <v>0.33500000000000002</v>
      </c>
      <c r="AI119" s="9">
        <v>1.6E-2</v>
      </c>
      <c r="AJ119" s="9">
        <v>1.2E-2</v>
      </c>
      <c r="AK119" s="9">
        <v>3.0000000000000001E-3</v>
      </c>
      <c r="AL119" s="9">
        <v>0.95</v>
      </c>
      <c r="AM119" s="9">
        <v>0.61799999999999999</v>
      </c>
      <c r="AN119" s="9">
        <v>0.33100000000000002</v>
      </c>
      <c r="AO119" s="9">
        <v>0.78900000000000003</v>
      </c>
      <c r="AP119" s="9">
        <v>0.45800000000000002</v>
      </c>
      <c r="AQ119" s="9">
        <v>0.33100000000000002</v>
      </c>
      <c r="AR119" s="9">
        <v>11.689</v>
      </c>
      <c r="AS119" s="9">
        <v>6.524</v>
      </c>
      <c r="AT119" s="9">
        <v>5.165</v>
      </c>
      <c r="AU119" s="9">
        <v>7.6029999999999998</v>
      </c>
      <c r="AV119" s="9">
        <v>4.9640000000000004</v>
      </c>
      <c r="AW119" s="9">
        <v>2.6389999999999998</v>
      </c>
      <c r="AX119" s="9">
        <v>4.0860000000000003</v>
      </c>
      <c r="AY119" s="9">
        <v>1.56</v>
      </c>
      <c r="AZ119" s="9">
        <v>2.5259999999999998</v>
      </c>
      <c r="BA119" s="9">
        <v>8.51</v>
      </c>
      <c r="BB119" s="9">
        <v>5.577</v>
      </c>
      <c r="BC119" s="9">
        <v>2.9329999999999998</v>
      </c>
      <c r="BD119" s="9">
        <v>4.6740000000000004</v>
      </c>
      <c r="BE119" s="9">
        <v>1.877</v>
      </c>
      <c r="BF119" s="9">
        <v>2.7959999999999998</v>
      </c>
      <c r="BG119" s="9">
        <v>4.1020000000000003</v>
      </c>
      <c r="BH119" s="9">
        <v>1.573</v>
      </c>
      <c r="BI119" s="9">
        <v>2.5289999999999999</v>
      </c>
      <c r="BJ119" s="9">
        <v>261.94200000000001</v>
      </c>
      <c r="BK119" s="9">
        <v>133.74700000000001</v>
      </c>
      <c r="BL119" s="9">
        <v>128.19499999999999</v>
      </c>
      <c r="BM119" s="9">
        <v>201.28200000000001</v>
      </c>
      <c r="BN119" s="9">
        <v>109.258</v>
      </c>
      <c r="BO119" s="9">
        <v>92.024000000000001</v>
      </c>
      <c r="BP119" s="9">
        <v>60.66</v>
      </c>
      <c r="BQ119" s="9">
        <v>24.49</v>
      </c>
      <c r="BR119" s="9">
        <v>36.170999999999999</v>
      </c>
      <c r="BS119" s="9">
        <v>24.17</v>
      </c>
      <c r="BT119" s="9">
        <v>14.794</v>
      </c>
      <c r="BU119" s="9">
        <v>9.3759999999999994</v>
      </c>
      <c r="BV119" s="9">
        <v>3.9910000000000001</v>
      </c>
      <c r="BW119" s="9">
        <v>2.8370000000000002</v>
      </c>
      <c r="BX119" s="9">
        <v>1.1539999999999999</v>
      </c>
      <c r="BY119" s="9">
        <v>1.7190000000000001</v>
      </c>
      <c r="BZ119" s="9">
        <v>1.4770000000000001</v>
      </c>
      <c r="CA119" s="9">
        <v>0.24199999999999999</v>
      </c>
      <c r="CB119" s="9">
        <v>0.82599999999999996</v>
      </c>
      <c r="CC119" s="9">
        <v>0.81599999999999995</v>
      </c>
      <c r="CD119" s="9">
        <v>0.01</v>
      </c>
      <c r="CE119" s="9">
        <v>0.89300000000000002</v>
      </c>
      <c r="CF119" s="9">
        <v>0.66100000000000003</v>
      </c>
      <c r="CG119" s="9">
        <v>0.23200000000000001</v>
      </c>
      <c r="CH119" s="9">
        <v>2.2709999999999999</v>
      </c>
      <c r="CI119" s="9">
        <v>1.36</v>
      </c>
      <c r="CJ119" s="9">
        <v>0.91200000000000003</v>
      </c>
      <c r="CK119" s="9">
        <v>22.341000000000001</v>
      </c>
      <c r="CL119" s="9">
        <v>13.621</v>
      </c>
      <c r="CM119" s="9">
        <v>8.7200000000000006</v>
      </c>
      <c r="CN119" s="9">
        <v>9.6609999999999996</v>
      </c>
      <c r="CO119" s="9">
        <v>7.016</v>
      </c>
      <c r="CP119" s="9">
        <v>2.6440000000000001</v>
      </c>
      <c r="CQ119" s="9">
        <v>12.68</v>
      </c>
      <c r="CR119" s="9">
        <v>6.6040000000000001</v>
      </c>
      <c r="CS119" s="9">
        <v>6.0759999999999996</v>
      </c>
      <c r="CT119" s="9">
        <v>10.516</v>
      </c>
      <c r="CU119" s="9">
        <v>7.6449999999999996</v>
      </c>
      <c r="CV119" s="9">
        <v>2.871</v>
      </c>
      <c r="CW119" s="9">
        <v>13.654</v>
      </c>
      <c r="CX119" s="9">
        <v>7.149</v>
      </c>
      <c r="CY119" s="9">
        <v>6.5049999999999999</v>
      </c>
      <c r="CZ119" s="9">
        <v>13.506</v>
      </c>
      <c r="DA119" s="9">
        <v>7.42</v>
      </c>
      <c r="DB119" s="9">
        <v>6.0860000000000003</v>
      </c>
    </row>
    <row r="120" spans="1:106">
      <c r="A120" s="10">
        <v>45139</v>
      </c>
      <c r="B120" s="9">
        <v>10.089</v>
      </c>
      <c r="C120" s="9">
        <v>6.6890000000000001</v>
      </c>
      <c r="D120" s="9">
        <v>3.4</v>
      </c>
      <c r="E120" s="9">
        <v>19.582000000000001</v>
      </c>
      <c r="F120" s="9">
        <v>7.0590000000000002</v>
      </c>
      <c r="G120" s="9">
        <v>12.523</v>
      </c>
      <c r="H120" s="9">
        <v>11.04</v>
      </c>
      <c r="I120" s="9">
        <v>7.21</v>
      </c>
      <c r="J120" s="9">
        <v>3.83</v>
      </c>
      <c r="K120" s="9">
        <v>23.390999999999998</v>
      </c>
      <c r="L120" s="9">
        <v>8.8620000000000001</v>
      </c>
      <c r="M120" s="9">
        <v>14.529</v>
      </c>
      <c r="N120" s="9">
        <v>20.744</v>
      </c>
      <c r="O120" s="9">
        <v>7.8010000000000002</v>
      </c>
      <c r="P120" s="9">
        <v>12.943</v>
      </c>
      <c r="Q120" s="9">
        <v>136.13800000000001</v>
      </c>
      <c r="R120" s="9">
        <v>69.067999999999998</v>
      </c>
      <c r="S120" s="9">
        <v>67.070999999999998</v>
      </c>
      <c r="T120" s="9">
        <v>108.86499999999999</v>
      </c>
      <c r="U120" s="9">
        <v>59.945999999999998</v>
      </c>
      <c r="V120" s="9">
        <v>48.918999999999997</v>
      </c>
      <c r="W120" s="9">
        <v>27.273</v>
      </c>
      <c r="X120" s="9">
        <v>9.1210000000000004</v>
      </c>
      <c r="Y120" s="9">
        <v>18.152000000000001</v>
      </c>
      <c r="Z120" s="9">
        <v>15.757999999999999</v>
      </c>
      <c r="AA120" s="9">
        <v>9.3119999999999994</v>
      </c>
      <c r="AB120" s="9">
        <v>6.4459999999999997</v>
      </c>
      <c r="AC120" s="9">
        <v>1.996</v>
      </c>
      <c r="AD120" s="9">
        <v>1.5209999999999999</v>
      </c>
      <c r="AE120" s="9">
        <v>0.47399999999999998</v>
      </c>
      <c r="AF120" s="9">
        <v>1.123</v>
      </c>
      <c r="AG120" s="9">
        <v>0.91700000000000004</v>
      </c>
      <c r="AH120" s="9">
        <v>0.20599999999999999</v>
      </c>
      <c r="AI120" s="9">
        <v>0.6</v>
      </c>
      <c r="AJ120" s="9">
        <v>0.54200000000000004</v>
      </c>
      <c r="AK120" s="9">
        <v>5.8000000000000003E-2</v>
      </c>
      <c r="AL120" s="9">
        <v>0.52300000000000002</v>
      </c>
      <c r="AM120" s="9">
        <v>0.375</v>
      </c>
      <c r="AN120" s="9">
        <v>0.14799999999999999</v>
      </c>
      <c r="AO120" s="9">
        <v>0.873</v>
      </c>
      <c r="AP120" s="9">
        <v>0.60399999999999998</v>
      </c>
      <c r="AQ120" s="9">
        <v>0.26900000000000002</v>
      </c>
      <c r="AR120" s="9">
        <v>14.298</v>
      </c>
      <c r="AS120" s="9">
        <v>8.1709999999999994</v>
      </c>
      <c r="AT120" s="9">
        <v>6.1280000000000001</v>
      </c>
      <c r="AU120" s="9">
        <v>9.65</v>
      </c>
      <c r="AV120" s="9">
        <v>6.2080000000000002</v>
      </c>
      <c r="AW120" s="9">
        <v>3.4420000000000002</v>
      </c>
      <c r="AX120" s="9">
        <v>4.649</v>
      </c>
      <c r="AY120" s="9">
        <v>1.9630000000000001</v>
      </c>
      <c r="AZ120" s="9">
        <v>2.6859999999999999</v>
      </c>
      <c r="BA120" s="9">
        <v>10.568</v>
      </c>
      <c r="BB120" s="9">
        <v>7.0149999999999997</v>
      </c>
      <c r="BC120" s="9">
        <v>3.5529999999999999</v>
      </c>
      <c r="BD120" s="9">
        <v>5.19</v>
      </c>
      <c r="BE120" s="9">
        <v>2.2970000000000002</v>
      </c>
      <c r="BF120" s="9">
        <v>2.8940000000000001</v>
      </c>
      <c r="BG120" s="9">
        <v>5.2489999999999997</v>
      </c>
      <c r="BH120" s="9">
        <v>2.5049999999999999</v>
      </c>
      <c r="BI120" s="9">
        <v>2.7429999999999999</v>
      </c>
      <c r="BJ120" s="9">
        <v>266.00799999999998</v>
      </c>
      <c r="BK120" s="9">
        <v>135.745</v>
      </c>
      <c r="BL120" s="9">
        <v>130.26300000000001</v>
      </c>
      <c r="BM120" s="9">
        <v>202.68600000000001</v>
      </c>
      <c r="BN120" s="9">
        <v>112.139</v>
      </c>
      <c r="BO120" s="9">
        <v>90.546999999999997</v>
      </c>
      <c r="BP120" s="9">
        <v>63.322000000000003</v>
      </c>
      <c r="BQ120" s="9">
        <v>23.606000000000002</v>
      </c>
      <c r="BR120" s="9">
        <v>39.716000000000001</v>
      </c>
      <c r="BS120" s="9">
        <v>20.972999999999999</v>
      </c>
      <c r="BT120" s="9">
        <v>13.13</v>
      </c>
      <c r="BU120" s="9">
        <v>7.843</v>
      </c>
      <c r="BV120" s="9">
        <v>4.234</v>
      </c>
      <c r="BW120" s="9">
        <v>1.8109999999999999</v>
      </c>
      <c r="BX120" s="9">
        <v>2.4220000000000002</v>
      </c>
      <c r="BY120" s="9">
        <v>1.536</v>
      </c>
      <c r="BZ120" s="9">
        <v>0.94099999999999995</v>
      </c>
      <c r="CA120" s="9">
        <v>0.59499999999999997</v>
      </c>
      <c r="CB120" s="9">
        <v>0.90800000000000003</v>
      </c>
      <c r="CC120" s="9">
        <v>0.50700000000000001</v>
      </c>
      <c r="CD120" s="9">
        <v>0.40100000000000002</v>
      </c>
      <c r="CE120" s="9">
        <v>0.628</v>
      </c>
      <c r="CF120" s="9">
        <v>0.434</v>
      </c>
      <c r="CG120" s="9">
        <v>0.19400000000000001</v>
      </c>
      <c r="CH120" s="9">
        <v>2.6970000000000001</v>
      </c>
      <c r="CI120" s="9">
        <v>0.871</v>
      </c>
      <c r="CJ120" s="9">
        <v>1.827</v>
      </c>
      <c r="CK120" s="9">
        <v>18.474</v>
      </c>
      <c r="CL120" s="9">
        <v>11.843</v>
      </c>
      <c r="CM120" s="9">
        <v>6.6319999999999997</v>
      </c>
      <c r="CN120" s="9">
        <v>8.8520000000000003</v>
      </c>
      <c r="CO120" s="9">
        <v>6.516</v>
      </c>
      <c r="CP120" s="9">
        <v>2.3359999999999999</v>
      </c>
      <c r="CQ120" s="9">
        <v>9.6219999999999999</v>
      </c>
      <c r="CR120" s="9">
        <v>5.327</v>
      </c>
      <c r="CS120" s="9">
        <v>4.2949999999999999</v>
      </c>
      <c r="CT120" s="9">
        <v>9.6579999999999995</v>
      </c>
      <c r="CU120" s="9">
        <v>6.95</v>
      </c>
      <c r="CV120" s="9">
        <v>2.7069999999999999</v>
      </c>
      <c r="CW120" s="9">
        <v>11.315</v>
      </c>
      <c r="CX120" s="9">
        <v>6.18</v>
      </c>
      <c r="CY120" s="9">
        <v>5.1360000000000001</v>
      </c>
      <c r="CZ120" s="9">
        <v>10.53</v>
      </c>
      <c r="DA120" s="9">
        <v>5.8339999999999996</v>
      </c>
      <c r="DB120" s="9">
        <v>4.6959999999999997</v>
      </c>
    </row>
    <row r="121" spans="1:106">
      <c r="A121" s="10">
        <v>45170</v>
      </c>
      <c r="B121" s="9">
        <v>9.9030000000000005</v>
      </c>
      <c r="C121" s="9">
        <v>6.3250000000000002</v>
      </c>
      <c r="D121" s="9">
        <v>3.5779999999999998</v>
      </c>
      <c r="E121" s="9">
        <v>16.632000000000001</v>
      </c>
      <c r="F121" s="9">
        <v>6.1550000000000002</v>
      </c>
      <c r="G121" s="9">
        <v>10.477</v>
      </c>
      <c r="H121" s="9">
        <v>11.178000000000001</v>
      </c>
      <c r="I121" s="9">
        <v>7.46</v>
      </c>
      <c r="J121" s="9">
        <v>3.718</v>
      </c>
      <c r="K121" s="9">
        <v>19.553999999999998</v>
      </c>
      <c r="L121" s="9">
        <v>7.5010000000000003</v>
      </c>
      <c r="M121" s="9">
        <v>12.053000000000001</v>
      </c>
      <c r="N121" s="9">
        <v>17.933</v>
      </c>
      <c r="O121" s="9">
        <v>6.9729999999999999</v>
      </c>
      <c r="P121" s="9">
        <v>10.96</v>
      </c>
      <c r="Q121" s="9">
        <v>136.41399999999999</v>
      </c>
      <c r="R121" s="9">
        <v>69.238</v>
      </c>
      <c r="S121" s="9">
        <v>67.176000000000002</v>
      </c>
      <c r="T121" s="9">
        <v>109.334</v>
      </c>
      <c r="U121" s="9">
        <v>59.847999999999999</v>
      </c>
      <c r="V121" s="9">
        <v>49.485999999999997</v>
      </c>
      <c r="W121" s="9">
        <v>27.08</v>
      </c>
      <c r="X121" s="9">
        <v>9.39</v>
      </c>
      <c r="Y121" s="9">
        <v>17.690000000000001</v>
      </c>
      <c r="Z121" s="9">
        <v>13.12</v>
      </c>
      <c r="AA121" s="9">
        <v>7.8360000000000003</v>
      </c>
      <c r="AB121" s="9">
        <v>5.2839999999999998</v>
      </c>
      <c r="AC121" s="9">
        <v>1.992</v>
      </c>
      <c r="AD121" s="9">
        <v>1.095</v>
      </c>
      <c r="AE121" s="9">
        <v>0.89700000000000002</v>
      </c>
      <c r="AF121" s="9">
        <v>1.244</v>
      </c>
      <c r="AG121" s="9">
        <v>0.81</v>
      </c>
      <c r="AH121" s="9">
        <v>0.434</v>
      </c>
      <c r="AI121" s="9">
        <v>9.4E-2</v>
      </c>
      <c r="AJ121" s="9">
        <v>1.2E-2</v>
      </c>
      <c r="AK121" s="9">
        <v>8.2000000000000003E-2</v>
      </c>
      <c r="AL121" s="9">
        <v>1.1499999999999999</v>
      </c>
      <c r="AM121" s="9">
        <v>0.79800000000000004</v>
      </c>
      <c r="AN121" s="9">
        <v>0.35199999999999998</v>
      </c>
      <c r="AO121" s="9">
        <v>0.748</v>
      </c>
      <c r="AP121" s="9">
        <v>0.28499999999999998</v>
      </c>
      <c r="AQ121" s="9">
        <v>0.46400000000000002</v>
      </c>
      <c r="AR121" s="9">
        <v>11.567</v>
      </c>
      <c r="AS121" s="9">
        <v>6.899</v>
      </c>
      <c r="AT121" s="9">
        <v>4.6680000000000001</v>
      </c>
      <c r="AU121" s="9">
        <v>7.1820000000000004</v>
      </c>
      <c r="AV121" s="9">
        <v>4.9489999999999998</v>
      </c>
      <c r="AW121" s="9">
        <v>2.2330000000000001</v>
      </c>
      <c r="AX121" s="9">
        <v>4.3849999999999998</v>
      </c>
      <c r="AY121" s="9">
        <v>1.95</v>
      </c>
      <c r="AZ121" s="9">
        <v>2.4350000000000001</v>
      </c>
      <c r="BA121" s="9">
        <v>8.2899999999999991</v>
      </c>
      <c r="BB121" s="9">
        <v>5.742</v>
      </c>
      <c r="BC121" s="9">
        <v>2.548</v>
      </c>
      <c r="BD121" s="9">
        <v>4.83</v>
      </c>
      <c r="BE121" s="9">
        <v>2.0939999999999999</v>
      </c>
      <c r="BF121" s="9">
        <v>2.7360000000000002</v>
      </c>
      <c r="BG121" s="9">
        <v>4.4800000000000004</v>
      </c>
      <c r="BH121" s="9">
        <v>1.962</v>
      </c>
      <c r="BI121" s="9">
        <v>2.5169999999999999</v>
      </c>
      <c r="BJ121" s="9">
        <v>265.08199999999999</v>
      </c>
      <c r="BK121" s="9">
        <v>135.89599999999999</v>
      </c>
      <c r="BL121" s="9">
        <v>129.18600000000001</v>
      </c>
      <c r="BM121" s="9">
        <v>196.358</v>
      </c>
      <c r="BN121" s="9">
        <v>108.455</v>
      </c>
      <c r="BO121" s="9">
        <v>87.903000000000006</v>
      </c>
      <c r="BP121" s="9">
        <v>68.724000000000004</v>
      </c>
      <c r="BQ121" s="9">
        <v>27.440999999999999</v>
      </c>
      <c r="BR121" s="9">
        <v>41.283000000000001</v>
      </c>
      <c r="BS121" s="9">
        <v>22.867000000000001</v>
      </c>
      <c r="BT121" s="9">
        <v>14.93</v>
      </c>
      <c r="BU121" s="9">
        <v>7.9370000000000003</v>
      </c>
      <c r="BV121" s="9">
        <v>5.6159999999999997</v>
      </c>
      <c r="BW121" s="9">
        <v>3.5670000000000002</v>
      </c>
      <c r="BX121" s="9">
        <v>2.0499999999999998</v>
      </c>
      <c r="BY121" s="9">
        <v>2.3820000000000001</v>
      </c>
      <c r="BZ121" s="9">
        <v>1.9510000000000001</v>
      </c>
      <c r="CA121" s="9">
        <v>0.432</v>
      </c>
      <c r="CB121" s="9">
        <v>1.3620000000000001</v>
      </c>
      <c r="CC121" s="9">
        <v>1.123</v>
      </c>
      <c r="CD121" s="9">
        <v>0.23899999999999999</v>
      </c>
      <c r="CE121" s="9">
        <v>1.02</v>
      </c>
      <c r="CF121" s="9">
        <v>0.82799999999999996</v>
      </c>
      <c r="CG121" s="9">
        <v>0.193</v>
      </c>
      <c r="CH121" s="9">
        <v>3.234</v>
      </c>
      <c r="CI121" s="9">
        <v>1.6160000000000001</v>
      </c>
      <c r="CJ121" s="9">
        <v>1.6180000000000001</v>
      </c>
      <c r="CK121" s="9">
        <v>19.306000000000001</v>
      </c>
      <c r="CL121" s="9">
        <v>12.624000000000001</v>
      </c>
      <c r="CM121" s="9">
        <v>6.6820000000000004</v>
      </c>
      <c r="CN121" s="9">
        <v>8.4770000000000003</v>
      </c>
      <c r="CO121" s="9">
        <v>6.7610000000000001</v>
      </c>
      <c r="CP121" s="9">
        <v>1.716</v>
      </c>
      <c r="CQ121" s="9">
        <v>10.829000000000001</v>
      </c>
      <c r="CR121" s="9">
        <v>5.8639999999999999</v>
      </c>
      <c r="CS121" s="9">
        <v>4.9660000000000002</v>
      </c>
      <c r="CT121" s="9">
        <v>10.362</v>
      </c>
      <c r="CU121" s="9">
        <v>8.2289999999999992</v>
      </c>
      <c r="CV121" s="9">
        <v>2.1320000000000001</v>
      </c>
      <c r="CW121" s="9">
        <v>12.506</v>
      </c>
      <c r="CX121" s="9">
        <v>6.7009999999999996</v>
      </c>
      <c r="CY121" s="9">
        <v>5.8049999999999997</v>
      </c>
      <c r="CZ121" s="9">
        <v>12.191000000000001</v>
      </c>
      <c r="DA121" s="9">
        <v>6.9859999999999998</v>
      </c>
      <c r="DB121" s="9">
        <v>5.2050000000000001</v>
      </c>
    </row>
    <row r="122" spans="1:106">
      <c r="A122" s="10">
        <v>45200</v>
      </c>
      <c r="B122" s="9">
        <v>8.1519999999999992</v>
      </c>
      <c r="C122" s="9">
        <v>5.3360000000000003</v>
      </c>
      <c r="D122" s="9">
        <v>2.8159999999999998</v>
      </c>
      <c r="E122" s="9">
        <v>18.216000000000001</v>
      </c>
      <c r="F122" s="9">
        <v>6.39</v>
      </c>
      <c r="G122" s="9">
        <v>11.826000000000001</v>
      </c>
      <c r="H122" s="9">
        <v>9.5530000000000008</v>
      </c>
      <c r="I122" s="9">
        <v>6.3250000000000002</v>
      </c>
      <c r="J122" s="9">
        <v>3.2280000000000002</v>
      </c>
      <c r="K122" s="9">
        <v>20.283999999999999</v>
      </c>
      <c r="L122" s="9">
        <v>7.7569999999999997</v>
      </c>
      <c r="M122" s="9">
        <v>12.526999999999999</v>
      </c>
      <c r="N122" s="9">
        <v>19.245999999999999</v>
      </c>
      <c r="O122" s="9">
        <v>6.9560000000000004</v>
      </c>
      <c r="P122" s="9">
        <v>12.291</v>
      </c>
      <c r="Q122" s="9">
        <v>137.16999999999999</v>
      </c>
      <c r="R122" s="9">
        <v>70.635999999999996</v>
      </c>
      <c r="S122" s="9">
        <v>66.534000000000006</v>
      </c>
      <c r="T122" s="9">
        <v>108.95699999999999</v>
      </c>
      <c r="U122" s="9">
        <v>59.927999999999997</v>
      </c>
      <c r="V122" s="9">
        <v>49.029000000000003</v>
      </c>
      <c r="W122" s="9">
        <v>28.213000000000001</v>
      </c>
      <c r="X122" s="9">
        <v>10.707000000000001</v>
      </c>
      <c r="Y122" s="9">
        <v>17.506</v>
      </c>
      <c r="Z122" s="9">
        <v>12.38</v>
      </c>
      <c r="AA122" s="9">
        <v>7.2649999999999997</v>
      </c>
      <c r="AB122" s="9">
        <v>5.1150000000000002</v>
      </c>
      <c r="AC122" s="9">
        <v>2.4529999999999998</v>
      </c>
      <c r="AD122" s="9">
        <v>1.419</v>
      </c>
      <c r="AE122" s="9">
        <v>1.034</v>
      </c>
      <c r="AF122" s="9">
        <v>1.167</v>
      </c>
      <c r="AG122" s="9">
        <v>0.59099999999999997</v>
      </c>
      <c r="AH122" s="9">
        <v>0.57599999999999996</v>
      </c>
      <c r="AI122" s="9">
        <v>0.73699999999999999</v>
      </c>
      <c r="AJ122" s="9">
        <v>0.31</v>
      </c>
      <c r="AK122" s="9">
        <v>0.42699999999999999</v>
      </c>
      <c r="AL122" s="9">
        <v>0.43</v>
      </c>
      <c r="AM122" s="9">
        <v>0.28199999999999997</v>
      </c>
      <c r="AN122" s="9">
        <v>0.14799999999999999</v>
      </c>
      <c r="AO122" s="9">
        <v>1.286</v>
      </c>
      <c r="AP122" s="9">
        <v>0.82799999999999996</v>
      </c>
      <c r="AQ122" s="9">
        <v>0.45800000000000002</v>
      </c>
      <c r="AR122" s="9">
        <v>11.135999999999999</v>
      </c>
      <c r="AS122" s="9">
        <v>6.4720000000000004</v>
      </c>
      <c r="AT122" s="9">
        <v>4.6639999999999997</v>
      </c>
      <c r="AU122" s="9">
        <v>6.1159999999999997</v>
      </c>
      <c r="AV122" s="9">
        <v>3.621</v>
      </c>
      <c r="AW122" s="9">
        <v>2.4950000000000001</v>
      </c>
      <c r="AX122" s="9">
        <v>5.0209999999999999</v>
      </c>
      <c r="AY122" s="9">
        <v>2.8519999999999999</v>
      </c>
      <c r="AZ122" s="9">
        <v>2.169</v>
      </c>
      <c r="BA122" s="9">
        <v>6.8609999999999998</v>
      </c>
      <c r="BB122" s="9">
        <v>4.1070000000000002</v>
      </c>
      <c r="BC122" s="9">
        <v>2.7549999999999999</v>
      </c>
      <c r="BD122" s="9">
        <v>5.5190000000000001</v>
      </c>
      <c r="BE122" s="9">
        <v>3.1589999999999998</v>
      </c>
      <c r="BF122" s="9">
        <v>2.36</v>
      </c>
      <c r="BG122" s="9">
        <v>5.758</v>
      </c>
      <c r="BH122" s="9">
        <v>3.161</v>
      </c>
      <c r="BI122" s="9">
        <v>2.5960000000000001</v>
      </c>
      <c r="BJ122" s="9">
        <v>266.35300000000001</v>
      </c>
      <c r="BK122" s="9">
        <v>135</v>
      </c>
      <c r="BL122" s="9">
        <v>131.35300000000001</v>
      </c>
      <c r="BM122" s="9">
        <v>196.148</v>
      </c>
      <c r="BN122" s="9">
        <v>106.746</v>
      </c>
      <c r="BO122" s="9">
        <v>89.402000000000001</v>
      </c>
      <c r="BP122" s="9">
        <v>70.204999999999998</v>
      </c>
      <c r="BQ122" s="9">
        <v>28.254999999999999</v>
      </c>
      <c r="BR122" s="9">
        <v>41.95</v>
      </c>
      <c r="BS122" s="9">
        <v>26.626999999999999</v>
      </c>
      <c r="BT122" s="9">
        <v>16.942</v>
      </c>
      <c r="BU122" s="9">
        <v>9.6850000000000005</v>
      </c>
      <c r="BV122" s="9">
        <v>4.7729999999999997</v>
      </c>
      <c r="BW122" s="9">
        <v>2.7029999999999998</v>
      </c>
      <c r="BX122" s="9">
        <v>2.0699999999999998</v>
      </c>
      <c r="BY122" s="9">
        <v>1.9019999999999999</v>
      </c>
      <c r="BZ122" s="9">
        <v>1.234</v>
      </c>
      <c r="CA122" s="9">
        <v>0.66800000000000004</v>
      </c>
      <c r="CB122" s="9">
        <v>0.52500000000000002</v>
      </c>
      <c r="CC122" s="9">
        <v>0.25600000000000001</v>
      </c>
      <c r="CD122" s="9">
        <v>0.26900000000000002</v>
      </c>
      <c r="CE122" s="9">
        <v>1.3759999999999999</v>
      </c>
      <c r="CF122" s="9">
        <v>0.97799999999999998</v>
      </c>
      <c r="CG122" s="9">
        <v>0.39900000000000002</v>
      </c>
      <c r="CH122" s="9">
        <v>2.871</v>
      </c>
      <c r="CI122" s="9">
        <v>1.4690000000000001</v>
      </c>
      <c r="CJ122" s="9">
        <v>1.4019999999999999</v>
      </c>
      <c r="CK122" s="9">
        <v>23.436</v>
      </c>
      <c r="CL122" s="9">
        <v>14.942</v>
      </c>
      <c r="CM122" s="9">
        <v>8.4930000000000003</v>
      </c>
      <c r="CN122" s="9">
        <v>10.69</v>
      </c>
      <c r="CO122" s="9">
        <v>8.5670000000000002</v>
      </c>
      <c r="CP122" s="9">
        <v>2.1230000000000002</v>
      </c>
      <c r="CQ122" s="9">
        <v>12.744999999999999</v>
      </c>
      <c r="CR122" s="9">
        <v>6.375</v>
      </c>
      <c r="CS122" s="9">
        <v>6.3710000000000004</v>
      </c>
      <c r="CT122" s="9">
        <v>12.571999999999999</v>
      </c>
      <c r="CU122" s="9">
        <v>9.7970000000000006</v>
      </c>
      <c r="CV122" s="9">
        <v>2.7749999999999999</v>
      </c>
      <c r="CW122" s="9">
        <v>14.055</v>
      </c>
      <c r="CX122" s="9">
        <v>7.1459999999999999</v>
      </c>
      <c r="CY122" s="9">
        <v>6.9089999999999998</v>
      </c>
      <c r="CZ122" s="9">
        <v>13.271000000000001</v>
      </c>
      <c r="DA122" s="9">
        <v>6.6310000000000002</v>
      </c>
      <c r="DB122" s="9">
        <v>6.64</v>
      </c>
    </row>
    <row r="123" spans="1:106">
      <c r="A123" s="10">
        <v>45231</v>
      </c>
      <c r="B123" s="9">
        <v>10.942</v>
      </c>
      <c r="C123" s="9">
        <v>6.8150000000000004</v>
      </c>
      <c r="D123" s="9">
        <v>4.1269999999999998</v>
      </c>
      <c r="E123" s="9">
        <v>19.747</v>
      </c>
      <c r="F123" s="9">
        <v>6.86</v>
      </c>
      <c r="G123" s="9">
        <v>12.887</v>
      </c>
      <c r="H123" s="9">
        <v>12.920999999999999</v>
      </c>
      <c r="I123" s="9">
        <v>8.1140000000000008</v>
      </c>
      <c r="J123" s="9">
        <v>4.806</v>
      </c>
      <c r="K123" s="9">
        <v>22.231000000000002</v>
      </c>
      <c r="L123" s="9">
        <v>7.51</v>
      </c>
      <c r="M123" s="9">
        <v>14.722</v>
      </c>
      <c r="N123" s="9">
        <v>20.989000000000001</v>
      </c>
      <c r="O123" s="9">
        <v>7.641</v>
      </c>
      <c r="P123" s="9">
        <v>13.347</v>
      </c>
      <c r="Q123" s="9">
        <v>137.672</v>
      </c>
      <c r="R123" s="9">
        <v>68.923000000000002</v>
      </c>
      <c r="S123" s="9">
        <v>68.748999999999995</v>
      </c>
      <c r="T123" s="9">
        <v>110.477</v>
      </c>
      <c r="U123" s="9">
        <v>59.4</v>
      </c>
      <c r="V123" s="9">
        <v>51.076000000000001</v>
      </c>
      <c r="W123" s="9">
        <v>27.195</v>
      </c>
      <c r="X123" s="9">
        <v>9.5229999999999997</v>
      </c>
      <c r="Y123" s="9">
        <v>17.672000000000001</v>
      </c>
      <c r="Z123" s="9">
        <v>14.872</v>
      </c>
      <c r="AA123" s="9">
        <v>7.9109999999999996</v>
      </c>
      <c r="AB123" s="9">
        <v>6.9610000000000003</v>
      </c>
      <c r="AC123" s="9">
        <v>2.137</v>
      </c>
      <c r="AD123" s="9">
        <v>0.97</v>
      </c>
      <c r="AE123" s="9">
        <v>1.167</v>
      </c>
      <c r="AF123" s="9">
        <v>1.3220000000000001</v>
      </c>
      <c r="AG123" s="9">
        <v>0.76600000000000001</v>
      </c>
      <c r="AH123" s="9">
        <v>0.55600000000000005</v>
      </c>
      <c r="AI123" s="9">
        <v>0.25900000000000001</v>
      </c>
      <c r="AJ123" s="9">
        <v>0.155</v>
      </c>
      <c r="AK123" s="9">
        <v>0.104</v>
      </c>
      <c r="AL123" s="9">
        <v>1.0640000000000001</v>
      </c>
      <c r="AM123" s="9">
        <v>0.61199999999999999</v>
      </c>
      <c r="AN123" s="9">
        <v>0.45200000000000001</v>
      </c>
      <c r="AO123" s="9">
        <v>0.81399999999999995</v>
      </c>
      <c r="AP123" s="9">
        <v>0.20399999999999999</v>
      </c>
      <c r="AQ123" s="9">
        <v>0.61099999999999999</v>
      </c>
      <c r="AR123" s="9">
        <v>13.420999999999999</v>
      </c>
      <c r="AS123" s="9">
        <v>7.2789999999999999</v>
      </c>
      <c r="AT123" s="9">
        <v>6.141</v>
      </c>
      <c r="AU123" s="9">
        <v>8.0609999999999999</v>
      </c>
      <c r="AV123" s="9">
        <v>5.2389999999999999</v>
      </c>
      <c r="AW123" s="9">
        <v>2.8220000000000001</v>
      </c>
      <c r="AX123" s="9">
        <v>5.359</v>
      </c>
      <c r="AY123" s="9">
        <v>2.04</v>
      </c>
      <c r="AZ123" s="9">
        <v>3.319</v>
      </c>
      <c r="BA123" s="9">
        <v>9.0609999999999999</v>
      </c>
      <c r="BB123" s="9">
        <v>5.8079999999999998</v>
      </c>
      <c r="BC123" s="9">
        <v>3.254</v>
      </c>
      <c r="BD123" s="9">
        <v>5.8109999999999999</v>
      </c>
      <c r="BE123" s="9">
        <v>2.1030000000000002</v>
      </c>
      <c r="BF123" s="9">
        <v>3.7080000000000002</v>
      </c>
      <c r="BG123" s="9">
        <v>5.6180000000000003</v>
      </c>
      <c r="BH123" s="9">
        <v>2.1949999999999998</v>
      </c>
      <c r="BI123" s="9">
        <v>3.423</v>
      </c>
      <c r="BJ123" s="9">
        <v>266.89</v>
      </c>
      <c r="BK123" s="9">
        <v>134.435</v>
      </c>
      <c r="BL123" s="9">
        <v>132.45599999999999</v>
      </c>
      <c r="BM123" s="9">
        <v>199.285</v>
      </c>
      <c r="BN123" s="9">
        <v>107.384</v>
      </c>
      <c r="BO123" s="9">
        <v>91.900999999999996</v>
      </c>
      <c r="BP123" s="9">
        <v>67.605000000000004</v>
      </c>
      <c r="BQ123" s="9">
        <v>27.05</v>
      </c>
      <c r="BR123" s="9">
        <v>40.555</v>
      </c>
      <c r="BS123" s="9">
        <v>25.129000000000001</v>
      </c>
      <c r="BT123" s="9">
        <v>14.89</v>
      </c>
      <c r="BU123" s="9">
        <v>10.239000000000001</v>
      </c>
      <c r="BV123" s="9">
        <v>3.339</v>
      </c>
      <c r="BW123" s="9">
        <v>1.599</v>
      </c>
      <c r="BX123" s="9">
        <v>1.74</v>
      </c>
      <c r="BY123" s="9">
        <v>1.6020000000000001</v>
      </c>
      <c r="BZ123" s="9">
        <v>1.0069999999999999</v>
      </c>
      <c r="CA123" s="9">
        <v>0.59499999999999997</v>
      </c>
      <c r="CB123" s="9">
        <v>0.77700000000000002</v>
      </c>
      <c r="CC123" s="9">
        <v>0.58899999999999997</v>
      </c>
      <c r="CD123" s="9">
        <v>0.188</v>
      </c>
      <c r="CE123" s="9">
        <v>0.82499999999999996</v>
      </c>
      <c r="CF123" s="9">
        <v>0.41799999999999998</v>
      </c>
      <c r="CG123" s="9">
        <v>0.40699999999999997</v>
      </c>
      <c r="CH123" s="9">
        <v>1.7370000000000001</v>
      </c>
      <c r="CI123" s="9">
        <v>0.59199999999999997</v>
      </c>
      <c r="CJ123" s="9">
        <v>1.145</v>
      </c>
      <c r="CK123" s="9">
        <v>23.318999999999999</v>
      </c>
      <c r="CL123" s="9">
        <v>13.935</v>
      </c>
      <c r="CM123" s="9">
        <v>9.3849999999999998</v>
      </c>
      <c r="CN123" s="9">
        <v>9.7070000000000007</v>
      </c>
      <c r="CO123" s="9">
        <v>7.3129999999999997</v>
      </c>
      <c r="CP123" s="9">
        <v>2.395</v>
      </c>
      <c r="CQ123" s="9">
        <v>13.612</v>
      </c>
      <c r="CR123" s="9">
        <v>6.6219999999999999</v>
      </c>
      <c r="CS123" s="9">
        <v>6.99</v>
      </c>
      <c r="CT123" s="9">
        <v>11.066000000000001</v>
      </c>
      <c r="CU123" s="9">
        <v>8.0920000000000005</v>
      </c>
      <c r="CV123" s="9">
        <v>2.9740000000000002</v>
      </c>
      <c r="CW123" s="9">
        <v>14.063000000000001</v>
      </c>
      <c r="CX123" s="9">
        <v>6.798</v>
      </c>
      <c r="CY123" s="9">
        <v>7.2649999999999997</v>
      </c>
      <c r="CZ123" s="9">
        <v>14.388999999999999</v>
      </c>
      <c r="DA123" s="9">
        <v>7.2110000000000003</v>
      </c>
      <c r="DB123" s="9">
        <v>7.1779999999999999</v>
      </c>
    </row>
    <row r="124" spans="1:106">
      <c r="A124" s="10">
        <v>45261</v>
      </c>
      <c r="B124" s="9">
        <v>13.401</v>
      </c>
      <c r="C124" s="9">
        <v>9.0139999999999993</v>
      </c>
      <c r="D124" s="9">
        <v>4.3869999999999996</v>
      </c>
      <c r="E124" s="9">
        <v>20.786000000000001</v>
      </c>
      <c r="F124" s="9">
        <v>7.9249999999999998</v>
      </c>
      <c r="G124" s="9">
        <v>12.861000000000001</v>
      </c>
      <c r="H124" s="9">
        <v>14.416</v>
      </c>
      <c r="I124" s="9">
        <v>10.000999999999999</v>
      </c>
      <c r="J124" s="9">
        <v>4.415</v>
      </c>
      <c r="K124" s="9">
        <v>22.853999999999999</v>
      </c>
      <c r="L124" s="9">
        <v>8.89</v>
      </c>
      <c r="M124" s="9">
        <v>13.964</v>
      </c>
      <c r="N124" s="9">
        <v>21.762</v>
      </c>
      <c r="O124" s="9">
        <v>8.6</v>
      </c>
      <c r="P124" s="9">
        <v>13.162000000000001</v>
      </c>
      <c r="Q124" s="9">
        <v>139.11799999999999</v>
      </c>
      <c r="R124" s="9">
        <v>69.292000000000002</v>
      </c>
      <c r="S124" s="9">
        <v>69.825999999999993</v>
      </c>
      <c r="T124" s="9">
        <v>111.962</v>
      </c>
      <c r="U124" s="9">
        <v>59.944000000000003</v>
      </c>
      <c r="V124" s="9">
        <v>52.018000000000001</v>
      </c>
      <c r="W124" s="9">
        <v>27.155999999999999</v>
      </c>
      <c r="X124" s="9">
        <v>9.3469999999999995</v>
      </c>
      <c r="Y124" s="9">
        <v>17.808</v>
      </c>
      <c r="Z124" s="9">
        <v>15.084</v>
      </c>
      <c r="AA124" s="9">
        <v>8.3949999999999996</v>
      </c>
      <c r="AB124" s="9">
        <v>6.6890000000000001</v>
      </c>
      <c r="AC124" s="9">
        <v>2.3650000000000002</v>
      </c>
      <c r="AD124" s="9">
        <v>1.0580000000000001</v>
      </c>
      <c r="AE124" s="9">
        <v>1.3069999999999999</v>
      </c>
      <c r="AF124" s="9">
        <v>1.1259999999999999</v>
      </c>
      <c r="AG124" s="9">
        <v>0.8</v>
      </c>
      <c r="AH124" s="9">
        <v>0.32600000000000001</v>
      </c>
      <c r="AI124" s="9">
        <v>0.32500000000000001</v>
      </c>
      <c r="AJ124" s="9">
        <v>0.218</v>
      </c>
      <c r="AK124" s="9">
        <v>0.107</v>
      </c>
      <c r="AL124" s="9">
        <v>0.80100000000000005</v>
      </c>
      <c r="AM124" s="9">
        <v>0.58199999999999996</v>
      </c>
      <c r="AN124" s="9">
        <v>0.22</v>
      </c>
      <c r="AO124" s="9">
        <v>1.2390000000000001</v>
      </c>
      <c r="AP124" s="9">
        <v>0.25800000000000001</v>
      </c>
      <c r="AQ124" s="9">
        <v>0.98099999999999998</v>
      </c>
      <c r="AR124" s="9">
        <v>13.391999999999999</v>
      </c>
      <c r="AS124" s="9">
        <v>7.7679999999999998</v>
      </c>
      <c r="AT124" s="9">
        <v>5.6239999999999997</v>
      </c>
      <c r="AU124" s="9">
        <v>7.4950000000000001</v>
      </c>
      <c r="AV124" s="9">
        <v>4.8040000000000003</v>
      </c>
      <c r="AW124" s="9">
        <v>2.6909999999999998</v>
      </c>
      <c r="AX124" s="9">
        <v>5.8970000000000002</v>
      </c>
      <c r="AY124" s="9">
        <v>2.964</v>
      </c>
      <c r="AZ124" s="9">
        <v>2.9340000000000002</v>
      </c>
      <c r="BA124" s="9">
        <v>8.3450000000000006</v>
      </c>
      <c r="BB124" s="9">
        <v>5.3689999999999998</v>
      </c>
      <c r="BC124" s="9">
        <v>2.976</v>
      </c>
      <c r="BD124" s="9">
        <v>6.7389999999999999</v>
      </c>
      <c r="BE124" s="9">
        <v>3.0270000000000001</v>
      </c>
      <c r="BF124" s="9">
        <v>3.7130000000000001</v>
      </c>
      <c r="BG124" s="9">
        <v>6.2220000000000004</v>
      </c>
      <c r="BH124" s="9">
        <v>3.1819999999999999</v>
      </c>
      <c r="BI124" s="9">
        <v>3.04</v>
      </c>
      <c r="BJ124" s="9">
        <v>267.66699999999997</v>
      </c>
      <c r="BK124" s="9">
        <v>134.29599999999999</v>
      </c>
      <c r="BL124" s="9">
        <v>133.37100000000001</v>
      </c>
      <c r="BM124" s="9">
        <v>199.07400000000001</v>
      </c>
      <c r="BN124" s="9">
        <v>107.586</v>
      </c>
      <c r="BO124" s="9">
        <v>91.488</v>
      </c>
      <c r="BP124" s="9">
        <v>68.593000000000004</v>
      </c>
      <c r="BQ124" s="9">
        <v>26.71</v>
      </c>
      <c r="BR124" s="9">
        <v>41.883000000000003</v>
      </c>
      <c r="BS124" s="9">
        <v>25.523</v>
      </c>
      <c r="BT124" s="9">
        <v>15.545999999999999</v>
      </c>
      <c r="BU124" s="9">
        <v>9.9779999999999998</v>
      </c>
      <c r="BV124" s="9">
        <v>3.23</v>
      </c>
      <c r="BW124" s="9">
        <v>1.552</v>
      </c>
      <c r="BX124" s="9">
        <v>1.6779999999999999</v>
      </c>
      <c r="BY124" s="9">
        <v>0.76900000000000002</v>
      </c>
      <c r="BZ124" s="9">
        <v>0.74399999999999999</v>
      </c>
      <c r="CA124" s="9">
        <v>2.5000000000000001E-2</v>
      </c>
      <c r="CB124" s="9">
        <v>0.30199999999999999</v>
      </c>
      <c r="CC124" s="9">
        <v>0.29199999999999998</v>
      </c>
      <c r="CD124" s="9">
        <v>0.01</v>
      </c>
      <c r="CE124" s="9">
        <v>0.46700000000000003</v>
      </c>
      <c r="CF124" s="9">
        <v>0.45200000000000001</v>
      </c>
      <c r="CG124" s="9">
        <v>1.4999999999999999E-2</v>
      </c>
      <c r="CH124" s="9">
        <v>2.4609999999999999</v>
      </c>
      <c r="CI124" s="9">
        <v>0.80800000000000005</v>
      </c>
      <c r="CJ124" s="9">
        <v>1.653</v>
      </c>
      <c r="CK124" s="9">
        <v>24.152000000000001</v>
      </c>
      <c r="CL124" s="9">
        <v>14.853999999999999</v>
      </c>
      <c r="CM124" s="9">
        <v>9.2989999999999995</v>
      </c>
      <c r="CN124" s="9">
        <v>9.6430000000000007</v>
      </c>
      <c r="CO124" s="9">
        <v>7.7690000000000001</v>
      </c>
      <c r="CP124" s="9">
        <v>1.873</v>
      </c>
      <c r="CQ124" s="9">
        <v>14.51</v>
      </c>
      <c r="CR124" s="9">
        <v>7.0839999999999996</v>
      </c>
      <c r="CS124" s="9">
        <v>7.4249999999999998</v>
      </c>
      <c r="CT124" s="9">
        <v>10.105</v>
      </c>
      <c r="CU124" s="9">
        <v>8.2219999999999995</v>
      </c>
      <c r="CV124" s="9">
        <v>1.883</v>
      </c>
      <c r="CW124" s="9">
        <v>15.417999999999999</v>
      </c>
      <c r="CX124" s="9">
        <v>7.3239999999999998</v>
      </c>
      <c r="CY124" s="9">
        <v>8.0939999999999994</v>
      </c>
      <c r="CZ124" s="9">
        <v>14.811999999999999</v>
      </c>
      <c r="DA124" s="9">
        <v>7.3760000000000003</v>
      </c>
      <c r="DB124" s="9">
        <v>7.4359999999999999</v>
      </c>
    </row>
    <row r="125" spans="1:106">
      <c r="A125" s="10">
        <v>45292</v>
      </c>
      <c r="B125" s="9">
        <v>10.353999999999999</v>
      </c>
      <c r="C125" s="9">
        <v>7.3920000000000003</v>
      </c>
      <c r="D125" s="9">
        <v>2.9620000000000002</v>
      </c>
      <c r="E125" s="9">
        <v>18.302</v>
      </c>
      <c r="F125" s="9">
        <v>5.407</v>
      </c>
      <c r="G125" s="9">
        <v>12.895</v>
      </c>
      <c r="H125" s="9">
        <v>11.696</v>
      </c>
      <c r="I125" s="9">
        <v>8.4600000000000009</v>
      </c>
      <c r="J125" s="9">
        <v>3.2360000000000002</v>
      </c>
      <c r="K125" s="9">
        <v>20.356999999999999</v>
      </c>
      <c r="L125" s="9">
        <v>6.548</v>
      </c>
      <c r="M125" s="9">
        <v>13.808999999999999</v>
      </c>
      <c r="N125" s="9">
        <v>19.555</v>
      </c>
      <c r="O125" s="9">
        <v>6.0110000000000001</v>
      </c>
      <c r="P125" s="9">
        <v>13.544</v>
      </c>
      <c r="Q125" s="9">
        <v>136.833</v>
      </c>
      <c r="R125" s="9">
        <v>67.974999999999994</v>
      </c>
      <c r="S125" s="9">
        <v>68.858000000000004</v>
      </c>
      <c r="T125" s="9">
        <v>110.309</v>
      </c>
      <c r="U125" s="9">
        <v>58.878999999999998</v>
      </c>
      <c r="V125" s="9">
        <v>51.43</v>
      </c>
      <c r="W125" s="9">
        <v>26.523</v>
      </c>
      <c r="X125" s="9">
        <v>9.0960000000000001</v>
      </c>
      <c r="Y125" s="9">
        <v>17.427</v>
      </c>
      <c r="Z125" s="9">
        <v>13.233000000000001</v>
      </c>
      <c r="AA125" s="9">
        <v>7.5140000000000002</v>
      </c>
      <c r="AB125" s="9">
        <v>5.7190000000000003</v>
      </c>
      <c r="AC125" s="9">
        <v>2.395</v>
      </c>
      <c r="AD125" s="9">
        <v>1.1259999999999999</v>
      </c>
      <c r="AE125" s="9">
        <v>1.2689999999999999</v>
      </c>
      <c r="AF125" s="9">
        <v>1.1040000000000001</v>
      </c>
      <c r="AG125" s="9">
        <v>0.60499999999999998</v>
      </c>
      <c r="AH125" s="9">
        <v>0.499</v>
      </c>
      <c r="AI125" s="9">
        <v>0.51800000000000002</v>
      </c>
      <c r="AJ125" s="9">
        <v>0.248</v>
      </c>
      <c r="AK125" s="9">
        <v>0.27</v>
      </c>
      <c r="AL125" s="9">
        <v>0.58599999999999997</v>
      </c>
      <c r="AM125" s="9">
        <v>0.35699999999999998</v>
      </c>
      <c r="AN125" s="9">
        <v>0.22900000000000001</v>
      </c>
      <c r="AO125" s="9">
        <v>1.2909999999999999</v>
      </c>
      <c r="AP125" s="9">
        <v>0.52100000000000002</v>
      </c>
      <c r="AQ125" s="9">
        <v>0.77</v>
      </c>
      <c r="AR125" s="9">
        <v>11.603</v>
      </c>
      <c r="AS125" s="9">
        <v>6.8239999999999998</v>
      </c>
      <c r="AT125" s="9">
        <v>4.7789999999999999</v>
      </c>
      <c r="AU125" s="9">
        <v>7.0819999999999999</v>
      </c>
      <c r="AV125" s="9">
        <v>5.0129999999999999</v>
      </c>
      <c r="AW125" s="9">
        <v>2.069</v>
      </c>
      <c r="AX125" s="9">
        <v>4.5209999999999999</v>
      </c>
      <c r="AY125" s="9">
        <v>1.8120000000000001</v>
      </c>
      <c r="AZ125" s="9">
        <v>2.71</v>
      </c>
      <c r="BA125" s="9">
        <v>7.9</v>
      </c>
      <c r="BB125" s="9">
        <v>5.5389999999999997</v>
      </c>
      <c r="BC125" s="9">
        <v>2.3610000000000002</v>
      </c>
      <c r="BD125" s="9">
        <v>5.3330000000000002</v>
      </c>
      <c r="BE125" s="9">
        <v>1.9750000000000001</v>
      </c>
      <c r="BF125" s="9">
        <v>3.3580000000000001</v>
      </c>
      <c r="BG125" s="9">
        <v>5.0389999999999997</v>
      </c>
      <c r="BH125" s="9">
        <v>2.06</v>
      </c>
      <c r="BI125" s="9">
        <v>2.9790000000000001</v>
      </c>
      <c r="BJ125" s="9">
        <v>256.74599999999998</v>
      </c>
      <c r="BK125" s="9">
        <v>128.565</v>
      </c>
      <c r="BL125" s="9">
        <v>128.18100000000001</v>
      </c>
      <c r="BM125" s="9">
        <v>190.875</v>
      </c>
      <c r="BN125" s="9">
        <v>101.759</v>
      </c>
      <c r="BO125" s="9">
        <v>89.116</v>
      </c>
      <c r="BP125" s="9">
        <v>65.870999999999995</v>
      </c>
      <c r="BQ125" s="9">
        <v>26.806000000000001</v>
      </c>
      <c r="BR125" s="9">
        <v>39.064999999999998</v>
      </c>
      <c r="BS125" s="9">
        <v>28.35</v>
      </c>
      <c r="BT125" s="9">
        <v>17</v>
      </c>
      <c r="BU125" s="9">
        <v>11.35</v>
      </c>
      <c r="BV125" s="9">
        <v>4.7300000000000004</v>
      </c>
      <c r="BW125" s="9">
        <v>2.79</v>
      </c>
      <c r="BX125" s="9">
        <v>1.94</v>
      </c>
      <c r="BY125" s="9">
        <v>2.95</v>
      </c>
      <c r="BZ125" s="9">
        <v>2.0859999999999999</v>
      </c>
      <c r="CA125" s="9">
        <v>0.86399999999999999</v>
      </c>
      <c r="CB125" s="9">
        <v>1.784</v>
      </c>
      <c r="CC125" s="9">
        <v>1.3580000000000001</v>
      </c>
      <c r="CD125" s="9">
        <v>0.42499999999999999</v>
      </c>
      <c r="CE125" s="9">
        <v>1.1659999999999999</v>
      </c>
      <c r="CF125" s="9">
        <v>0.72799999999999998</v>
      </c>
      <c r="CG125" s="9">
        <v>0.438</v>
      </c>
      <c r="CH125" s="9">
        <v>1.78</v>
      </c>
      <c r="CI125" s="9">
        <v>0.70399999999999996</v>
      </c>
      <c r="CJ125" s="9">
        <v>1.0760000000000001</v>
      </c>
      <c r="CK125" s="9">
        <v>24.748000000000001</v>
      </c>
      <c r="CL125" s="9">
        <v>14.862</v>
      </c>
      <c r="CM125" s="9">
        <v>9.8859999999999992</v>
      </c>
      <c r="CN125" s="9">
        <v>9.7509999999999994</v>
      </c>
      <c r="CO125" s="9">
        <v>7.3609999999999998</v>
      </c>
      <c r="CP125" s="9">
        <v>2.39</v>
      </c>
      <c r="CQ125" s="9">
        <v>14.997</v>
      </c>
      <c r="CR125" s="9">
        <v>7.5010000000000003</v>
      </c>
      <c r="CS125" s="9">
        <v>7.4969999999999999</v>
      </c>
      <c r="CT125" s="9">
        <v>12.215</v>
      </c>
      <c r="CU125" s="9">
        <v>8.9770000000000003</v>
      </c>
      <c r="CV125" s="9">
        <v>3.238</v>
      </c>
      <c r="CW125" s="9">
        <v>16.135000000000002</v>
      </c>
      <c r="CX125" s="9">
        <v>8.0229999999999997</v>
      </c>
      <c r="CY125" s="9">
        <v>8.1120000000000001</v>
      </c>
      <c r="CZ125" s="9">
        <v>16.780999999999999</v>
      </c>
      <c r="DA125" s="9">
        <v>8.859</v>
      </c>
      <c r="DB125" s="9">
        <v>7.9219999999999997</v>
      </c>
    </row>
    <row r="126" spans="1:106">
      <c r="A126" s="10">
        <v>45323</v>
      </c>
      <c r="B126" s="9">
        <v>11.236000000000001</v>
      </c>
      <c r="C126" s="9">
        <v>8.0220000000000002</v>
      </c>
      <c r="D126" s="9">
        <v>3.214</v>
      </c>
      <c r="E126" s="9">
        <v>18.8</v>
      </c>
      <c r="F126" s="9">
        <v>7.0449999999999999</v>
      </c>
      <c r="G126" s="9">
        <v>11.754</v>
      </c>
      <c r="H126" s="9">
        <v>12.728</v>
      </c>
      <c r="I126" s="9">
        <v>9.1649999999999991</v>
      </c>
      <c r="J126" s="9">
        <v>3.5630000000000002</v>
      </c>
      <c r="K126" s="9">
        <v>21.068000000000001</v>
      </c>
      <c r="L126" s="9">
        <v>7.7889999999999997</v>
      </c>
      <c r="M126" s="9">
        <v>13.279</v>
      </c>
      <c r="N126" s="9">
        <v>19.895</v>
      </c>
      <c r="O126" s="9">
        <v>7.8159999999999998</v>
      </c>
      <c r="P126" s="9">
        <v>12.079000000000001</v>
      </c>
      <c r="Q126" s="9">
        <v>140.59200000000001</v>
      </c>
      <c r="R126" s="9">
        <v>69.793999999999997</v>
      </c>
      <c r="S126" s="9">
        <v>70.798000000000002</v>
      </c>
      <c r="T126" s="9">
        <v>111.458</v>
      </c>
      <c r="U126" s="9">
        <v>59.640999999999998</v>
      </c>
      <c r="V126" s="9">
        <v>51.817</v>
      </c>
      <c r="W126" s="9">
        <v>29.134</v>
      </c>
      <c r="X126" s="9">
        <v>10.153</v>
      </c>
      <c r="Y126" s="9">
        <v>18.981000000000002</v>
      </c>
      <c r="Z126" s="9">
        <v>14.548</v>
      </c>
      <c r="AA126" s="9">
        <v>8.1170000000000009</v>
      </c>
      <c r="AB126" s="9">
        <v>6.431</v>
      </c>
      <c r="AC126" s="9">
        <v>2.363</v>
      </c>
      <c r="AD126" s="9">
        <v>1.167</v>
      </c>
      <c r="AE126" s="9">
        <v>1.196</v>
      </c>
      <c r="AF126" s="9">
        <v>0.91</v>
      </c>
      <c r="AG126" s="9">
        <v>0.52500000000000002</v>
      </c>
      <c r="AH126" s="9">
        <v>0.38500000000000001</v>
      </c>
      <c r="AI126" s="9">
        <v>0.18099999999999999</v>
      </c>
      <c r="AJ126" s="9">
        <v>1.2E-2</v>
      </c>
      <c r="AK126" s="9">
        <v>0.16900000000000001</v>
      </c>
      <c r="AL126" s="9">
        <v>0.72899999999999998</v>
      </c>
      <c r="AM126" s="9">
        <v>0.51300000000000001</v>
      </c>
      <c r="AN126" s="9">
        <v>0.216</v>
      </c>
      <c r="AO126" s="9">
        <v>1.4530000000000001</v>
      </c>
      <c r="AP126" s="9">
        <v>0.64200000000000002</v>
      </c>
      <c r="AQ126" s="9">
        <v>0.81100000000000005</v>
      </c>
      <c r="AR126" s="9">
        <v>13.348000000000001</v>
      </c>
      <c r="AS126" s="9">
        <v>7.38</v>
      </c>
      <c r="AT126" s="9">
        <v>5.968</v>
      </c>
      <c r="AU126" s="9">
        <v>7.5759999999999996</v>
      </c>
      <c r="AV126" s="9">
        <v>5.101</v>
      </c>
      <c r="AW126" s="9">
        <v>2.4750000000000001</v>
      </c>
      <c r="AX126" s="9">
        <v>5.7720000000000002</v>
      </c>
      <c r="AY126" s="9">
        <v>2.2789999999999999</v>
      </c>
      <c r="AZ126" s="9">
        <v>3.4929999999999999</v>
      </c>
      <c r="BA126" s="9">
        <v>8.0510000000000002</v>
      </c>
      <c r="BB126" s="9">
        <v>5.4649999999999999</v>
      </c>
      <c r="BC126" s="9">
        <v>2.5859999999999999</v>
      </c>
      <c r="BD126" s="9">
        <v>6.4969999999999999</v>
      </c>
      <c r="BE126" s="9">
        <v>2.653</v>
      </c>
      <c r="BF126" s="9">
        <v>3.8439999999999999</v>
      </c>
      <c r="BG126" s="9">
        <v>5.9530000000000003</v>
      </c>
      <c r="BH126" s="9">
        <v>2.2909999999999999</v>
      </c>
      <c r="BI126" s="9">
        <v>3.6619999999999999</v>
      </c>
      <c r="BJ126" s="9">
        <v>265.923</v>
      </c>
      <c r="BK126" s="9">
        <v>134.28399999999999</v>
      </c>
      <c r="BL126" s="9">
        <v>131.63900000000001</v>
      </c>
      <c r="BM126" s="9">
        <v>203.28700000000001</v>
      </c>
      <c r="BN126" s="9">
        <v>109.285</v>
      </c>
      <c r="BO126" s="9">
        <v>94.001999999999995</v>
      </c>
      <c r="BP126" s="9">
        <v>62.636000000000003</v>
      </c>
      <c r="BQ126" s="9">
        <v>25</v>
      </c>
      <c r="BR126" s="9">
        <v>37.637</v>
      </c>
      <c r="BS126" s="9">
        <v>19.507000000000001</v>
      </c>
      <c r="BT126" s="9">
        <v>9.9879999999999995</v>
      </c>
      <c r="BU126" s="9">
        <v>9.5190000000000001</v>
      </c>
      <c r="BV126" s="9">
        <v>3.077</v>
      </c>
      <c r="BW126" s="9">
        <v>1.1020000000000001</v>
      </c>
      <c r="BX126" s="9">
        <v>1.976</v>
      </c>
      <c r="BY126" s="9">
        <v>1.0960000000000001</v>
      </c>
      <c r="BZ126" s="9">
        <v>0.71199999999999997</v>
      </c>
      <c r="CA126" s="9">
        <v>0.38400000000000001</v>
      </c>
      <c r="CB126" s="9">
        <v>0.63900000000000001</v>
      </c>
      <c r="CC126" s="9">
        <v>0.45800000000000002</v>
      </c>
      <c r="CD126" s="9">
        <v>0.18099999999999999</v>
      </c>
      <c r="CE126" s="9">
        <v>0.45600000000000002</v>
      </c>
      <c r="CF126" s="9">
        <v>0.254</v>
      </c>
      <c r="CG126" s="9">
        <v>0.20300000000000001</v>
      </c>
      <c r="CH126" s="9">
        <v>1.982</v>
      </c>
      <c r="CI126" s="9">
        <v>0.39</v>
      </c>
      <c r="CJ126" s="9">
        <v>1.5920000000000001</v>
      </c>
      <c r="CK126" s="9">
        <v>17.745000000000001</v>
      </c>
      <c r="CL126" s="9">
        <v>9.5039999999999996</v>
      </c>
      <c r="CM126" s="9">
        <v>8.2409999999999997</v>
      </c>
      <c r="CN126" s="9">
        <v>5.819</v>
      </c>
      <c r="CO126" s="9">
        <v>4.0309999999999997</v>
      </c>
      <c r="CP126" s="9">
        <v>1.788</v>
      </c>
      <c r="CQ126" s="9">
        <v>11.926</v>
      </c>
      <c r="CR126" s="9">
        <v>5.4729999999999999</v>
      </c>
      <c r="CS126" s="9">
        <v>6.4530000000000003</v>
      </c>
      <c r="CT126" s="9">
        <v>6.6580000000000004</v>
      </c>
      <c r="CU126" s="9">
        <v>4.5010000000000003</v>
      </c>
      <c r="CV126" s="9">
        <v>2.1560000000000001</v>
      </c>
      <c r="CW126" s="9">
        <v>12.849</v>
      </c>
      <c r="CX126" s="9">
        <v>5.4870000000000001</v>
      </c>
      <c r="CY126" s="9">
        <v>7.3620000000000001</v>
      </c>
      <c r="CZ126" s="9">
        <v>12.565</v>
      </c>
      <c r="DA126" s="9">
        <v>5.931</v>
      </c>
      <c r="DB126" s="9">
        <v>6.6340000000000003</v>
      </c>
    </row>
    <row r="127" spans="1:106">
      <c r="A127" s="10">
        <v>45352</v>
      </c>
      <c r="B127" s="9">
        <v>9.2010000000000005</v>
      </c>
      <c r="C127" s="9">
        <v>7.1970000000000001</v>
      </c>
      <c r="D127" s="9">
        <v>2.0049999999999999</v>
      </c>
      <c r="E127" s="9">
        <v>19.149999999999999</v>
      </c>
      <c r="F127" s="9">
        <v>7.0339999999999998</v>
      </c>
      <c r="G127" s="9">
        <v>12.116</v>
      </c>
      <c r="H127" s="9">
        <v>10.983000000000001</v>
      </c>
      <c r="I127" s="9">
        <v>8.7319999999999993</v>
      </c>
      <c r="J127" s="9">
        <v>2.2509999999999999</v>
      </c>
      <c r="K127" s="9">
        <v>22.597999999999999</v>
      </c>
      <c r="L127" s="9">
        <v>9.2070000000000007</v>
      </c>
      <c r="M127" s="9">
        <v>13.391</v>
      </c>
      <c r="N127" s="9">
        <v>20.478000000000002</v>
      </c>
      <c r="O127" s="9">
        <v>8.0410000000000004</v>
      </c>
      <c r="P127" s="9">
        <v>12.436999999999999</v>
      </c>
      <c r="Q127" s="9">
        <v>140.59100000000001</v>
      </c>
      <c r="R127" s="9">
        <v>69.988</v>
      </c>
      <c r="S127" s="9">
        <v>70.602000000000004</v>
      </c>
      <c r="T127" s="9">
        <v>110.2</v>
      </c>
      <c r="U127" s="9">
        <v>57.704000000000001</v>
      </c>
      <c r="V127" s="9">
        <v>52.496000000000002</v>
      </c>
      <c r="W127" s="9">
        <v>30.390999999999998</v>
      </c>
      <c r="X127" s="9">
        <v>12.285</v>
      </c>
      <c r="Y127" s="9">
        <v>18.106000000000002</v>
      </c>
      <c r="Z127" s="9">
        <v>12.949</v>
      </c>
      <c r="AA127" s="9">
        <v>7.7050000000000001</v>
      </c>
      <c r="AB127" s="9">
        <v>5.2439999999999998</v>
      </c>
      <c r="AC127" s="9">
        <v>2.1560000000000001</v>
      </c>
      <c r="AD127" s="9">
        <v>1.3260000000000001</v>
      </c>
      <c r="AE127" s="9">
        <v>0.82899999999999996</v>
      </c>
      <c r="AF127" s="9">
        <v>0.90900000000000003</v>
      </c>
      <c r="AG127" s="9">
        <v>0.68400000000000005</v>
      </c>
      <c r="AH127" s="9">
        <v>0.22500000000000001</v>
      </c>
      <c r="AI127" s="9">
        <v>0.36099999999999999</v>
      </c>
      <c r="AJ127" s="9">
        <v>0.28499999999999998</v>
      </c>
      <c r="AK127" s="9">
        <v>7.5999999999999998E-2</v>
      </c>
      <c r="AL127" s="9">
        <v>0.54800000000000004</v>
      </c>
      <c r="AM127" s="9">
        <v>0.39900000000000002</v>
      </c>
      <c r="AN127" s="9">
        <v>0.14899999999999999</v>
      </c>
      <c r="AO127" s="9">
        <v>1.2470000000000001</v>
      </c>
      <c r="AP127" s="9">
        <v>0.64300000000000002</v>
      </c>
      <c r="AQ127" s="9">
        <v>0.60399999999999998</v>
      </c>
      <c r="AR127" s="9">
        <v>11.829000000000001</v>
      </c>
      <c r="AS127" s="9">
        <v>6.9669999999999996</v>
      </c>
      <c r="AT127" s="9">
        <v>4.8620000000000001</v>
      </c>
      <c r="AU127" s="9">
        <v>6.2709999999999999</v>
      </c>
      <c r="AV127" s="9">
        <v>4.1890000000000001</v>
      </c>
      <c r="AW127" s="9">
        <v>2.0830000000000002</v>
      </c>
      <c r="AX127" s="9">
        <v>5.5570000000000004</v>
      </c>
      <c r="AY127" s="9">
        <v>2.778</v>
      </c>
      <c r="AZ127" s="9">
        <v>2.7789999999999999</v>
      </c>
      <c r="BA127" s="9">
        <v>6.9710000000000001</v>
      </c>
      <c r="BB127" s="9">
        <v>4.7770000000000001</v>
      </c>
      <c r="BC127" s="9">
        <v>2.194</v>
      </c>
      <c r="BD127" s="9">
        <v>5.9779999999999998</v>
      </c>
      <c r="BE127" s="9">
        <v>2.9279999999999999</v>
      </c>
      <c r="BF127" s="9">
        <v>3.05</v>
      </c>
      <c r="BG127" s="9">
        <v>5.9180000000000001</v>
      </c>
      <c r="BH127" s="9">
        <v>3.0630000000000002</v>
      </c>
      <c r="BI127" s="9">
        <v>2.8559999999999999</v>
      </c>
      <c r="BJ127" s="9">
        <v>266.68200000000002</v>
      </c>
      <c r="BK127" s="9">
        <v>135.54599999999999</v>
      </c>
      <c r="BL127" s="9">
        <v>131.136</v>
      </c>
      <c r="BM127" s="9">
        <v>202.22300000000001</v>
      </c>
      <c r="BN127" s="9">
        <v>107.785</v>
      </c>
      <c r="BO127" s="9">
        <v>94.438000000000002</v>
      </c>
      <c r="BP127" s="9">
        <v>64.459000000000003</v>
      </c>
      <c r="BQ127" s="9">
        <v>27.760999999999999</v>
      </c>
      <c r="BR127" s="9">
        <v>36.698</v>
      </c>
      <c r="BS127" s="9">
        <v>24.617000000000001</v>
      </c>
      <c r="BT127" s="9">
        <v>13.93</v>
      </c>
      <c r="BU127" s="9">
        <v>10.686999999999999</v>
      </c>
      <c r="BV127" s="9">
        <v>2.0139999999999998</v>
      </c>
      <c r="BW127" s="9">
        <v>1.3260000000000001</v>
      </c>
      <c r="BX127" s="9">
        <v>0.68799999999999994</v>
      </c>
      <c r="BY127" s="9">
        <v>0.47499999999999998</v>
      </c>
      <c r="BZ127" s="9">
        <v>0.45</v>
      </c>
      <c r="CA127" s="9">
        <v>2.5000000000000001E-2</v>
      </c>
      <c r="CB127" s="9">
        <v>1.6E-2</v>
      </c>
      <c r="CC127" s="9">
        <v>5.0000000000000001E-3</v>
      </c>
      <c r="CD127" s="9">
        <v>0.01</v>
      </c>
      <c r="CE127" s="9">
        <v>0.45900000000000002</v>
      </c>
      <c r="CF127" s="9">
        <v>0.44500000000000001</v>
      </c>
      <c r="CG127" s="9">
        <v>1.4999999999999999E-2</v>
      </c>
      <c r="CH127" s="9">
        <v>1.5389999999999999</v>
      </c>
      <c r="CI127" s="9">
        <v>0.876</v>
      </c>
      <c r="CJ127" s="9">
        <v>0.66300000000000003</v>
      </c>
      <c r="CK127" s="9">
        <v>23.797999999999998</v>
      </c>
      <c r="CL127" s="9">
        <v>13.34</v>
      </c>
      <c r="CM127" s="9">
        <v>10.458</v>
      </c>
      <c r="CN127" s="9">
        <v>8.8239999999999998</v>
      </c>
      <c r="CO127" s="9">
        <v>6.1820000000000004</v>
      </c>
      <c r="CP127" s="9">
        <v>2.6419999999999999</v>
      </c>
      <c r="CQ127" s="9">
        <v>14.974</v>
      </c>
      <c r="CR127" s="9">
        <v>7.1580000000000004</v>
      </c>
      <c r="CS127" s="9">
        <v>7.8159999999999998</v>
      </c>
      <c r="CT127" s="9">
        <v>9.2789999999999999</v>
      </c>
      <c r="CU127" s="9">
        <v>6.6269999999999998</v>
      </c>
      <c r="CV127" s="9">
        <v>2.6520000000000001</v>
      </c>
      <c r="CW127" s="9">
        <v>15.337999999999999</v>
      </c>
      <c r="CX127" s="9">
        <v>7.3029999999999999</v>
      </c>
      <c r="CY127" s="9">
        <v>8.0350000000000001</v>
      </c>
      <c r="CZ127" s="9">
        <v>14.99</v>
      </c>
      <c r="DA127" s="9">
        <v>7.1639999999999997</v>
      </c>
      <c r="DB127" s="9">
        <v>7.8259999999999996</v>
      </c>
    </row>
    <row r="128" spans="1:106">
      <c r="A128" s="10">
        <v>45383</v>
      </c>
      <c r="B128" s="9">
        <v>9.8160000000000007</v>
      </c>
      <c r="C128" s="9">
        <v>6.4669999999999996</v>
      </c>
      <c r="D128" s="9">
        <v>3.3490000000000002</v>
      </c>
      <c r="E128" s="9">
        <v>21.338000000000001</v>
      </c>
      <c r="F128" s="9">
        <v>7.8979999999999997</v>
      </c>
      <c r="G128" s="9">
        <v>13.44</v>
      </c>
      <c r="H128" s="9">
        <v>10.311</v>
      </c>
      <c r="I128" s="9">
        <v>6.6020000000000003</v>
      </c>
      <c r="J128" s="9">
        <v>3.7090000000000001</v>
      </c>
      <c r="K128" s="9">
        <v>22.777999999999999</v>
      </c>
      <c r="L128" s="9">
        <v>8.31</v>
      </c>
      <c r="M128" s="9">
        <v>14.468</v>
      </c>
      <c r="N128" s="9">
        <v>21.850999999999999</v>
      </c>
      <c r="O128" s="9">
        <v>8.1959999999999997</v>
      </c>
      <c r="P128" s="9">
        <v>13.654999999999999</v>
      </c>
      <c r="Q128" s="9">
        <v>139.57</v>
      </c>
      <c r="R128" s="9">
        <v>69.61</v>
      </c>
      <c r="S128" s="9">
        <v>69.959999999999994</v>
      </c>
      <c r="T128" s="9">
        <v>109.857</v>
      </c>
      <c r="U128" s="9">
        <v>58.42</v>
      </c>
      <c r="V128" s="9">
        <v>51.438000000000002</v>
      </c>
      <c r="W128" s="9">
        <v>29.713000000000001</v>
      </c>
      <c r="X128" s="9">
        <v>11.19</v>
      </c>
      <c r="Y128" s="9">
        <v>18.523</v>
      </c>
      <c r="Z128" s="9">
        <v>12.173999999999999</v>
      </c>
      <c r="AA128" s="9">
        <v>6.96</v>
      </c>
      <c r="AB128" s="9">
        <v>5.2140000000000004</v>
      </c>
      <c r="AC128" s="9">
        <v>1.9590000000000001</v>
      </c>
      <c r="AD128" s="9">
        <v>1.0589999999999999</v>
      </c>
      <c r="AE128" s="9">
        <v>0.9</v>
      </c>
      <c r="AF128" s="9">
        <v>1.069</v>
      </c>
      <c r="AG128" s="9">
        <v>0.53</v>
      </c>
      <c r="AH128" s="9">
        <v>0.54</v>
      </c>
      <c r="AI128" s="9">
        <v>0.67100000000000004</v>
      </c>
      <c r="AJ128" s="9">
        <v>0.28000000000000003</v>
      </c>
      <c r="AK128" s="9">
        <v>0.39100000000000001</v>
      </c>
      <c r="AL128" s="9">
        <v>0.39900000000000002</v>
      </c>
      <c r="AM128" s="9">
        <v>0.249</v>
      </c>
      <c r="AN128" s="9">
        <v>0.14899999999999999</v>
      </c>
      <c r="AO128" s="9">
        <v>0.89</v>
      </c>
      <c r="AP128" s="9">
        <v>0.52900000000000003</v>
      </c>
      <c r="AQ128" s="9">
        <v>0.36099999999999999</v>
      </c>
      <c r="AR128" s="9">
        <v>10.99</v>
      </c>
      <c r="AS128" s="9">
        <v>6.3230000000000004</v>
      </c>
      <c r="AT128" s="9">
        <v>4.6669999999999998</v>
      </c>
      <c r="AU128" s="9">
        <v>6.5780000000000003</v>
      </c>
      <c r="AV128" s="9">
        <v>4.2869999999999999</v>
      </c>
      <c r="AW128" s="9">
        <v>2.2909999999999999</v>
      </c>
      <c r="AX128" s="9">
        <v>4.4119999999999999</v>
      </c>
      <c r="AY128" s="9">
        <v>2.036</v>
      </c>
      <c r="AZ128" s="9">
        <v>2.3759999999999999</v>
      </c>
      <c r="BA128" s="9">
        <v>7.335</v>
      </c>
      <c r="BB128" s="9">
        <v>4.6859999999999999</v>
      </c>
      <c r="BC128" s="9">
        <v>2.65</v>
      </c>
      <c r="BD128" s="9">
        <v>4.8390000000000004</v>
      </c>
      <c r="BE128" s="9">
        <v>2.274</v>
      </c>
      <c r="BF128" s="9">
        <v>2.5640000000000001</v>
      </c>
      <c r="BG128" s="9">
        <v>5.0830000000000002</v>
      </c>
      <c r="BH128" s="9">
        <v>2.3159999999999998</v>
      </c>
      <c r="BI128" s="9">
        <v>2.766</v>
      </c>
      <c r="BJ128" s="9">
        <v>268.88499999999999</v>
      </c>
      <c r="BK128" s="9">
        <v>135.57300000000001</v>
      </c>
      <c r="BL128" s="9">
        <v>133.31200000000001</v>
      </c>
      <c r="BM128" s="9">
        <v>201.61</v>
      </c>
      <c r="BN128" s="9">
        <v>109.176</v>
      </c>
      <c r="BO128" s="9">
        <v>92.433999999999997</v>
      </c>
      <c r="BP128" s="9">
        <v>67.275000000000006</v>
      </c>
      <c r="BQ128" s="9">
        <v>26.396999999999998</v>
      </c>
      <c r="BR128" s="9">
        <v>40.878</v>
      </c>
      <c r="BS128" s="9">
        <v>27.593</v>
      </c>
      <c r="BT128" s="9">
        <v>15.590999999999999</v>
      </c>
      <c r="BU128" s="9">
        <v>12.002000000000001</v>
      </c>
      <c r="BV128" s="9">
        <v>4.9790000000000001</v>
      </c>
      <c r="BW128" s="9">
        <v>2.8959999999999999</v>
      </c>
      <c r="BX128" s="9">
        <v>2.0819999999999999</v>
      </c>
      <c r="BY128" s="9">
        <v>1.2430000000000001</v>
      </c>
      <c r="BZ128" s="9">
        <v>0.80500000000000005</v>
      </c>
      <c r="CA128" s="9">
        <v>0.438</v>
      </c>
      <c r="CB128" s="9">
        <v>0.57499999999999996</v>
      </c>
      <c r="CC128" s="9">
        <v>0.36</v>
      </c>
      <c r="CD128" s="9">
        <v>0.215</v>
      </c>
      <c r="CE128" s="9">
        <v>0.66800000000000004</v>
      </c>
      <c r="CF128" s="9">
        <v>0.44500000000000001</v>
      </c>
      <c r="CG128" s="9">
        <v>0.223</v>
      </c>
      <c r="CH128" s="9">
        <v>3.7349999999999999</v>
      </c>
      <c r="CI128" s="9">
        <v>2.0920000000000001</v>
      </c>
      <c r="CJ128" s="9">
        <v>1.6439999999999999</v>
      </c>
      <c r="CK128" s="9">
        <v>25.670999999999999</v>
      </c>
      <c r="CL128" s="9">
        <v>14.675000000000001</v>
      </c>
      <c r="CM128" s="9">
        <v>10.996</v>
      </c>
      <c r="CN128" s="9">
        <v>11.7</v>
      </c>
      <c r="CO128" s="9">
        <v>7.8449999999999998</v>
      </c>
      <c r="CP128" s="9">
        <v>3.8559999999999999</v>
      </c>
      <c r="CQ128" s="9">
        <v>13.97</v>
      </c>
      <c r="CR128" s="9">
        <v>6.83</v>
      </c>
      <c r="CS128" s="9">
        <v>7.14</v>
      </c>
      <c r="CT128" s="9">
        <v>12.664</v>
      </c>
      <c r="CU128" s="9">
        <v>8.3859999999999992</v>
      </c>
      <c r="CV128" s="9">
        <v>4.2779999999999996</v>
      </c>
      <c r="CW128" s="9">
        <v>14.928000000000001</v>
      </c>
      <c r="CX128" s="9">
        <v>7.2050000000000001</v>
      </c>
      <c r="CY128" s="9">
        <v>7.7229999999999999</v>
      </c>
      <c r="CZ128" s="9">
        <v>14.545999999999999</v>
      </c>
      <c r="DA128" s="9">
        <v>7.1909999999999998</v>
      </c>
      <c r="DB128" s="9">
        <v>7.3550000000000004</v>
      </c>
    </row>
    <row r="129" spans="1:106">
      <c r="A129" s="10">
        <v>45413</v>
      </c>
      <c r="B129" s="9">
        <v>10.397</v>
      </c>
      <c r="C129" s="9">
        <v>6.4379999999999997</v>
      </c>
      <c r="D129" s="9">
        <v>3.9590000000000001</v>
      </c>
      <c r="E129" s="9">
        <v>22.082000000000001</v>
      </c>
      <c r="F129" s="9">
        <v>8.9109999999999996</v>
      </c>
      <c r="G129" s="9">
        <v>13.170999999999999</v>
      </c>
      <c r="H129" s="9">
        <v>11.917</v>
      </c>
      <c r="I129" s="9">
        <v>7.6790000000000003</v>
      </c>
      <c r="J129" s="9">
        <v>4.2380000000000004</v>
      </c>
      <c r="K129" s="9">
        <v>25.093</v>
      </c>
      <c r="L129" s="9">
        <v>9.9160000000000004</v>
      </c>
      <c r="M129" s="9">
        <v>15.177</v>
      </c>
      <c r="N129" s="9">
        <v>23.282</v>
      </c>
      <c r="O129" s="9">
        <v>9.9610000000000003</v>
      </c>
      <c r="P129" s="9">
        <v>13.32</v>
      </c>
      <c r="Q129" s="9">
        <v>139.21299999999999</v>
      </c>
      <c r="R129" s="9">
        <v>69.334000000000003</v>
      </c>
      <c r="S129" s="9">
        <v>69.878</v>
      </c>
      <c r="T129" s="9">
        <v>109.172</v>
      </c>
      <c r="U129" s="9">
        <v>58.226999999999997</v>
      </c>
      <c r="V129" s="9">
        <v>50.944000000000003</v>
      </c>
      <c r="W129" s="9">
        <v>30.041</v>
      </c>
      <c r="X129" s="9">
        <v>11.106999999999999</v>
      </c>
      <c r="Y129" s="9">
        <v>18.934000000000001</v>
      </c>
      <c r="Z129" s="9">
        <v>13.739000000000001</v>
      </c>
      <c r="AA129" s="9">
        <v>7.1470000000000002</v>
      </c>
      <c r="AB129" s="9">
        <v>6.5910000000000002</v>
      </c>
      <c r="AC129" s="9">
        <v>2.34</v>
      </c>
      <c r="AD129" s="9">
        <v>1.022</v>
      </c>
      <c r="AE129" s="9">
        <v>1.3180000000000001</v>
      </c>
      <c r="AF129" s="9">
        <v>0.64700000000000002</v>
      </c>
      <c r="AG129" s="9">
        <v>0.42199999999999999</v>
      </c>
      <c r="AH129" s="9">
        <v>0.22500000000000001</v>
      </c>
      <c r="AI129" s="9">
        <v>0.153</v>
      </c>
      <c r="AJ129" s="9">
        <v>0.14899999999999999</v>
      </c>
      <c r="AK129" s="9">
        <v>3.0000000000000001E-3</v>
      </c>
      <c r="AL129" s="9">
        <v>0.49399999999999999</v>
      </c>
      <c r="AM129" s="9">
        <v>0.27300000000000002</v>
      </c>
      <c r="AN129" s="9">
        <v>0.222</v>
      </c>
      <c r="AO129" s="9">
        <v>1.6919999999999999</v>
      </c>
      <c r="AP129" s="9">
        <v>0.6</v>
      </c>
      <c r="AQ129" s="9">
        <v>1.093</v>
      </c>
      <c r="AR129" s="9">
        <v>12.138999999999999</v>
      </c>
      <c r="AS129" s="9">
        <v>6.4660000000000002</v>
      </c>
      <c r="AT129" s="9">
        <v>5.6740000000000004</v>
      </c>
      <c r="AU129" s="9">
        <v>6.9119999999999999</v>
      </c>
      <c r="AV129" s="9">
        <v>4.4950000000000001</v>
      </c>
      <c r="AW129" s="9">
        <v>2.4169999999999998</v>
      </c>
      <c r="AX129" s="9">
        <v>5.2279999999999998</v>
      </c>
      <c r="AY129" s="9">
        <v>1.9710000000000001</v>
      </c>
      <c r="AZ129" s="9">
        <v>3.2570000000000001</v>
      </c>
      <c r="BA129" s="9">
        <v>7.4320000000000004</v>
      </c>
      <c r="BB129" s="9">
        <v>4.8310000000000004</v>
      </c>
      <c r="BC129" s="9">
        <v>2.601</v>
      </c>
      <c r="BD129" s="9">
        <v>6.3070000000000004</v>
      </c>
      <c r="BE129" s="9">
        <v>2.3159999999999998</v>
      </c>
      <c r="BF129" s="9">
        <v>3.9910000000000001</v>
      </c>
      <c r="BG129" s="9">
        <v>5.38</v>
      </c>
      <c r="BH129" s="9">
        <v>2.12</v>
      </c>
      <c r="BI129" s="9">
        <v>3.26</v>
      </c>
      <c r="BJ129" s="9">
        <v>271.95100000000002</v>
      </c>
      <c r="BK129" s="9">
        <v>137.678</v>
      </c>
      <c r="BL129" s="9">
        <v>134.274</v>
      </c>
      <c r="BM129" s="9">
        <v>206.67500000000001</v>
      </c>
      <c r="BN129" s="9">
        <v>112.624</v>
      </c>
      <c r="BO129" s="9">
        <v>94.051000000000002</v>
      </c>
      <c r="BP129" s="9">
        <v>65.275999999999996</v>
      </c>
      <c r="BQ129" s="9">
        <v>25.053999999999998</v>
      </c>
      <c r="BR129" s="9">
        <v>40.222000000000001</v>
      </c>
      <c r="BS129" s="9">
        <v>24.812999999999999</v>
      </c>
      <c r="BT129" s="9">
        <v>12.741</v>
      </c>
      <c r="BU129" s="9">
        <v>12.073</v>
      </c>
      <c r="BV129" s="9">
        <v>4.0910000000000002</v>
      </c>
      <c r="BW129" s="9">
        <v>2.2679999999999998</v>
      </c>
      <c r="BX129" s="9">
        <v>1.8220000000000001</v>
      </c>
      <c r="BY129" s="9">
        <v>0.35</v>
      </c>
      <c r="BZ129" s="9">
        <v>2.1999999999999999E-2</v>
      </c>
      <c r="CA129" s="9">
        <v>0.32800000000000001</v>
      </c>
      <c r="CB129" s="9">
        <v>0.16</v>
      </c>
      <c r="CC129" s="9">
        <v>5.0000000000000001E-3</v>
      </c>
      <c r="CD129" s="9">
        <v>0.155</v>
      </c>
      <c r="CE129" s="9">
        <v>0.19</v>
      </c>
      <c r="CF129" s="9">
        <v>1.6E-2</v>
      </c>
      <c r="CG129" s="9">
        <v>0.17299999999999999</v>
      </c>
      <c r="CH129" s="9">
        <v>3.7410000000000001</v>
      </c>
      <c r="CI129" s="9">
        <v>2.2469999999999999</v>
      </c>
      <c r="CJ129" s="9">
        <v>1.494</v>
      </c>
      <c r="CK129" s="9">
        <v>22</v>
      </c>
      <c r="CL129" s="9">
        <v>11.260999999999999</v>
      </c>
      <c r="CM129" s="9">
        <v>10.739000000000001</v>
      </c>
      <c r="CN129" s="9">
        <v>9.7750000000000004</v>
      </c>
      <c r="CO129" s="9">
        <v>6.5949999999999998</v>
      </c>
      <c r="CP129" s="9">
        <v>3.18</v>
      </c>
      <c r="CQ129" s="9">
        <v>12.224</v>
      </c>
      <c r="CR129" s="9">
        <v>4.6660000000000004</v>
      </c>
      <c r="CS129" s="9">
        <v>7.5579999999999998</v>
      </c>
      <c r="CT129" s="9">
        <v>10.105</v>
      </c>
      <c r="CU129" s="9">
        <v>6.6120000000000001</v>
      </c>
      <c r="CV129" s="9">
        <v>3.4929999999999999</v>
      </c>
      <c r="CW129" s="9">
        <v>14.709</v>
      </c>
      <c r="CX129" s="9">
        <v>6.1289999999999996</v>
      </c>
      <c r="CY129" s="9">
        <v>8.58</v>
      </c>
      <c r="CZ129" s="9">
        <v>12.384</v>
      </c>
      <c r="DA129" s="9">
        <v>4.6710000000000003</v>
      </c>
      <c r="DB129" s="9">
        <v>7.7130000000000001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2567</vt:i4>
      </vt:variant>
    </vt:vector>
  </HeadingPairs>
  <TitlesOfParts>
    <vt:vector size="2575" baseType="lpstr">
      <vt:lpstr>Contents</vt:lpstr>
      <vt:lpstr>Table 1.1</vt:lpstr>
      <vt:lpstr>Table 1.2</vt:lpstr>
      <vt:lpstr>Index</vt:lpstr>
      <vt:lpstr>Data1</vt:lpstr>
      <vt:lpstr>Data2</vt:lpstr>
      <vt:lpstr>Data3</vt:lpstr>
      <vt:lpstr>Data4</vt:lpstr>
      <vt:lpstr>A127826907V</vt:lpstr>
      <vt:lpstr>A127826907V_Data</vt:lpstr>
      <vt:lpstr>A127826907V_Latest</vt:lpstr>
      <vt:lpstr>A127826908W</vt:lpstr>
      <vt:lpstr>A127826908W_Data</vt:lpstr>
      <vt:lpstr>A127826908W_Latest</vt:lpstr>
      <vt:lpstr>A127826909X</vt:lpstr>
      <vt:lpstr>A127826909X_Data</vt:lpstr>
      <vt:lpstr>A127826909X_Latest</vt:lpstr>
      <vt:lpstr>A127826910J</vt:lpstr>
      <vt:lpstr>A127826910J_Data</vt:lpstr>
      <vt:lpstr>A127826910J_Latest</vt:lpstr>
      <vt:lpstr>A127826911K</vt:lpstr>
      <vt:lpstr>A127826911K_Data</vt:lpstr>
      <vt:lpstr>A127826911K_Latest</vt:lpstr>
      <vt:lpstr>A127826912L</vt:lpstr>
      <vt:lpstr>A127826912L_Data</vt:lpstr>
      <vt:lpstr>A127826912L_Latest</vt:lpstr>
      <vt:lpstr>A127826913R</vt:lpstr>
      <vt:lpstr>A127826913R_Data</vt:lpstr>
      <vt:lpstr>A127826913R_Latest</vt:lpstr>
      <vt:lpstr>A127826914T</vt:lpstr>
      <vt:lpstr>A127826914T_Data</vt:lpstr>
      <vt:lpstr>A127826914T_Latest</vt:lpstr>
      <vt:lpstr>A127826915V</vt:lpstr>
      <vt:lpstr>A127826915V_Data</vt:lpstr>
      <vt:lpstr>A127826915V_Latest</vt:lpstr>
      <vt:lpstr>A127826916W</vt:lpstr>
      <vt:lpstr>A127826916W_Data</vt:lpstr>
      <vt:lpstr>A127826916W_Latest</vt:lpstr>
      <vt:lpstr>A127826917X</vt:lpstr>
      <vt:lpstr>A127826917X_Data</vt:lpstr>
      <vt:lpstr>A127826917X_Latest</vt:lpstr>
      <vt:lpstr>A127826918A</vt:lpstr>
      <vt:lpstr>A127826918A_Data</vt:lpstr>
      <vt:lpstr>A127826918A_Latest</vt:lpstr>
      <vt:lpstr>A127826919C</vt:lpstr>
      <vt:lpstr>A127826919C_Data</vt:lpstr>
      <vt:lpstr>A127826919C_Latest</vt:lpstr>
      <vt:lpstr>A127826920L</vt:lpstr>
      <vt:lpstr>A127826920L_Data</vt:lpstr>
      <vt:lpstr>A127826920L_Latest</vt:lpstr>
      <vt:lpstr>A127826921R</vt:lpstr>
      <vt:lpstr>A127826921R_Data</vt:lpstr>
      <vt:lpstr>A127826921R_Latest</vt:lpstr>
      <vt:lpstr>A127826997K</vt:lpstr>
      <vt:lpstr>A127826997K_Data</vt:lpstr>
      <vt:lpstr>A127826997K_Latest</vt:lpstr>
      <vt:lpstr>A127826998L</vt:lpstr>
      <vt:lpstr>A127826998L_Data</vt:lpstr>
      <vt:lpstr>A127826998L_Latest</vt:lpstr>
      <vt:lpstr>A127826999R</vt:lpstr>
      <vt:lpstr>A127826999R_Data</vt:lpstr>
      <vt:lpstr>A127826999R_Latest</vt:lpstr>
      <vt:lpstr>A127827000R</vt:lpstr>
      <vt:lpstr>A127827000R_Data</vt:lpstr>
      <vt:lpstr>A127827000R_Latest</vt:lpstr>
      <vt:lpstr>A127827001T</vt:lpstr>
      <vt:lpstr>A127827001T_Data</vt:lpstr>
      <vt:lpstr>A127827001T_Latest</vt:lpstr>
      <vt:lpstr>A127827002V</vt:lpstr>
      <vt:lpstr>A127827002V_Data</vt:lpstr>
      <vt:lpstr>A127827002V_Latest</vt:lpstr>
      <vt:lpstr>A127827003W</vt:lpstr>
      <vt:lpstr>A127827003W_Data</vt:lpstr>
      <vt:lpstr>A127827003W_Latest</vt:lpstr>
      <vt:lpstr>A127827004X</vt:lpstr>
      <vt:lpstr>A127827004X_Data</vt:lpstr>
      <vt:lpstr>A127827004X_Latest</vt:lpstr>
      <vt:lpstr>A127827005A</vt:lpstr>
      <vt:lpstr>A127827005A_Data</vt:lpstr>
      <vt:lpstr>A127827005A_Latest</vt:lpstr>
      <vt:lpstr>A127827006C</vt:lpstr>
      <vt:lpstr>A127827006C_Data</vt:lpstr>
      <vt:lpstr>A127827006C_Latest</vt:lpstr>
      <vt:lpstr>A127827007F</vt:lpstr>
      <vt:lpstr>A127827007F_Data</vt:lpstr>
      <vt:lpstr>A127827007F_Latest</vt:lpstr>
      <vt:lpstr>A127827008J</vt:lpstr>
      <vt:lpstr>A127827008J_Data</vt:lpstr>
      <vt:lpstr>A127827008J_Latest</vt:lpstr>
      <vt:lpstr>A127827009K</vt:lpstr>
      <vt:lpstr>A127827009K_Data</vt:lpstr>
      <vt:lpstr>A127827009K_Latest</vt:lpstr>
      <vt:lpstr>A127827010V</vt:lpstr>
      <vt:lpstr>A127827010V_Data</vt:lpstr>
      <vt:lpstr>A127827010V_Latest</vt:lpstr>
      <vt:lpstr>A127827011W</vt:lpstr>
      <vt:lpstr>A127827011W_Data</vt:lpstr>
      <vt:lpstr>A127827011W_Latest</vt:lpstr>
      <vt:lpstr>A127827027R</vt:lpstr>
      <vt:lpstr>A127827027R_Data</vt:lpstr>
      <vt:lpstr>A127827027R_Latest</vt:lpstr>
      <vt:lpstr>A127827028T</vt:lpstr>
      <vt:lpstr>A127827028T_Data</vt:lpstr>
      <vt:lpstr>A127827028T_Latest</vt:lpstr>
      <vt:lpstr>A127827029V</vt:lpstr>
      <vt:lpstr>A127827029V_Data</vt:lpstr>
      <vt:lpstr>A127827029V_Latest</vt:lpstr>
      <vt:lpstr>A127827030C</vt:lpstr>
      <vt:lpstr>A127827030C_Data</vt:lpstr>
      <vt:lpstr>A127827030C_Latest</vt:lpstr>
      <vt:lpstr>A127827031F</vt:lpstr>
      <vt:lpstr>A127827031F_Data</vt:lpstr>
      <vt:lpstr>A127827031F_Latest</vt:lpstr>
      <vt:lpstr>A127827032J</vt:lpstr>
      <vt:lpstr>A127827032J_Data</vt:lpstr>
      <vt:lpstr>A127827032J_Latest</vt:lpstr>
      <vt:lpstr>A127827033K</vt:lpstr>
      <vt:lpstr>A127827033K_Data</vt:lpstr>
      <vt:lpstr>A127827033K_Latest</vt:lpstr>
      <vt:lpstr>A127827034L</vt:lpstr>
      <vt:lpstr>A127827034L_Data</vt:lpstr>
      <vt:lpstr>A127827034L_Latest</vt:lpstr>
      <vt:lpstr>A127827035R</vt:lpstr>
      <vt:lpstr>A127827035R_Data</vt:lpstr>
      <vt:lpstr>A127827035R_Latest</vt:lpstr>
      <vt:lpstr>A127827036T</vt:lpstr>
      <vt:lpstr>A127827036T_Data</vt:lpstr>
      <vt:lpstr>A127827036T_Latest</vt:lpstr>
      <vt:lpstr>A127827037V</vt:lpstr>
      <vt:lpstr>A127827037V_Data</vt:lpstr>
      <vt:lpstr>A127827037V_Latest</vt:lpstr>
      <vt:lpstr>A127827038W</vt:lpstr>
      <vt:lpstr>A127827038W_Data</vt:lpstr>
      <vt:lpstr>A127827038W_Latest</vt:lpstr>
      <vt:lpstr>A127827039X</vt:lpstr>
      <vt:lpstr>A127827039X_Data</vt:lpstr>
      <vt:lpstr>A127827039X_Latest</vt:lpstr>
      <vt:lpstr>A127827040J</vt:lpstr>
      <vt:lpstr>A127827040J_Data</vt:lpstr>
      <vt:lpstr>A127827040J_Latest</vt:lpstr>
      <vt:lpstr>A127827041K</vt:lpstr>
      <vt:lpstr>A127827041K_Data</vt:lpstr>
      <vt:lpstr>A127827041K_Latest</vt:lpstr>
      <vt:lpstr>A127827057C</vt:lpstr>
      <vt:lpstr>A127827057C_Data</vt:lpstr>
      <vt:lpstr>A127827057C_Latest</vt:lpstr>
      <vt:lpstr>A127827058F</vt:lpstr>
      <vt:lpstr>A127827058F_Data</vt:lpstr>
      <vt:lpstr>A127827058F_Latest</vt:lpstr>
      <vt:lpstr>A127827059J</vt:lpstr>
      <vt:lpstr>A127827059J_Data</vt:lpstr>
      <vt:lpstr>A127827059J_Latest</vt:lpstr>
      <vt:lpstr>A127827060T</vt:lpstr>
      <vt:lpstr>A127827060T_Data</vt:lpstr>
      <vt:lpstr>A127827060T_Latest</vt:lpstr>
      <vt:lpstr>A127827061V</vt:lpstr>
      <vt:lpstr>A127827061V_Data</vt:lpstr>
      <vt:lpstr>A127827061V_Latest</vt:lpstr>
      <vt:lpstr>A127827062W</vt:lpstr>
      <vt:lpstr>A127827062W_Data</vt:lpstr>
      <vt:lpstr>A127827062W_Latest</vt:lpstr>
      <vt:lpstr>A127827063X</vt:lpstr>
      <vt:lpstr>A127827063X_Data</vt:lpstr>
      <vt:lpstr>A127827063X_Latest</vt:lpstr>
      <vt:lpstr>A127827064A</vt:lpstr>
      <vt:lpstr>A127827064A_Data</vt:lpstr>
      <vt:lpstr>A127827064A_Latest</vt:lpstr>
      <vt:lpstr>A127827065C</vt:lpstr>
      <vt:lpstr>A127827065C_Data</vt:lpstr>
      <vt:lpstr>A127827065C_Latest</vt:lpstr>
      <vt:lpstr>A127827066F</vt:lpstr>
      <vt:lpstr>A127827066F_Data</vt:lpstr>
      <vt:lpstr>A127827066F_Latest</vt:lpstr>
      <vt:lpstr>A127827067J</vt:lpstr>
      <vt:lpstr>A127827067J_Data</vt:lpstr>
      <vt:lpstr>A127827067J_Latest</vt:lpstr>
      <vt:lpstr>A127827068K</vt:lpstr>
      <vt:lpstr>A127827068K_Data</vt:lpstr>
      <vt:lpstr>A127827068K_Latest</vt:lpstr>
      <vt:lpstr>A127827069L</vt:lpstr>
      <vt:lpstr>A127827069L_Data</vt:lpstr>
      <vt:lpstr>A127827069L_Latest</vt:lpstr>
      <vt:lpstr>A127827070W</vt:lpstr>
      <vt:lpstr>A127827070W_Data</vt:lpstr>
      <vt:lpstr>A127827070W_Latest</vt:lpstr>
      <vt:lpstr>A127827071X</vt:lpstr>
      <vt:lpstr>A127827071X_Data</vt:lpstr>
      <vt:lpstr>A127827071X_Latest</vt:lpstr>
      <vt:lpstr>A127827087T</vt:lpstr>
      <vt:lpstr>A127827087T_Data</vt:lpstr>
      <vt:lpstr>A127827087T_Latest</vt:lpstr>
      <vt:lpstr>A127827088V</vt:lpstr>
      <vt:lpstr>A127827088V_Data</vt:lpstr>
      <vt:lpstr>A127827088V_Latest</vt:lpstr>
      <vt:lpstr>A127827089W</vt:lpstr>
      <vt:lpstr>A127827089W_Data</vt:lpstr>
      <vt:lpstr>A127827089W_Latest</vt:lpstr>
      <vt:lpstr>A127827090F</vt:lpstr>
      <vt:lpstr>A127827090F_Data</vt:lpstr>
      <vt:lpstr>A127827090F_Latest</vt:lpstr>
      <vt:lpstr>A127827091J</vt:lpstr>
      <vt:lpstr>A127827091J_Data</vt:lpstr>
      <vt:lpstr>A127827091J_Latest</vt:lpstr>
      <vt:lpstr>A127827092K</vt:lpstr>
      <vt:lpstr>A127827092K_Data</vt:lpstr>
      <vt:lpstr>A127827092K_Latest</vt:lpstr>
      <vt:lpstr>A127827093L</vt:lpstr>
      <vt:lpstr>A127827093L_Data</vt:lpstr>
      <vt:lpstr>A127827093L_Latest</vt:lpstr>
      <vt:lpstr>A127827094R</vt:lpstr>
      <vt:lpstr>A127827094R_Data</vt:lpstr>
      <vt:lpstr>A127827094R_Latest</vt:lpstr>
      <vt:lpstr>A127827095T</vt:lpstr>
      <vt:lpstr>A127827095T_Data</vt:lpstr>
      <vt:lpstr>A127827095T_Latest</vt:lpstr>
      <vt:lpstr>A127827096V</vt:lpstr>
      <vt:lpstr>A127827096V_Data</vt:lpstr>
      <vt:lpstr>A127827096V_Latest</vt:lpstr>
      <vt:lpstr>A127827097W</vt:lpstr>
      <vt:lpstr>A127827097W_Data</vt:lpstr>
      <vt:lpstr>A127827097W_Latest</vt:lpstr>
      <vt:lpstr>A127827098X</vt:lpstr>
      <vt:lpstr>A127827098X_Data</vt:lpstr>
      <vt:lpstr>A127827098X_Latest</vt:lpstr>
      <vt:lpstr>A127827099A</vt:lpstr>
      <vt:lpstr>A127827099A_Data</vt:lpstr>
      <vt:lpstr>A127827099A_Latest</vt:lpstr>
      <vt:lpstr>A127827100X</vt:lpstr>
      <vt:lpstr>A127827100X_Data</vt:lpstr>
      <vt:lpstr>A127827100X_Latest</vt:lpstr>
      <vt:lpstr>A127827101A</vt:lpstr>
      <vt:lpstr>A127827101A_Data</vt:lpstr>
      <vt:lpstr>A127827101A_Latest</vt:lpstr>
      <vt:lpstr>A127827117V</vt:lpstr>
      <vt:lpstr>A127827117V_Data</vt:lpstr>
      <vt:lpstr>A127827117V_Latest</vt:lpstr>
      <vt:lpstr>A127827118W</vt:lpstr>
      <vt:lpstr>A127827118W_Data</vt:lpstr>
      <vt:lpstr>A127827118W_Latest</vt:lpstr>
      <vt:lpstr>A127827119X</vt:lpstr>
      <vt:lpstr>A127827119X_Data</vt:lpstr>
      <vt:lpstr>A127827119X_Latest</vt:lpstr>
      <vt:lpstr>A127827120J</vt:lpstr>
      <vt:lpstr>A127827120J_Data</vt:lpstr>
      <vt:lpstr>A127827120J_Latest</vt:lpstr>
      <vt:lpstr>A127827121K</vt:lpstr>
      <vt:lpstr>A127827121K_Data</vt:lpstr>
      <vt:lpstr>A127827121K_Latest</vt:lpstr>
      <vt:lpstr>A127827122L</vt:lpstr>
      <vt:lpstr>A127827122L_Data</vt:lpstr>
      <vt:lpstr>A127827122L_Latest</vt:lpstr>
      <vt:lpstr>A127827123R</vt:lpstr>
      <vt:lpstr>A127827123R_Data</vt:lpstr>
      <vt:lpstr>A127827123R_Latest</vt:lpstr>
      <vt:lpstr>A127827124T</vt:lpstr>
      <vt:lpstr>A127827124T_Data</vt:lpstr>
      <vt:lpstr>A127827124T_Latest</vt:lpstr>
      <vt:lpstr>A127827125V</vt:lpstr>
      <vt:lpstr>A127827125V_Data</vt:lpstr>
      <vt:lpstr>A127827125V_Latest</vt:lpstr>
      <vt:lpstr>A127827126W</vt:lpstr>
      <vt:lpstr>A127827126W_Data</vt:lpstr>
      <vt:lpstr>A127827126W_Latest</vt:lpstr>
      <vt:lpstr>A127827127X</vt:lpstr>
      <vt:lpstr>A127827127X_Data</vt:lpstr>
      <vt:lpstr>A127827127X_Latest</vt:lpstr>
      <vt:lpstr>A127827128A</vt:lpstr>
      <vt:lpstr>A127827128A_Data</vt:lpstr>
      <vt:lpstr>A127827128A_Latest</vt:lpstr>
      <vt:lpstr>A127827129C</vt:lpstr>
      <vt:lpstr>A127827129C_Data</vt:lpstr>
      <vt:lpstr>A127827129C_Latest</vt:lpstr>
      <vt:lpstr>A127827130L</vt:lpstr>
      <vt:lpstr>A127827130L_Data</vt:lpstr>
      <vt:lpstr>A127827130L_Latest</vt:lpstr>
      <vt:lpstr>A127827131R</vt:lpstr>
      <vt:lpstr>A127827131R_Data</vt:lpstr>
      <vt:lpstr>A127827131R_Latest</vt:lpstr>
      <vt:lpstr>A127827147J</vt:lpstr>
      <vt:lpstr>A127827147J_Data</vt:lpstr>
      <vt:lpstr>A127827147J_Latest</vt:lpstr>
      <vt:lpstr>A127827148K</vt:lpstr>
      <vt:lpstr>A127827148K_Data</vt:lpstr>
      <vt:lpstr>A127827148K_Latest</vt:lpstr>
      <vt:lpstr>A127827149L</vt:lpstr>
      <vt:lpstr>A127827149L_Data</vt:lpstr>
      <vt:lpstr>A127827149L_Latest</vt:lpstr>
      <vt:lpstr>A127827150W</vt:lpstr>
      <vt:lpstr>A127827150W_Data</vt:lpstr>
      <vt:lpstr>A127827150W_Latest</vt:lpstr>
      <vt:lpstr>A127827151X</vt:lpstr>
      <vt:lpstr>A127827151X_Data</vt:lpstr>
      <vt:lpstr>A127827151X_Latest</vt:lpstr>
      <vt:lpstr>A127827152A</vt:lpstr>
      <vt:lpstr>A127827152A_Data</vt:lpstr>
      <vt:lpstr>A127827152A_Latest</vt:lpstr>
      <vt:lpstr>A127827153C</vt:lpstr>
      <vt:lpstr>A127827153C_Data</vt:lpstr>
      <vt:lpstr>A127827153C_Latest</vt:lpstr>
      <vt:lpstr>A127827154F</vt:lpstr>
      <vt:lpstr>A127827154F_Data</vt:lpstr>
      <vt:lpstr>A127827154F_Latest</vt:lpstr>
      <vt:lpstr>A127827155J</vt:lpstr>
      <vt:lpstr>A127827155J_Data</vt:lpstr>
      <vt:lpstr>A127827155J_Latest</vt:lpstr>
      <vt:lpstr>A127827156K</vt:lpstr>
      <vt:lpstr>A127827156K_Data</vt:lpstr>
      <vt:lpstr>A127827156K_Latest</vt:lpstr>
      <vt:lpstr>A127827157L</vt:lpstr>
      <vt:lpstr>A127827157L_Data</vt:lpstr>
      <vt:lpstr>A127827157L_Latest</vt:lpstr>
      <vt:lpstr>A127827158R</vt:lpstr>
      <vt:lpstr>A127827158R_Data</vt:lpstr>
      <vt:lpstr>A127827158R_Latest</vt:lpstr>
      <vt:lpstr>A127827159T</vt:lpstr>
      <vt:lpstr>A127827159T_Data</vt:lpstr>
      <vt:lpstr>A127827159T_Latest</vt:lpstr>
      <vt:lpstr>A127827160A</vt:lpstr>
      <vt:lpstr>A127827160A_Data</vt:lpstr>
      <vt:lpstr>A127827160A_Latest</vt:lpstr>
      <vt:lpstr>A127827161C</vt:lpstr>
      <vt:lpstr>A127827161C_Data</vt:lpstr>
      <vt:lpstr>A127827161C_Latest</vt:lpstr>
      <vt:lpstr>A127827177W</vt:lpstr>
      <vt:lpstr>A127827177W_Data</vt:lpstr>
      <vt:lpstr>A127827177W_Latest</vt:lpstr>
      <vt:lpstr>A127827178X</vt:lpstr>
      <vt:lpstr>A127827178X_Data</vt:lpstr>
      <vt:lpstr>A127827178X_Latest</vt:lpstr>
      <vt:lpstr>A127827179A</vt:lpstr>
      <vt:lpstr>A127827179A_Data</vt:lpstr>
      <vt:lpstr>A127827179A_Latest</vt:lpstr>
      <vt:lpstr>A127827180K</vt:lpstr>
      <vt:lpstr>A127827180K_Data</vt:lpstr>
      <vt:lpstr>A127827180K_Latest</vt:lpstr>
      <vt:lpstr>A127827181L</vt:lpstr>
      <vt:lpstr>A127827181L_Data</vt:lpstr>
      <vt:lpstr>A127827181L_Latest</vt:lpstr>
      <vt:lpstr>A127827182R</vt:lpstr>
      <vt:lpstr>A127827182R_Data</vt:lpstr>
      <vt:lpstr>A127827182R_Latest</vt:lpstr>
      <vt:lpstr>A127827183T</vt:lpstr>
      <vt:lpstr>A127827183T_Data</vt:lpstr>
      <vt:lpstr>A127827183T_Latest</vt:lpstr>
      <vt:lpstr>A127827184V</vt:lpstr>
      <vt:lpstr>A127827184V_Data</vt:lpstr>
      <vt:lpstr>A127827184V_Latest</vt:lpstr>
      <vt:lpstr>A127827185W</vt:lpstr>
      <vt:lpstr>A127827185W_Data</vt:lpstr>
      <vt:lpstr>A127827185W_Latest</vt:lpstr>
      <vt:lpstr>A127827186X</vt:lpstr>
      <vt:lpstr>A127827186X_Data</vt:lpstr>
      <vt:lpstr>A127827186X_Latest</vt:lpstr>
      <vt:lpstr>A127827187A</vt:lpstr>
      <vt:lpstr>A127827187A_Data</vt:lpstr>
      <vt:lpstr>A127827187A_Latest</vt:lpstr>
      <vt:lpstr>A127827188C</vt:lpstr>
      <vt:lpstr>A127827188C_Data</vt:lpstr>
      <vt:lpstr>A127827188C_Latest</vt:lpstr>
      <vt:lpstr>A127827189F</vt:lpstr>
      <vt:lpstr>A127827189F_Data</vt:lpstr>
      <vt:lpstr>A127827189F_Latest</vt:lpstr>
      <vt:lpstr>A127827190R</vt:lpstr>
      <vt:lpstr>A127827190R_Data</vt:lpstr>
      <vt:lpstr>A127827190R_Latest</vt:lpstr>
      <vt:lpstr>A127827191T</vt:lpstr>
      <vt:lpstr>A127827191T_Data</vt:lpstr>
      <vt:lpstr>A127827191T_Latest</vt:lpstr>
      <vt:lpstr>A127827207X</vt:lpstr>
      <vt:lpstr>A127827207X_Data</vt:lpstr>
      <vt:lpstr>A127827207X_Latest</vt:lpstr>
      <vt:lpstr>A127827208A</vt:lpstr>
      <vt:lpstr>A127827208A_Data</vt:lpstr>
      <vt:lpstr>A127827208A_Latest</vt:lpstr>
      <vt:lpstr>A127827209C</vt:lpstr>
      <vt:lpstr>A127827209C_Data</vt:lpstr>
      <vt:lpstr>A127827209C_Latest</vt:lpstr>
      <vt:lpstr>A127827210L</vt:lpstr>
      <vt:lpstr>A127827210L_Data</vt:lpstr>
      <vt:lpstr>A127827210L_Latest</vt:lpstr>
      <vt:lpstr>A127827211R</vt:lpstr>
      <vt:lpstr>A127827211R_Data</vt:lpstr>
      <vt:lpstr>A127827211R_Latest</vt:lpstr>
      <vt:lpstr>A127827212T</vt:lpstr>
      <vt:lpstr>A127827212T_Data</vt:lpstr>
      <vt:lpstr>A127827212T_Latest</vt:lpstr>
      <vt:lpstr>A127827213V</vt:lpstr>
      <vt:lpstr>A127827213V_Data</vt:lpstr>
      <vt:lpstr>A127827213V_Latest</vt:lpstr>
      <vt:lpstr>A127827214W</vt:lpstr>
      <vt:lpstr>A127827214W_Data</vt:lpstr>
      <vt:lpstr>A127827214W_Latest</vt:lpstr>
      <vt:lpstr>A127827215X</vt:lpstr>
      <vt:lpstr>A127827215X_Data</vt:lpstr>
      <vt:lpstr>A127827215X_Latest</vt:lpstr>
      <vt:lpstr>A127827216A</vt:lpstr>
      <vt:lpstr>A127827216A_Data</vt:lpstr>
      <vt:lpstr>A127827216A_Latest</vt:lpstr>
      <vt:lpstr>A127827217C</vt:lpstr>
      <vt:lpstr>A127827217C_Data</vt:lpstr>
      <vt:lpstr>A127827217C_Latest</vt:lpstr>
      <vt:lpstr>A127827218F</vt:lpstr>
      <vt:lpstr>A127827218F_Data</vt:lpstr>
      <vt:lpstr>A127827218F_Latest</vt:lpstr>
      <vt:lpstr>A127827219J</vt:lpstr>
      <vt:lpstr>A127827219J_Data</vt:lpstr>
      <vt:lpstr>A127827219J_Latest</vt:lpstr>
      <vt:lpstr>A127827220T</vt:lpstr>
      <vt:lpstr>A127827220T_Data</vt:lpstr>
      <vt:lpstr>A127827220T_Latest</vt:lpstr>
      <vt:lpstr>A127827221V</vt:lpstr>
      <vt:lpstr>A127827221V_Data</vt:lpstr>
      <vt:lpstr>A127827221V_Latest</vt:lpstr>
      <vt:lpstr>A127827237L</vt:lpstr>
      <vt:lpstr>A127827237L_Data</vt:lpstr>
      <vt:lpstr>A127827237L_Latest</vt:lpstr>
      <vt:lpstr>A127827238R</vt:lpstr>
      <vt:lpstr>A127827238R_Data</vt:lpstr>
      <vt:lpstr>A127827238R_Latest</vt:lpstr>
      <vt:lpstr>A127827239T</vt:lpstr>
      <vt:lpstr>A127827239T_Data</vt:lpstr>
      <vt:lpstr>A127827239T_Latest</vt:lpstr>
      <vt:lpstr>A127827240A</vt:lpstr>
      <vt:lpstr>A127827240A_Data</vt:lpstr>
      <vt:lpstr>A127827240A_Latest</vt:lpstr>
      <vt:lpstr>A127827241C</vt:lpstr>
      <vt:lpstr>A127827241C_Data</vt:lpstr>
      <vt:lpstr>A127827241C_Latest</vt:lpstr>
      <vt:lpstr>A127827242F</vt:lpstr>
      <vt:lpstr>A127827242F_Data</vt:lpstr>
      <vt:lpstr>A127827242F_Latest</vt:lpstr>
      <vt:lpstr>A127827243J</vt:lpstr>
      <vt:lpstr>A127827243J_Data</vt:lpstr>
      <vt:lpstr>A127827243J_Latest</vt:lpstr>
      <vt:lpstr>A127827244K</vt:lpstr>
      <vt:lpstr>A127827244K_Data</vt:lpstr>
      <vt:lpstr>A127827244K_Latest</vt:lpstr>
      <vt:lpstr>A127827245L</vt:lpstr>
      <vt:lpstr>A127827245L_Data</vt:lpstr>
      <vt:lpstr>A127827245L_Latest</vt:lpstr>
      <vt:lpstr>A127827246R</vt:lpstr>
      <vt:lpstr>A127827246R_Data</vt:lpstr>
      <vt:lpstr>A127827246R_Latest</vt:lpstr>
      <vt:lpstr>A127827247T</vt:lpstr>
      <vt:lpstr>A127827247T_Data</vt:lpstr>
      <vt:lpstr>A127827247T_Latest</vt:lpstr>
      <vt:lpstr>A127827248V</vt:lpstr>
      <vt:lpstr>A127827248V_Data</vt:lpstr>
      <vt:lpstr>A127827248V_Latest</vt:lpstr>
      <vt:lpstr>A127827249W</vt:lpstr>
      <vt:lpstr>A127827249W_Data</vt:lpstr>
      <vt:lpstr>A127827249W_Latest</vt:lpstr>
      <vt:lpstr>A127827250F</vt:lpstr>
      <vt:lpstr>A127827250F_Data</vt:lpstr>
      <vt:lpstr>A127827250F_Latest</vt:lpstr>
      <vt:lpstr>A127827251J</vt:lpstr>
      <vt:lpstr>A127827251J_Data</vt:lpstr>
      <vt:lpstr>A127827251J_Latest</vt:lpstr>
      <vt:lpstr>A127827267A</vt:lpstr>
      <vt:lpstr>A127827267A_Data</vt:lpstr>
      <vt:lpstr>A127827267A_Latest</vt:lpstr>
      <vt:lpstr>A127827268C</vt:lpstr>
      <vt:lpstr>A127827268C_Data</vt:lpstr>
      <vt:lpstr>A127827268C_Latest</vt:lpstr>
      <vt:lpstr>A127827269F</vt:lpstr>
      <vt:lpstr>A127827269F_Data</vt:lpstr>
      <vt:lpstr>A127827269F_Latest</vt:lpstr>
      <vt:lpstr>A127827270R</vt:lpstr>
      <vt:lpstr>A127827270R_Data</vt:lpstr>
      <vt:lpstr>A127827270R_Latest</vt:lpstr>
      <vt:lpstr>A127827271T</vt:lpstr>
      <vt:lpstr>A127827271T_Data</vt:lpstr>
      <vt:lpstr>A127827271T_Latest</vt:lpstr>
      <vt:lpstr>A127827272V</vt:lpstr>
      <vt:lpstr>A127827272V_Data</vt:lpstr>
      <vt:lpstr>A127827272V_Latest</vt:lpstr>
      <vt:lpstr>A127827273W</vt:lpstr>
      <vt:lpstr>A127827273W_Data</vt:lpstr>
      <vt:lpstr>A127827273W_Latest</vt:lpstr>
      <vt:lpstr>A127827274X</vt:lpstr>
      <vt:lpstr>A127827274X_Data</vt:lpstr>
      <vt:lpstr>A127827274X_Latest</vt:lpstr>
      <vt:lpstr>A127827275A</vt:lpstr>
      <vt:lpstr>A127827275A_Data</vt:lpstr>
      <vt:lpstr>A127827275A_Latest</vt:lpstr>
      <vt:lpstr>A127827276C</vt:lpstr>
      <vt:lpstr>A127827276C_Data</vt:lpstr>
      <vt:lpstr>A127827276C_Latest</vt:lpstr>
      <vt:lpstr>A127827277F</vt:lpstr>
      <vt:lpstr>A127827277F_Data</vt:lpstr>
      <vt:lpstr>A127827277F_Latest</vt:lpstr>
      <vt:lpstr>A127827278J</vt:lpstr>
      <vt:lpstr>A127827278J_Data</vt:lpstr>
      <vt:lpstr>A127827278J_Latest</vt:lpstr>
      <vt:lpstr>A127827279K</vt:lpstr>
      <vt:lpstr>A127827279K_Data</vt:lpstr>
      <vt:lpstr>A127827279K_Latest</vt:lpstr>
      <vt:lpstr>A127827280V</vt:lpstr>
      <vt:lpstr>A127827280V_Data</vt:lpstr>
      <vt:lpstr>A127827280V_Latest</vt:lpstr>
      <vt:lpstr>A127827281W</vt:lpstr>
      <vt:lpstr>A127827281W_Data</vt:lpstr>
      <vt:lpstr>A127827281W_Latest</vt:lpstr>
      <vt:lpstr>A127827297R</vt:lpstr>
      <vt:lpstr>A127827297R_Data</vt:lpstr>
      <vt:lpstr>A127827297R_Latest</vt:lpstr>
      <vt:lpstr>A127827298T</vt:lpstr>
      <vt:lpstr>A127827298T_Data</vt:lpstr>
      <vt:lpstr>A127827298T_Latest</vt:lpstr>
      <vt:lpstr>A127827299V</vt:lpstr>
      <vt:lpstr>A127827299V_Data</vt:lpstr>
      <vt:lpstr>A127827299V_Latest</vt:lpstr>
      <vt:lpstr>A127827300T</vt:lpstr>
      <vt:lpstr>A127827300T_Data</vt:lpstr>
      <vt:lpstr>A127827300T_Latest</vt:lpstr>
      <vt:lpstr>A127827301V</vt:lpstr>
      <vt:lpstr>A127827301V_Data</vt:lpstr>
      <vt:lpstr>A127827301V_Latest</vt:lpstr>
      <vt:lpstr>A127827302W</vt:lpstr>
      <vt:lpstr>A127827302W_Data</vt:lpstr>
      <vt:lpstr>A127827302W_Latest</vt:lpstr>
      <vt:lpstr>A127827303X</vt:lpstr>
      <vt:lpstr>A127827303X_Data</vt:lpstr>
      <vt:lpstr>A127827303X_Latest</vt:lpstr>
      <vt:lpstr>A127827304A</vt:lpstr>
      <vt:lpstr>A127827304A_Data</vt:lpstr>
      <vt:lpstr>A127827304A_Latest</vt:lpstr>
      <vt:lpstr>A127827305C</vt:lpstr>
      <vt:lpstr>A127827305C_Data</vt:lpstr>
      <vt:lpstr>A127827305C_Latest</vt:lpstr>
      <vt:lpstr>A127827306F</vt:lpstr>
      <vt:lpstr>A127827306F_Data</vt:lpstr>
      <vt:lpstr>A127827306F_Latest</vt:lpstr>
      <vt:lpstr>A127827307J</vt:lpstr>
      <vt:lpstr>A127827307J_Data</vt:lpstr>
      <vt:lpstr>A127827307J_Latest</vt:lpstr>
      <vt:lpstr>A127827308K</vt:lpstr>
      <vt:lpstr>A127827308K_Data</vt:lpstr>
      <vt:lpstr>A127827308K_Latest</vt:lpstr>
      <vt:lpstr>A127827309L</vt:lpstr>
      <vt:lpstr>A127827309L_Data</vt:lpstr>
      <vt:lpstr>A127827309L_Latest</vt:lpstr>
      <vt:lpstr>A127827310W</vt:lpstr>
      <vt:lpstr>A127827310W_Data</vt:lpstr>
      <vt:lpstr>A127827310W_Latest</vt:lpstr>
      <vt:lpstr>A127827311X</vt:lpstr>
      <vt:lpstr>A127827311X_Data</vt:lpstr>
      <vt:lpstr>A127827311X_Latest</vt:lpstr>
      <vt:lpstr>A127827567C</vt:lpstr>
      <vt:lpstr>A127827567C_Data</vt:lpstr>
      <vt:lpstr>A127827567C_Latest</vt:lpstr>
      <vt:lpstr>A127827568F</vt:lpstr>
      <vt:lpstr>A127827568F_Data</vt:lpstr>
      <vt:lpstr>A127827568F_Latest</vt:lpstr>
      <vt:lpstr>A127827569J</vt:lpstr>
      <vt:lpstr>A127827569J_Data</vt:lpstr>
      <vt:lpstr>A127827569J_Latest</vt:lpstr>
      <vt:lpstr>A127827570T</vt:lpstr>
      <vt:lpstr>A127827570T_Data</vt:lpstr>
      <vt:lpstr>A127827570T_Latest</vt:lpstr>
      <vt:lpstr>A127827571V</vt:lpstr>
      <vt:lpstr>A127827571V_Data</vt:lpstr>
      <vt:lpstr>A127827571V_Latest</vt:lpstr>
      <vt:lpstr>A127827572W</vt:lpstr>
      <vt:lpstr>A127827572W_Data</vt:lpstr>
      <vt:lpstr>A127827572W_Latest</vt:lpstr>
      <vt:lpstr>A127827573X</vt:lpstr>
      <vt:lpstr>A127827573X_Data</vt:lpstr>
      <vt:lpstr>A127827573X_Latest</vt:lpstr>
      <vt:lpstr>A127827574A</vt:lpstr>
      <vt:lpstr>A127827574A_Data</vt:lpstr>
      <vt:lpstr>A127827574A_Latest</vt:lpstr>
      <vt:lpstr>A127827575C</vt:lpstr>
      <vt:lpstr>A127827575C_Data</vt:lpstr>
      <vt:lpstr>A127827575C_Latest</vt:lpstr>
      <vt:lpstr>A127827576F</vt:lpstr>
      <vt:lpstr>A127827576F_Data</vt:lpstr>
      <vt:lpstr>A127827576F_Latest</vt:lpstr>
      <vt:lpstr>A127827577J</vt:lpstr>
      <vt:lpstr>A127827577J_Data</vt:lpstr>
      <vt:lpstr>A127827577J_Latest</vt:lpstr>
      <vt:lpstr>A127827578K</vt:lpstr>
      <vt:lpstr>A127827578K_Data</vt:lpstr>
      <vt:lpstr>A127827578K_Latest</vt:lpstr>
      <vt:lpstr>A127827579L</vt:lpstr>
      <vt:lpstr>A127827579L_Data</vt:lpstr>
      <vt:lpstr>A127827579L_Latest</vt:lpstr>
      <vt:lpstr>A127827580W</vt:lpstr>
      <vt:lpstr>A127827580W_Data</vt:lpstr>
      <vt:lpstr>A127827580W_Latest</vt:lpstr>
      <vt:lpstr>A127827581X</vt:lpstr>
      <vt:lpstr>A127827581X_Data</vt:lpstr>
      <vt:lpstr>A127827581X_Latest</vt:lpstr>
      <vt:lpstr>A127827897V</vt:lpstr>
      <vt:lpstr>A127827897V_Data</vt:lpstr>
      <vt:lpstr>A127827897V_Latest</vt:lpstr>
      <vt:lpstr>A127827898W</vt:lpstr>
      <vt:lpstr>A127827898W_Data</vt:lpstr>
      <vt:lpstr>A127827898W_Latest</vt:lpstr>
      <vt:lpstr>A127827899X</vt:lpstr>
      <vt:lpstr>A127827899X_Data</vt:lpstr>
      <vt:lpstr>A127827899X_Latest</vt:lpstr>
      <vt:lpstr>A127827900W</vt:lpstr>
      <vt:lpstr>A127827900W_Data</vt:lpstr>
      <vt:lpstr>A127827900W_Latest</vt:lpstr>
      <vt:lpstr>A127827901X</vt:lpstr>
      <vt:lpstr>A127827901X_Data</vt:lpstr>
      <vt:lpstr>A127827901X_Latest</vt:lpstr>
      <vt:lpstr>A127827902A</vt:lpstr>
      <vt:lpstr>A127827902A_Data</vt:lpstr>
      <vt:lpstr>A127827902A_Latest</vt:lpstr>
      <vt:lpstr>A127827903C</vt:lpstr>
      <vt:lpstr>A127827903C_Data</vt:lpstr>
      <vt:lpstr>A127827903C_Latest</vt:lpstr>
      <vt:lpstr>A127827904F</vt:lpstr>
      <vt:lpstr>A127827904F_Data</vt:lpstr>
      <vt:lpstr>A127827904F_Latest</vt:lpstr>
      <vt:lpstr>A127827905J</vt:lpstr>
      <vt:lpstr>A127827905J_Data</vt:lpstr>
      <vt:lpstr>A127827905J_Latest</vt:lpstr>
      <vt:lpstr>A127827906K</vt:lpstr>
      <vt:lpstr>A127827906K_Data</vt:lpstr>
      <vt:lpstr>A127827906K_Latest</vt:lpstr>
      <vt:lpstr>A127827907L</vt:lpstr>
      <vt:lpstr>A127827907L_Data</vt:lpstr>
      <vt:lpstr>A127827907L_Latest</vt:lpstr>
      <vt:lpstr>A127827908R</vt:lpstr>
      <vt:lpstr>A127827908R_Data</vt:lpstr>
      <vt:lpstr>A127827908R_Latest</vt:lpstr>
      <vt:lpstr>A127827909T</vt:lpstr>
      <vt:lpstr>A127827909T_Data</vt:lpstr>
      <vt:lpstr>A127827909T_Latest</vt:lpstr>
      <vt:lpstr>A127827910A</vt:lpstr>
      <vt:lpstr>A127827910A_Data</vt:lpstr>
      <vt:lpstr>A127827910A_Latest</vt:lpstr>
      <vt:lpstr>A127827911C</vt:lpstr>
      <vt:lpstr>A127827911C_Data</vt:lpstr>
      <vt:lpstr>A127827911C_Latest</vt:lpstr>
      <vt:lpstr>A127828227A</vt:lpstr>
      <vt:lpstr>A127828227A_Data</vt:lpstr>
      <vt:lpstr>A127828227A_Latest</vt:lpstr>
      <vt:lpstr>A127828228C</vt:lpstr>
      <vt:lpstr>A127828228C_Data</vt:lpstr>
      <vt:lpstr>A127828228C_Latest</vt:lpstr>
      <vt:lpstr>A127828229F</vt:lpstr>
      <vt:lpstr>A127828229F_Data</vt:lpstr>
      <vt:lpstr>A127828229F_Latest</vt:lpstr>
      <vt:lpstr>A127828230R</vt:lpstr>
      <vt:lpstr>A127828230R_Data</vt:lpstr>
      <vt:lpstr>A127828230R_Latest</vt:lpstr>
      <vt:lpstr>A127828231T</vt:lpstr>
      <vt:lpstr>A127828231T_Data</vt:lpstr>
      <vt:lpstr>A127828231T_Latest</vt:lpstr>
      <vt:lpstr>A127828232V</vt:lpstr>
      <vt:lpstr>A127828232V_Data</vt:lpstr>
      <vt:lpstr>A127828232V_Latest</vt:lpstr>
      <vt:lpstr>A127828233W</vt:lpstr>
      <vt:lpstr>A127828233W_Data</vt:lpstr>
      <vt:lpstr>A127828233W_Latest</vt:lpstr>
      <vt:lpstr>A127828234X</vt:lpstr>
      <vt:lpstr>A127828234X_Data</vt:lpstr>
      <vt:lpstr>A127828234X_Latest</vt:lpstr>
      <vt:lpstr>A127828235A</vt:lpstr>
      <vt:lpstr>A127828235A_Data</vt:lpstr>
      <vt:lpstr>A127828235A_Latest</vt:lpstr>
      <vt:lpstr>A127828236C</vt:lpstr>
      <vt:lpstr>A127828236C_Data</vt:lpstr>
      <vt:lpstr>A127828236C_Latest</vt:lpstr>
      <vt:lpstr>A127828237F</vt:lpstr>
      <vt:lpstr>A127828237F_Data</vt:lpstr>
      <vt:lpstr>A127828237F_Latest</vt:lpstr>
      <vt:lpstr>A127828238J</vt:lpstr>
      <vt:lpstr>A127828238J_Data</vt:lpstr>
      <vt:lpstr>A127828238J_Latest</vt:lpstr>
      <vt:lpstr>A127828239K</vt:lpstr>
      <vt:lpstr>A127828239K_Data</vt:lpstr>
      <vt:lpstr>A127828239K_Latest</vt:lpstr>
      <vt:lpstr>A127828240V</vt:lpstr>
      <vt:lpstr>A127828240V_Data</vt:lpstr>
      <vt:lpstr>A127828240V_Latest</vt:lpstr>
      <vt:lpstr>A127828241W</vt:lpstr>
      <vt:lpstr>A127828241W_Data</vt:lpstr>
      <vt:lpstr>A127828241W_Latest</vt:lpstr>
      <vt:lpstr>A127828557T</vt:lpstr>
      <vt:lpstr>A127828557T_Data</vt:lpstr>
      <vt:lpstr>A127828557T_Latest</vt:lpstr>
      <vt:lpstr>A127828558V</vt:lpstr>
      <vt:lpstr>A127828558V_Data</vt:lpstr>
      <vt:lpstr>A127828558V_Latest</vt:lpstr>
      <vt:lpstr>A127828559W</vt:lpstr>
      <vt:lpstr>A127828559W_Data</vt:lpstr>
      <vt:lpstr>A127828559W_Latest</vt:lpstr>
      <vt:lpstr>A127828560F</vt:lpstr>
      <vt:lpstr>A127828560F_Data</vt:lpstr>
      <vt:lpstr>A127828560F_Latest</vt:lpstr>
      <vt:lpstr>A127828561J</vt:lpstr>
      <vt:lpstr>A127828561J_Data</vt:lpstr>
      <vt:lpstr>A127828561J_Latest</vt:lpstr>
      <vt:lpstr>A127828562K</vt:lpstr>
      <vt:lpstr>A127828562K_Data</vt:lpstr>
      <vt:lpstr>A127828562K_Latest</vt:lpstr>
      <vt:lpstr>A127828563L</vt:lpstr>
      <vt:lpstr>A127828563L_Data</vt:lpstr>
      <vt:lpstr>A127828563L_Latest</vt:lpstr>
      <vt:lpstr>A127828564R</vt:lpstr>
      <vt:lpstr>A127828564R_Data</vt:lpstr>
      <vt:lpstr>A127828564R_Latest</vt:lpstr>
      <vt:lpstr>A127828565T</vt:lpstr>
      <vt:lpstr>A127828565T_Data</vt:lpstr>
      <vt:lpstr>A127828565T_Latest</vt:lpstr>
      <vt:lpstr>A127828566V</vt:lpstr>
      <vt:lpstr>A127828566V_Data</vt:lpstr>
      <vt:lpstr>A127828566V_Latest</vt:lpstr>
      <vt:lpstr>A127828567W</vt:lpstr>
      <vt:lpstr>A127828567W_Data</vt:lpstr>
      <vt:lpstr>A127828567W_Latest</vt:lpstr>
      <vt:lpstr>A127828568X</vt:lpstr>
      <vt:lpstr>A127828568X_Data</vt:lpstr>
      <vt:lpstr>A127828568X_Latest</vt:lpstr>
      <vt:lpstr>A127828569A</vt:lpstr>
      <vt:lpstr>A127828569A_Data</vt:lpstr>
      <vt:lpstr>A127828569A_Latest</vt:lpstr>
      <vt:lpstr>A127828570K</vt:lpstr>
      <vt:lpstr>A127828570K_Data</vt:lpstr>
      <vt:lpstr>A127828570K_Latest</vt:lpstr>
      <vt:lpstr>A127828571L</vt:lpstr>
      <vt:lpstr>A127828571L_Data</vt:lpstr>
      <vt:lpstr>A127828571L_Latest</vt:lpstr>
      <vt:lpstr>A127828887J</vt:lpstr>
      <vt:lpstr>A127828887J_Data</vt:lpstr>
      <vt:lpstr>A127828887J_Latest</vt:lpstr>
      <vt:lpstr>A127828888K</vt:lpstr>
      <vt:lpstr>A127828888K_Data</vt:lpstr>
      <vt:lpstr>A127828888K_Latest</vt:lpstr>
      <vt:lpstr>A127828889L</vt:lpstr>
      <vt:lpstr>A127828889L_Data</vt:lpstr>
      <vt:lpstr>A127828889L_Latest</vt:lpstr>
      <vt:lpstr>A127828890W</vt:lpstr>
      <vt:lpstr>A127828890W_Data</vt:lpstr>
      <vt:lpstr>A127828890W_Latest</vt:lpstr>
      <vt:lpstr>A127828891X</vt:lpstr>
      <vt:lpstr>A127828891X_Data</vt:lpstr>
      <vt:lpstr>A127828891X_Latest</vt:lpstr>
      <vt:lpstr>A127828892A</vt:lpstr>
      <vt:lpstr>A127828892A_Data</vt:lpstr>
      <vt:lpstr>A127828892A_Latest</vt:lpstr>
      <vt:lpstr>A127828893C</vt:lpstr>
      <vt:lpstr>A127828893C_Data</vt:lpstr>
      <vt:lpstr>A127828893C_Latest</vt:lpstr>
      <vt:lpstr>A127828894F</vt:lpstr>
      <vt:lpstr>A127828894F_Data</vt:lpstr>
      <vt:lpstr>A127828894F_Latest</vt:lpstr>
      <vt:lpstr>A127828895J</vt:lpstr>
      <vt:lpstr>A127828895J_Data</vt:lpstr>
      <vt:lpstr>A127828895J_Latest</vt:lpstr>
      <vt:lpstr>A127828896K</vt:lpstr>
      <vt:lpstr>A127828896K_Data</vt:lpstr>
      <vt:lpstr>A127828896K_Latest</vt:lpstr>
      <vt:lpstr>A127828897L</vt:lpstr>
      <vt:lpstr>A127828897L_Data</vt:lpstr>
      <vt:lpstr>A127828897L_Latest</vt:lpstr>
      <vt:lpstr>A127828898R</vt:lpstr>
      <vt:lpstr>A127828898R_Data</vt:lpstr>
      <vt:lpstr>A127828898R_Latest</vt:lpstr>
      <vt:lpstr>A127828899T</vt:lpstr>
      <vt:lpstr>A127828899T_Data</vt:lpstr>
      <vt:lpstr>A127828899T_Latest</vt:lpstr>
      <vt:lpstr>A127828900R</vt:lpstr>
      <vt:lpstr>A127828900R_Data</vt:lpstr>
      <vt:lpstr>A127828900R_Latest</vt:lpstr>
      <vt:lpstr>A127828901T</vt:lpstr>
      <vt:lpstr>A127828901T_Data</vt:lpstr>
      <vt:lpstr>A127828901T_Latest</vt:lpstr>
      <vt:lpstr>A127829217R</vt:lpstr>
      <vt:lpstr>A127829217R_Data</vt:lpstr>
      <vt:lpstr>A127829217R_Latest</vt:lpstr>
      <vt:lpstr>A127829218T</vt:lpstr>
      <vt:lpstr>A127829218T_Data</vt:lpstr>
      <vt:lpstr>A127829218T_Latest</vt:lpstr>
      <vt:lpstr>A127829219V</vt:lpstr>
      <vt:lpstr>A127829219V_Data</vt:lpstr>
      <vt:lpstr>A127829219V_Latest</vt:lpstr>
      <vt:lpstr>A127829220C</vt:lpstr>
      <vt:lpstr>A127829220C_Data</vt:lpstr>
      <vt:lpstr>A127829220C_Latest</vt:lpstr>
      <vt:lpstr>A127829221F</vt:lpstr>
      <vt:lpstr>A127829221F_Data</vt:lpstr>
      <vt:lpstr>A127829221F_Latest</vt:lpstr>
      <vt:lpstr>A127829222J</vt:lpstr>
      <vt:lpstr>A127829222J_Data</vt:lpstr>
      <vt:lpstr>A127829222J_Latest</vt:lpstr>
      <vt:lpstr>A127829223K</vt:lpstr>
      <vt:lpstr>A127829223K_Data</vt:lpstr>
      <vt:lpstr>A127829223K_Latest</vt:lpstr>
      <vt:lpstr>A127829224L</vt:lpstr>
      <vt:lpstr>A127829224L_Data</vt:lpstr>
      <vt:lpstr>A127829224L_Latest</vt:lpstr>
      <vt:lpstr>A127829225R</vt:lpstr>
      <vt:lpstr>A127829225R_Data</vt:lpstr>
      <vt:lpstr>A127829225R_Latest</vt:lpstr>
      <vt:lpstr>A127829226T</vt:lpstr>
      <vt:lpstr>A127829226T_Data</vt:lpstr>
      <vt:lpstr>A127829226T_Latest</vt:lpstr>
      <vt:lpstr>A127829227V</vt:lpstr>
      <vt:lpstr>A127829227V_Data</vt:lpstr>
      <vt:lpstr>A127829227V_Latest</vt:lpstr>
      <vt:lpstr>A127829228W</vt:lpstr>
      <vt:lpstr>A127829228W_Data</vt:lpstr>
      <vt:lpstr>A127829228W_Latest</vt:lpstr>
      <vt:lpstr>A127829229X</vt:lpstr>
      <vt:lpstr>A127829229X_Data</vt:lpstr>
      <vt:lpstr>A127829229X_Latest</vt:lpstr>
      <vt:lpstr>A127829230J</vt:lpstr>
      <vt:lpstr>A127829230J_Data</vt:lpstr>
      <vt:lpstr>A127829230J_Latest</vt:lpstr>
      <vt:lpstr>A127829231K</vt:lpstr>
      <vt:lpstr>A127829231K_Data</vt:lpstr>
      <vt:lpstr>A127829231K_Latest</vt:lpstr>
      <vt:lpstr>A127829547F</vt:lpstr>
      <vt:lpstr>A127829547F_Data</vt:lpstr>
      <vt:lpstr>A127829547F_Latest</vt:lpstr>
      <vt:lpstr>A127829548J</vt:lpstr>
      <vt:lpstr>A127829548J_Data</vt:lpstr>
      <vt:lpstr>A127829548J_Latest</vt:lpstr>
      <vt:lpstr>A127829549K</vt:lpstr>
      <vt:lpstr>A127829549K_Data</vt:lpstr>
      <vt:lpstr>A127829549K_Latest</vt:lpstr>
      <vt:lpstr>A127829550V</vt:lpstr>
      <vt:lpstr>A127829550V_Data</vt:lpstr>
      <vt:lpstr>A127829550V_Latest</vt:lpstr>
      <vt:lpstr>A127829551W</vt:lpstr>
      <vt:lpstr>A127829551W_Data</vt:lpstr>
      <vt:lpstr>A127829551W_Latest</vt:lpstr>
      <vt:lpstr>A127829552X</vt:lpstr>
      <vt:lpstr>A127829552X_Data</vt:lpstr>
      <vt:lpstr>A127829552X_Latest</vt:lpstr>
      <vt:lpstr>A127829553A</vt:lpstr>
      <vt:lpstr>A127829553A_Data</vt:lpstr>
      <vt:lpstr>A127829553A_Latest</vt:lpstr>
      <vt:lpstr>A127829554C</vt:lpstr>
      <vt:lpstr>A127829554C_Data</vt:lpstr>
      <vt:lpstr>A127829554C_Latest</vt:lpstr>
      <vt:lpstr>A127829555F</vt:lpstr>
      <vt:lpstr>A127829555F_Data</vt:lpstr>
      <vt:lpstr>A127829555F_Latest</vt:lpstr>
      <vt:lpstr>A127829556J</vt:lpstr>
      <vt:lpstr>A127829556J_Data</vt:lpstr>
      <vt:lpstr>A127829556J_Latest</vt:lpstr>
      <vt:lpstr>A127829557K</vt:lpstr>
      <vt:lpstr>A127829557K_Data</vt:lpstr>
      <vt:lpstr>A127829557K_Latest</vt:lpstr>
      <vt:lpstr>A127829558L</vt:lpstr>
      <vt:lpstr>A127829558L_Data</vt:lpstr>
      <vt:lpstr>A127829558L_Latest</vt:lpstr>
      <vt:lpstr>A127829559R</vt:lpstr>
      <vt:lpstr>A127829559R_Data</vt:lpstr>
      <vt:lpstr>A127829559R_Latest</vt:lpstr>
      <vt:lpstr>A127829560X</vt:lpstr>
      <vt:lpstr>A127829560X_Data</vt:lpstr>
      <vt:lpstr>A127829560X_Latest</vt:lpstr>
      <vt:lpstr>A127829561A</vt:lpstr>
      <vt:lpstr>A127829561A_Data</vt:lpstr>
      <vt:lpstr>A127829561A_Latest</vt:lpstr>
      <vt:lpstr>A127829877W</vt:lpstr>
      <vt:lpstr>A127829877W_Data</vt:lpstr>
      <vt:lpstr>A127829877W_Latest</vt:lpstr>
      <vt:lpstr>A127829878X</vt:lpstr>
      <vt:lpstr>A127829878X_Data</vt:lpstr>
      <vt:lpstr>A127829878X_Latest</vt:lpstr>
      <vt:lpstr>A127829879A</vt:lpstr>
      <vt:lpstr>A127829879A_Data</vt:lpstr>
      <vt:lpstr>A127829879A_Latest</vt:lpstr>
      <vt:lpstr>A127829880K</vt:lpstr>
      <vt:lpstr>A127829880K_Data</vt:lpstr>
      <vt:lpstr>A127829880K_Latest</vt:lpstr>
      <vt:lpstr>A127829881L</vt:lpstr>
      <vt:lpstr>A127829881L_Data</vt:lpstr>
      <vt:lpstr>A127829881L_Latest</vt:lpstr>
      <vt:lpstr>A127829882R</vt:lpstr>
      <vt:lpstr>A127829882R_Data</vt:lpstr>
      <vt:lpstr>A127829882R_Latest</vt:lpstr>
      <vt:lpstr>A127829883T</vt:lpstr>
      <vt:lpstr>A127829883T_Data</vt:lpstr>
      <vt:lpstr>A127829883T_Latest</vt:lpstr>
      <vt:lpstr>A127829884V</vt:lpstr>
      <vt:lpstr>A127829884V_Data</vt:lpstr>
      <vt:lpstr>A127829884V_Latest</vt:lpstr>
      <vt:lpstr>A127829885W</vt:lpstr>
      <vt:lpstr>A127829885W_Data</vt:lpstr>
      <vt:lpstr>A127829885W_Latest</vt:lpstr>
      <vt:lpstr>A127829886X</vt:lpstr>
      <vt:lpstr>A127829886X_Data</vt:lpstr>
      <vt:lpstr>A127829886X_Latest</vt:lpstr>
      <vt:lpstr>A127829887A</vt:lpstr>
      <vt:lpstr>A127829887A_Data</vt:lpstr>
      <vt:lpstr>A127829887A_Latest</vt:lpstr>
      <vt:lpstr>A127829888C</vt:lpstr>
      <vt:lpstr>A127829888C_Data</vt:lpstr>
      <vt:lpstr>A127829888C_Latest</vt:lpstr>
      <vt:lpstr>A127829889F</vt:lpstr>
      <vt:lpstr>A127829889F_Data</vt:lpstr>
      <vt:lpstr>A127829889F_Latest</vt:lpstr>
      <vt:lpstr>A127829890R</vt:lpstr>
      <vt:lpstr>A127829890R_Data</vt:lpstr>
      <vt:lpstr>A127829890R_Latest</vt:lpstr>
      <vt:lpstr>A127829891T</vt:lpstr>
      <vt:lpstr>A127829891T_Data</vt:lpstr>
      <vt:lpstr>A127829891T_Latest</vt:lpstr>
      <vt:lpstr>A127829967A</vt:lpstr>
      <vt:lpstr>A127829967A_Data</vt:lpstr>
      <vt:lpstr>A127829967A_Latest</vt:lpstr>
      <vt:lpstr>A127829968C</vt:lpstr>
      <vt:lpstr>A127829968C_Data</vt:lpstr>
      <vt:lpstr>A127829968C_Latest</vt:lpstr>
      <vt:lpstr>A127829969F</vt:lpstr>
      <vt:lpstr>A127829969F_Data</vt:lpstr>
      <vt:lpstr>A127829969F_Latest</vt:lpstr>
      <vt:lpstr>A127829970R</vt:lpstr>
      <vt:lpstr>A127829970R_Data</vt:lpstr>
      <vt:lpstr>A127829970R_Latest</vt:lpstr>
      <vt:lpstr>A127829971T</vt:lpstr>
      <vt:lpstr>A127829971T_Data</vt:lpstr>
      <vt:lpstr>A127829971T_Latest</vt:lpstr>
      <vt:lpstr>A127829972V</vt:lpstr>
      <vt:lpstr>A127829972V_Data</vt:lpstr>
      <vt:lpstr>A127829972V_Latest</vt:lpstr>
      <vt:lpstr>A127829973W</vt:lpstr>
      <vt:lpstr>A127829973W_Data</vt:lpstr>
      <vt:lpstr>A127829973W_Latest</vt:lpstr>
      <vt:lpstr>A127829974X</vt:lpstr>
      <vt:lpstr>A127829974X_Data</vt:lpstr>
      <vt:lpstr>A127829974X_Latest</vt:lpstr>
      <vt:lpstr>A127829975A</vt:lpstr>
      <vt:lpstr>A127829975A_Data</vt:lpstr>
      <vt:lpstr>A127829975A_Latest</vt:lpstr>
      <vt:lpstr>A127829976C</vt:lpstr>
      <vt:lpstr>A127829976C_Data</vt:lpstr>
      <vt:lpstr>A127829976C_Latest</vt:lpstr>
      <vt:lpstr>A127829977F</vt:lpstr>
      <vt:lpstr>A127829977F_Data</vt:lpstr>
      <vt:lpstr>A127829977F_Latest</vt:lpstr>
      <vt:lpstr>A127829978J</vt:lpstr>
      <vt:lpstr>A127829978J_Data</vt:lpstr>
      <vt:lpstr>A127829978J_Latest</vt:lpstr>
      <vt:lpstr>A127829979K</vt:lpstr>
      <vt:lpstr>A127829979K_Data</vt:lpstr>
      <vt:lpstr>A127829979K_Latest</vt:lpstr>
      <vt:lpstr>A127829980V</vt:lpstr>
      <vt:lpstr>A127829980V_Data</vt:lpstr>
      <vt:lpstr>A127829980V_Latest</vt:lpstr>
      <vt:lpstr>A127829981W</vt:lpstr>
      <vt:lpstr>A127829981W_Data</vt:lpstr>
      <vt:lpstr>A127829981W_Latest</vt:lpstr>
      <vt:lpstr>A127829997R</vt:lpstr>
      <vt:lpstr>A127829997R_Data</vt:lpstr>
      <vt:lpstr>A127829997R_Latest</vt:lpstr>
      <vt:lpstr>A127829998T</vt:lpstr>
      <vt:lpstr>A127829998T_Data</vt:lpstr>
      <vt:lpstr>A127829998T_Latest</vt:lpstr>
      <vt:lpstr>A127829999V</vt:lpstr>
      <vt:lpstr>A127829999V_Data</vt:lpstr>
      <vt:lpstr>A127829999V_Latest</vt:lpstr>
      <vt:lpstr>A127830000X</vt:lpstr>
      <vt:lpstr>A127830000X_Data</vt:lpstr>
      <vt:lpstr>A127830000X_Latest</vt:lpstr>
      <vt:lpstr>A127830001A</vt:lpstr>
      <vt:lpstr>A127830001A_Data</vt:lpstr>
      <vt:lpstr>A127830001A_Latest</vt:lpstr>
      <vt:lpstr>A127830002C</vt:lpstr>
      <vt:lpstr>A127830002C_Data</vt:lpstr>
      <vt:lpstr>A127830002C_Latest</vt:lpstr>
      <vt:lpstr>A127830003F</vt:lpstr>
      <vt:lpstr>A127830003F_Data</vt:lpstr>
      <vt:lpstr>A127830003F_Latest</vt:lpstr>
      <vt:lpstr>A127830004J</vt:lpstr>
      <vt:lpstr>A127830004J_Data</vt:lpstr>
      <vt:lpstr>A127830004J_Latest</vt:lpstr>
      <vt:lpstr>A127830005K</vt:lpstr>
      <vt:lpstr>A127830005K_Data</vt:lpstr>
      <vt:lpstr>A127830005K_Latest</vt:lpstr>
      <vt:lpstr>A127830006L</vt:lpstr>
      <vt:lpstr>A127830006L_Data</vt:lpstr>
      <vt:lpstr>A127830006L_Latest</vt:lpstr>
      <vt:lpstr>A127830007R</vt:lpstr>
      <vt:lpstr>A127830007R_Data</vt:lpstr>
      <vt:lpstr>A127830007R_Latest</vt:lpstr>
      <vt:lpstr>A127830008T</vt:lpstr>
      <vt:lpstr>A127830008T_Data</vt:lpstr>
      <vt:lpstr>A127830008T_Latest</vt:lpstr>
      <vt:lpstr>A127830009V</vt:lpstr>
      <vt:lpstr>A127830009V_Data</vt:lpstr>
      <vt:lpstr>A127830009V_Latest</vt:lpstr>
      <vt:lpstr>A127830010C</vt:lpstr>
      <vt:lpstr>A127830010C_Data</vt:lpstr>
      <vt:lpstr>A127830010C_Latest</vt:lpstr>
      <vt:lpstr>A127830011F</vt:lpstr>
      <vt:lpstr>A127830011F_Data</vt:lpstr>
      <vt:lpstr>A127830011F_Latest</vt:lpstr>
      <vt:lpstr>A127830027X</vt:lpstr>
      <vt:lpstr>A127830027X_Data</vt:lpstr>
      <vt:lpstr>A127830027X_Latest</vt:lpstr>
      <vt:lpstr>A127830028A</vt:lpstr>
      <vt:lpstr>A127830028A_Data</vt:lpstr>
      <vt:lpstr>A127830028A_Latest</vt:lpstr>
      <vt:lpstr>A127830029C</vt:lpstr>
      <vt:lpstr>A127830029C_Data</vt:lpstr>
      <vt:lpstr>A127830029C_Latest</vt:lpstr>
      <vt:lpstr>A127830030L</vt:lpstr>
      <vt:lpstr>A127830030L_Data</vt:lpstr>
      <vt:lpstr>A127830030L_Latest</vt:lpstr>
      <vt:lpstr>A127830031R</vt:lpstr>
      <vt:lpstr>A127830031R_Data</vt:lpstr>
      <vt:lpstr>A127830031R_Latest</vt:lpstr>
      <vt:lpstr>A127830032T</vt:lpstr>
      <vt:lpstr>A127830032T_Data</vt:lpstr>
      <vt:lpstr>A127830032T_Latest</vt:lpstr>
      <vt:lpstr>A127830033V</vt:lpstr>
      <vt:lpstr>A127830033V_Data</vt:lpstr>
      <vt:lpstr>A127830033V_Latest</vt:lpstr>
      <vt:lpstr>A127830034W</vt:lpstr>
      <vt:lpstr>A127830034W_Data</vt:lpstr>
      <vt:lpstr>A127830034W_Latest</vt:lpstr>
      <vt:lpstr>A127830035X</vt:lpstr>
      <vt:lpstr>A127830035X_Data</vt:lpstr>
      <vt:lpstr>A127830035X_Latest</vt:lpstr>
      <vt:lpstr>A127830036A</vt:lpstr>
      <vt:lpstr>A127830036A_Data</vt:lpstr>
      <vt:lpstr>A127830036A_Latest</vt:lpstr>
      <vt:lpstr>A127830037C</vt:lpstr>
      <vt:lpstr>A127830037C_Data</vt:lpstr>
      <vt:lpstr>A127830037C_Latest</vt:lpstr>
      <vt:lpstr>A127830038F</vt:lpstr>
      <vt:lpstr>A127830038F_Data</vt:lpstr>
      <vt:lpstr>A127830038F_Latest</vt:lpstr>
      <vt:lpstr>A127830039J</vt:lpstr>
      <vt:lpstr>A127830039J_Data</vt:lpstr>
      <vt:lpstr>A127830039J_Latest</vt:lpstr>
      <vt:lpstr>A127830040T</vt:lpstr>
      <vt:lpstr>A127830040T_Data</vt:lpstr>
      <vt:lpstr>A127830040T_Latest</vt:lpstr>
      <vt:lpstr>A127830041V</vt:lpstr>
      <vt:lpstr>A127830041V_Data</vt:lpstr>
      <vt:lpstr>A127830041V_Latest</vt:lpstr>
      <vt:lpstr>A127830057L</vt:lpstr>
      <vt:lpstr>A127830057L_Data</vt:lpstr>
      <vt:lpstr>A127830057L_Latest</vt:lpstr>
      <vt:lpstr>A127830058R</vt:lpstr>
      <vt:lpstr>A127830058R_Data</vt:lpstr>
      <vt:lpstr>A127830058R_Latest</vt:lpstr>
      <vt:lpstr>A127830059T</vt:lpstr>
      <vt:lpstr>A127830059T_Data</vt:lpstr>
      <vt:lpstr>A127830059T_Latest</vt:lpstr>
      <vt:lpstr>A127830060A</vt:lpstr>
      <vt:lpstr>A127830060A_Data</vt:lpstr>
      <vt:lpstr>A127830060A_Latest</vt:lpstr>
      <vt:lpstr>A127830061C</vt:lpstr>
      <vt:lpstr>A127830061C_Data</vt:lpstr>
      <vt:lpstr>A127830061C_Latest</vt:lpstr>
      <vt:lpstr>A127830062F</vt:lpstr>
      <vt:lpstr>A127830062F_Data</vt:lpstr>
      <vt:lpstr>A127830062F_Latest</vt:lpstr>
      <vt:lpstr>A127830063J</vt:lpstr>
      <vt:lpstr>A127830063J_Data</vt:lpstr>
      <vt:lpstr>A127830063J_Latest</vt:lpstr>
      <vt:lpstr>A127830064K</vt:lpstr>
      <vt:lpstr>A127830064K_Data</vt:lpstr>
      <vt:lpstr>A127830064K_Latest</vt:lpstr>
      <vt:lpstr>A127830065L</vt:lpstr>
      <vt:lpstr>A127830065L_Data</vt:lpstr>
      <vt:lpstr>A127830065L_Latest</vt:lpstr>
      <vt:lpstr>A127830066R</vt:lpstr>
      <vt:lpstr>A127830066R_Data</vt:lpstr>
      <vt:lpstr>A127830066R_Latest</vt:lpstr>
      <vt:lpstr>A127830067T</vt:lpstr>
      <vt:lpstr>A127830067T_Data</vt:lpstr>
      <vt:lpstr>A127830067T_Latest</vt:lpstr>
      <vt:lpstr>A127830068V</vt:lpstr>
      <vt:lpstr>A127830068V_Data</vt:lpstr>
      <vt:lpstr>A127830068V_Latest</vt:lpstr>
      <vt:lpstr>A127830069W</vt:lpstr>
      <vt:lpstr>A127830069W_Data</vt:lpstr>
      <vt:lpstr>A127830069W_Latest</vt:lpstr>
      <vt:lpstr>A127830070F</vt:lpstr>
      <vt:lpstr>A127830070F_Data</vt:lpstr>
      <vt:lpstr>A127830070F_Latest</vt:lpstr>
      <vt:lpstr>A127830071J</vt:lpstr>
      <vt:lpstr>A127830071J_Data</vt:lpstr>
      <vt:lpstr>A127830071J_Latest</vt:lpstr>
      <vt:lpstr>A127830087A</vt:lpstr>
      <vt:lpstr>A127830087A_Data</vt:lpstr>
      <vt:lpstr>A127830087A_Latest</vt:lpstr>
      <vt:lpstr>A127830088C</vt:lpstr>
      <vt:lpstr>A127830088C_Data</vt:lpstr>
      <vt:lpstr>A127830088C_Latest</vt:lpstr>
      <vt:lpstr>A127830089F</vt:lpstr>
      <vt:lpstr>A127830089F_Data</vt:lpstr>
      <vt:lpstr>A127830089F_Latest</vt:lpstr>
      <vt:lpstr>A127830090R</vt:lpstr>
      <vt:lpstr>A127830090R_Data</vt:lpstr>
      <vt:lpstr>A127830090R_Latest</vt:lpstr>
      <vt:lpstr>A127830091T</vt:lpstr>
      <vt:lpstr>A127830091T_Data</vt:lpstr>
      <vt:lpstr>A127830091T_Latest</vt:lpstr>
      <vt:lpstr>A127830092V</vt:lpstr>
      <vt:lpstr>A127830092V_Data</vt:lpstr>
      <vt:lpstr>A127830092V_Latest</vt:lpstr>
      <vt:lpstr>A127830093W</vt:lpstr>
      <vt:lpstr>A127830093W_Data</vt:lpstr>
      <vt:lpstr>A127830093W_Latest</vt:lpstr>
      <vt:lpstr>A127830094X</vt:lpstr>
      <vt:lpstr>A127830094X_Data</vt:lpstr>
      <vt:lpstr>A127830094X_Latest</vt:lpstr>
      <vt:lpstr>A127830095A</vt:lpstr>
      <vt:lpstr>A127830095A_Data</vt:lpstr>
      <vt:lpstr>A127830095A_Latest</vt:lpstr>
      <vt:lpstr>A127830096C</vt:lpstr>
      <vt:lpstr>A127830096C_Data</vt:lpstr>
      <vt:lpstr>A127830096C_Latest</vt:lpstr>
      <vt:lpstr>A127830097F</vt:lpstr>
      <vt:lpstr>A127830097F_Data</vt:lpstr>
      <vt:lpstr>A127830097F_Latest</vt:lpstr>
      <vt:lpstr>A127830098J</vt:lpstr>
      <vt:lpstr>A127830098J_Data</vt:lpstr>
      <vt:lpstr>A127830098J_Latest</vt:lpstr>
      <vt:lpstr>A127830099K</vt:lpstr>
      <vt:lpstr>A127830099K_Data</vt:lpstr>
      <vt:lpstr>A127830099K_Latest</vt:lpstr>
      <vt:lpstr>A127830100J</vt:lpstr>
      <vt:lpstr>A127830100J_Data</vt:lpstr>
      <vt:lpstr>A127830100J_Latest</vt:lpstr>
      <vt:lpstr>A127830101K</vt:lpstr>
      <vt:lpstr>A127830101K_Data</vt:lpstr>
      <vt:lpstr>A127830101K_Latest</vt:lpstr>
      <vt:lpstr>A127830117C</vt:lpstr>
      <vt:lpstr>A127830117C_Data</vt:lpstr>
      <vt:lpstr>A127830117C_Latest</vt:lpstr>
      <vt:lpstr>A127830118F</vt:lpstr>
      <vt:lpstr>A127830118F_Data</vt:lpstr>
      <vt:lpstr>A127830118F_Latest</vt:lpstr>
      <vt:lpstr>A127830119J</vt:lpstr>
      <vt:lpstr>A127830119J_Data</vt:lpstr>
      <vt:lpstr>A127830119J_Latest</vt:lpstr>
      <vt:lpstr>A127830120T</vt:lpstr>
      <vt:lpstr>A127830120T_Data</vt:lpstr>
      <vt:lpstr>A127830120T_Latest</vt:lpstr>
      <vt:lpstr>A127830121V</vt:lpstr>
      <vt:lpstr>A127830121V_Data</vt:lpstr>
      <vt:lpstr>A127830121V_Latest</vt:lpstr>
      <vt:lpstr>A127830122W</vt:lpstr>
      <vt:lpstr>A127830122W_Data</vt:lpstr>
      <vt:lpstr>A127830122W_Latest</vt:lpstr>
      <vt:lpstr>A127830123X</vt:lpstr>
      <vt:lpstr>A127830123X_Data</vt:lpstr>
      <vt:lpstr>A127830123X_Latest</vt:lpstr>
      <vt:lpstr>A127830124A</vt:lpstr>
      <vt:lpstr>A127830124A_Data</vt:lpstr>
      <vt:lpstr>A127830124A_Latest</vt:lpstr>
      <vt:lpstr>A127830125C</vt:lpstr>
      <vt:lpstr>A127830125C_Data</vt:lpstr>
      <vt:lpstr>A127830125C_Latest</vt:lpstr>
      <vt:lpstr>A127830126F</vt:lpstr>
      <vt:lpstr>A127830126F_Data</vt:lpstr>
      <vt:lpstr>A127830126F_Latest</vt:lpstr>
      <vt:lpstr>A127830127J</vt:lpstr>
      <vt:lpstr>A127830127J_Data</vt:lpstr>
      <vt:lpstr>A127830127J_Latest</vt:lpstr>
      <vt:lpstr>A127830128K</vt:lpstr>
      <vt:lpstr>A127830128K_Data</vt:lpstr>
      <vt:lpstr>A127830128K_Latest</vt:lpstr>
      <vt:lpstr>A127830129L</vt:lpstr>
      <vt:lpstr>A127830129L_Data</vt:lpstr>
      <vt:lpstr>A127830129L_Latest</vt:lpstr>
      <vt:lpstr>A127830130W</vt:lpstr>
      <vt:lpstr>A127830130W_Data</vt:lpstr>
      <vt:lpstr>A127830130W_Latest</vt:lpstr>
      <vt:lpstr>A127830131X</vt:lpstr>
      <vt:lpstr>A127830131X_Data</vt:lpstr>
      <vt:lpstr>A127830131X_Latest</vt:lpstr>
      <vt:lpstr>A127830147T</vt:lpstr>
      <vt:lpstr>A127830147T_Data</vt:lpstr>
      <vt:lpstr>A127830147T_Latest</vt:lpstr>
      <vt:lpstr>A127830148V</vt:lpstr>
      <vt:lpstr>A127830148V_Data</vt:lpstr>
      <vt:lpstr>A127830148V_Latest</vt:lpstr>
      <vt:lpstr>A127830149W</vt:lpstr>
      <vt:lpstr>A127830149W_Data</vt:lpstr>
      <vt:lpstr>A127830149W_Latest</vt:lpstr>
      <vt:lpstr>A127830150F</vt:lpstr>
      <vt:lpstr>A127830150F_Data</vt:lpstr>
      <vt:lpstr>A127830150F_Latest</vt:lpstr>
      <vt:lpstr>A127830151J</vt:lpstr>
      <vt:lpstr>A127830151J_Data</vt:lpstr>
      <vt:lpstr>A127830151J_Latest</vt:lpstr>
      <vt:lpstr>A127830152K</vt:lpstr>
      <vt:lpstr>A127830152K_Data</vt:lpstr>
      <vt:lpstr>A127830152K_Latest</vt:lpstr>
      <vt:lpstr>A127830153L</vt:lpstr>
      <vt:lpstr>A127830153L_Data</vt:lpstr>
      <vt:lpstr>A127830153L_Latest</vt:lpstr>
      <vt:lpstr>A127830154R</vt:lpstr>
      <vt:lpstr>A127830154R_Data</vt:lpstr>
      <vt:lpstr>A127830154R_Latest</vt:lpstr>
      <vt:lpstr>A127830155T</vt:lpstr>
      <vt:lpstr>A127830155T_Data</vt:lpstr>
      <vt:lpstr>A127830155T_Latest</vt:lpstr>
      <vt:lpstr>A127830156V</vt:lpstr>
      <vt:lpstr>A127830156V_Data</vt:lpstr>
      <vt:lpstr>A127830156V_Latest</vt:lpstr>
      <vt:lpstr>A127830157W</vt:lpstr>
      <vt:lpstr>A127830157W_Data</vt:lpstr>
      <vt:lpstr>A127830157W_Latest</vt:lpstr>
      <vt:lpstr>A127830158X</vt:lpstr>
      <vt:lpstr>A127830158X_Data</vt:lpstr>
      <vt:lpstr>A127830158X_Latest</vt:lpstr>
      <vt:lpstr>A127830159A</vt:lpstr>
      <vt:lpstr>A127830159A_Data</vt:lpstr>
      <vt:lpstr>A127830159A_Latest</vt:lpstr>
      <vt:lpstr>A127830160K</vt:lpstr>
      <vt:lpstr>A127830160K_Data</vt:lpstr>
      <vt:lpstr>A127830160K_Latest</vt:lpstr>
      <vt:lpstr>A127830161L</vt:lpstr>
      <vt:lpstr>A127830161L_Data</vt:lpstr>
      <vt:lpstr>A127830161L_Latest</vt:lpstr>
      <vt:lpstr>A127830177F</vt:lpstr>
      <vt:lpstr>A127830177F_Data</vt:lpstr>
      <vt:lpstr>A127830177F_Latest</vt:lpstr>
      <vt:lpstr>A127830178J</vt:lpstr>
      <vt:lpstr>A127830178J_Data</vt:lpstr>
      <vt:lpstr>A127830178J_Latest</vt:lpstr>
      <vt:lpstr>A127830179K</vt:lpstr>
      <vt:lpstr>A127830179K_Data</vt:lpstr>
      <vt:lpstr>A127830179K_Latest</vt:lpstr>
      <vt:lpstr>A127830180V</vt:lpstr>
      <vt:lpstr>A127830180V_Data</vt:lpstr>
      <vt:lpstr>A127830180V_Latest</vt:lpstr>
      <vt:lpstr>A127830181W</vt:lpstr>
      <vt:lpstr>A127830181W_Data</vt:lpstr>
      <vt:lpstr>A127830181W_Latest</vt:lpstr>
      <vt:lpstr>A127830182X</vt:lpstr>
      <vt:lpstr>A127830182X_Data</vt:lpstr>
      <vt:lpstr>A127830182X_Latest</vt:lpstr>
      <vt:lpstr>A127830183A</vt:lpstr>
      <vt:lpstr>A127830183A_Data</vt:lpstr>
      <vt:lpstr>A127830183A_Latest</vt:lpstr>
      <vt:lpstr>A127830184C</vt:lpstr>
      <vt:lpstr>A127830184C_Data</vt:lpstr>
      <vt:lpstr>A127830184C_Latest</vt:lpstr>
      <vt:lpstr>A127830185F</vt:lpstr>
      <vt:lpstr>A127830185F_Data</vt:lpstr>
      <vt:lpstr>A127830185F_Latest</vt:lpstr>
      <vt:lpstr>A127830186J</vt:lpstr>
      <vt:lpstr>A127830186J_Data</vt:lpstr>
      <vt:lpstr>A127830186J_Latest</vt:lpstr>
      <vt:lpstr>A127830187K</vt:lpstr>
      <vt:lpstr>A127830187K_Data</vt:lpstr>
      <vt:lpstr>A127830187K_Latest</vt:lpstr>
      <vt:lpstr>A127830188L</vt:lpstr>
      <vt:lpstr>A127830188L_Data</vt:lpstr>
      <vt:lpstr>A127830188L_Latest</vt:lpstr>
      <vt:lpstr>A127830189R</vt:lpstr>
      <vt:lpstr>A127830189R_Data</vt:lpstr>
      <vt:lpstr>A127830189R_Latest</vt:lpstr>
      <vt:lpstr>A127830190X</vt:lpstr>
      <vt:lpstr>A127830190X_Data</vt:lpstr>
      <vt:lpstr>A127830190X_Latest</vt:lpstr>
      <vt:lpstr>A127830191A</vt:lpstr>
      <vt:lpstr>A127830191A_Data</vt:lpstr>
      <vt:lpstr>A127830191A_Latest</vt:lpstr>
      <vt:lpstr>A127830207J</vt:lpstr>
      <vt:lpstr>A127830207J_Data</vt:lpstr>
      <vt:lpstr>A127830207J_Latest</vt:lpstr>
      <vt:lpstr>A127830208K</vt:lpstr>
      <vt:lpstr>A127830208K_Data</vt:lpstr>
      <vt:lpstr>A127830208K_Latest</vt:lpstr>
      <vt:lpstr>A127830209L</vt:lpstr>
      <vt:lpstr>A127830209L_Data</vt:lpstr>
      <vt:lpstr>A127830209L_Latest</vt:lpstr>
      <vt:lpstr>A127830210W</vt:lpstr>
      <vt:lpstr>A127830210W_Data</vt:lpstr>
      <vt:lpstr>A127830210W_Latest</vt:lpstr>
      <vt:lpstr>A127830211X</vt:lpstr>
      <vt:lpstr>A127830211X_Data</vt:lpstr>
      <vt:lpstr>A127830211X_Latest</vt:lpstr>
      <vt:lpstr>A127830212A</vt:lpstr>
      <vt:lpstr>A127830212A_Data</vt:lpstr>
      <vt:lpstr>A127830212A_Latest</vt:lpstr>
      <vt:lpstr>A127830213C</vt:lpstr>
      <vt:lpstr>A127830213C_Data</vt:lpstr>
      <vt:lpstr>A127830213C_Latest</vt:lpstr>
      <vt:lpstr>A127830214F</vt:lpstr>
      <vt:lpstr>A127830214F_Data</vt:lpstr>
      <vt:lpstr>A127830214F_Latest</vt:lpstr>
      <vt:lpstr>A127830215J</vt:lpstr>
      <vt:lpstr>A127830215J_Data</vt:lpstr>
      <vt:lpstr>A127830215J_Latest</vt:lpstr>
      <vt:lpstr>A127830216K</vt:lpstr>
      <vt:lpstr>A127830216K_Data</vt:lpstr>
      <vt:lpstr>A127830216K_Latest</vt:lpstr>
      <vt:lpstr>A127830217L</vt:lpstr>
      <vt:lpstr>A127830217L_Data</vt:lpstr>
      <vt:lpstr>A127830217L_Latest</vt:lpstr>
      <vt:lpstr>A127830218R</vt:lpstr>
      <vt:lpstr>A127830218R_Data</vt:lpstr>
      <vt:lpstr>A127830218R_Latest</vt:lpstr>
      <vt:lpstr>A127830219T</vt:lpstr>
      <vt:lpstr>A127830219T_Data</vt:lpstr>
      <vt:lpstr>A127830219T_Latest</vt:lpstr>
      <vt:lpstr>A127830220A</vt:lpstr>
      <vt:lpstr>A127830220A_Data</vt:lpstr>
      <vt:lpstr>A127830220A_Latest</vt:lpstr>
      <vt:lpstr>A127830221C</vt:lpstr>
      <vt:lpstr>A127830221C_Data</vt:lpstr>
      <vt:lpstr>A127830221C_Latest</vt:lpstr>
      <vt:lpstr>A127830237W</vt:lpstr>
      <vt:lpstr>A127830237W_Data</vt:lpstr>
      <vt:lpstr>A127830237W_Latest</vt:lpstr>
      <vt:lpstr>A127830238X</vt:lpstr>
      <vt:lpstr>A127830238X_Data</vt:lpstr>
      <vt:lpstr>A127830238X_Latest</vt:lpstr>
      <vt:lpstr>A127830239A</vt:lpstr>
      <vt:lpstr>A127830239A_Data</vt:lpstr>
      <vt:lpstr>A127830239A_Latest</vt:lpstr>
      <vt:lpstr>A127830240K</vt:lpstr>
      <vt:lpstr>A127830240K_Data</vt:lpstr>
      <vt:lpstr>A127830240K_Latest</vt:lpstr>
      <vt:lpstr>A127830241L</vt:lpstr>
      <vt:lpstr>A127830241L_Data</vt:lpstr>
      <vt:lpstr>A127830241L_Latest</vt:lpstr>
      <vt:lpstr>A127830242R</vt:lpstr>
      <vt:lpstr>A127830242R_Data</vt:lpstr>
      <vt:lpstr>A127830242R_Latest</vt:lpstr>
      <vt:lpstr>A127830243T</vt:lpstr>
      <vt:lpstr>A127830243T_Data</vt:lpstr>
      <vt:lpstr>A127830243T_Latest</vt:lpstr>
      <vt:lpstr>A127830244V</vt:lpstr>
      <vt:lpstr>A127830244V_Data</vt:lpstr>
      <vt:lpstr>A127830244V_Latest</vt:lpstr>
      <vt:lpstr>A127830245W</vt:lpstr>
      <vt:lpstr>A127830245W_Data</vt:lpstr>
      <vt:lpstr>A127830245W_Latest</vt:lpstr>
      <vt:lpstr>A127830246X</vt:lpstr>
      <vt:lpstr>A127830246X_Data</vt:lpstr>
      <vt:lpstr>A127830246X_Latest</vt:lpstr>
      <vt:lpstr>A127830247A</vt:lpstr>
      <vt:lpstr>A127830247A_Data</vt:lpstr>
      <vt:lpstr>A127830247A_Latest</vt:lpstr>
      <vt:lpstr>A127830248C</vt:lpstr>
      <vt:lpstr>A127830248C_Data</vt:lpstr>
      <vt:lpstr>A127830248C_Latest</vt:lpstr>
      <vt:lpstr>A127830249F</vt:lpstr>
      <vt:lpstr>A127830249F_Data</vt:lpstr>
      <vt:lpstr>A127830249F_Latest</vt:lpstr>
      <vt:lpstr>A127830250R</vt:lpstr>
      <vt:lpstr>A127830250R_Data</vt:lpstr>
      <vt:lpstr>A127830250R_Latest</vt:lpstr>
      <vt:lpstr>A127830251T</vt:lpstr>
      <vt:lpstr>A127830251T_Data</vt:lpstr>
      <vt:lpstr>A127830251T_Latest</vt:lpstr>
      <vt:lpstr>A127830267K</vt:lpstr>
      <vt:lpstr>A127830267K_Data</vt:lpstr>
      <vt:lpstr>A127830267K_Latest</vt:lpstr>
      <vt:lpstr>A127830268L</vt:lpstr>
      <vt:lpstr>A127830268L_Data</vt:lpstr>
      <vt:lpstr>A127830268L_Latest</vt:lpstr>
      <vt:lpstr>A127830269R</vt:lpstr>
      <vt:lpstr>A127830269R_Data</vt:lpstr>
      <vt:lpstr>A127830269R_Latest</vt:lpstr>
      <vt:lpstr>A127830270X</vt:lpstr>
      <vt:lpstr>A127830270X_Data</vt:lpstr>
      <vt:lpstr>A127830270X_Latest</vt:lpstr>
      <vt:lpstr>A127830271A</vt:lpstr>
      <vt:lpstr>A127830271A_Data</vt:lpstr>
      <vt:lpstr>A127830271A_Latest</vt:lpstr>
      <vt:lpstr>A127830272C</vt:lpstr>
      <vt:lpstr>A127830272C_Data</vt:lpstr>
      <vt:lpstr>A127830272C_Latest</vt:lpstr>
      <vt:lpstr>A127830273F</vt:lpstr>
      <vt:lpstr>A127830273F_Data</vt:lpstr>
      <vt:lpstr>A127830273F_Latest</vt:lpstr>
      <vt:lpstr>A127830274J</vt:lpstr>
      <vt:lpstr>A127830274J_Data</vt:lpstr>
      <vt:lpstr>A127830274J_Latest</vt:lpstr>
      <vt:lpstr>A127830275K</vt:lpstr>
      <vt:lpstr>A127830275K_Data</vt:lpstr>
      <vt:lpstr>A127830275K_Latest</vt:lpstr>
      <vt:lpstr>A127830276L</vt:lpstr>
      <vt:lpstr>A127830276L_Data</vt:lpstr>
      <vt:lpstr>A127830276L_Latest</vt:lpstr>
      <vt:lpstr>A127830277R</vt:lpstr>
      <vt:lpstr>A127830277R_Data</vt:lpstr>
      <vt:lpstr>A127830277R_Latest</vt:lpstr>
      <vt:lpstr>A127830278T</vt:lpstr>
      <vt:lpstr>A127830278T_Data</vt:lpstr>
      <vt:lpstr>A127830278T_Latest</vt:lpstr>
      <vt:lpstr>A127830279V</vt:lpstr>
      <vt:lpstr>A127830279V_Data</vt:lpstr>
      <vt:lpstr>A127830279V_Latest</vt:lpstr>
      <vt:lpstr>A127830280C</vt:lpstr>
      <vt:lpstr>A127830280C_Data</vt:lpstr>
      <vt:lpstr>A127830280C_Latest</vt:lpstr>
      <vt:lpstr>A127830281F</vt:lpstr>
      <vt:lpstr>A127830281F_Data</vt:lpstr>
      <vt:lpstr>A127830281F_Latest</vt:lpstr>
      <vt:lpstr>A127830537X</vt:lpstr>
      <vt:lpstr>A127830537X_Data</vt:lpstr>
      <vt:lpstr>A127830537X_Latest</vt:lpstr>
      <vt:lpstr>A127830538A</vt:lpstr>
      <vt:lpstr>A127830538A_Data</vt:lpstr>
      <vt:lpstr>A127830538A_Latest</vt:lpstr>
      <vt:lpstr>A127830539C</vt:lpstr>
      <vt:lpstr>A127830539C_Data</vt:lpstr>
      <vt:lpstr>A127830539C_Latest</vt:lpstr>
      <vt:lpstr>A127830540L</vt:lpstr>
      <vt:lpstr>A127830540L_Data</vt:lpstr>
      <vt:lpstr>A127830540L_Latest</vt:lpstr>
      <vt:lpstr>A127830541R</vt:lpstr>
      <vt:lpstr>A127830541R_Data</vt:lpstr>
      <vt:lpstr>A127830541R_Latest</vt:lpstr>
      <vt:lpstr>A127830542T</vt:lpstr>
      <vt:lpstr>A127830542T_Data</vt:lpstr>
      <vt:lpstr>A127830542T_Latest</vt:lpstr>
      <vt:lpstr>A127830543V</vt:lpstr>
      <vt:lpstr>A127830543V_Data</vt:lpstr>
      <vt:lpstr>A127830543V_Latest</vt:lpstr>
      <vt:lpstr>A127830544W</vt:lpstr>
      <vt:lpstr>A127830544W_Data</vt:lpstr>
      <vt:lpstr>A127830544W_Latest</vt:lpstr>
      <vt:lpstr>A127830545X</vt:lpstr>
      <vt:lpstr>A127830545X_Data</vt:lpstr>
      <vt:lpstr>A127830545X_Latest</vt:lpstr>
      <vt:lpstr>A127830546A</vt:lpstr>
      <vt:lpstr>A127830546A_Data</vt:lpstr>
      <vt:lpstr>A127830546A_Latest</vt:lpstr>
      <vt:lpstr>A127830547C</vt:lpstr>
      <vt:lpstr>A127830547C_Data</vt:lpstr>
      <vt:lpstr>A127830547C_Latest</vt:lpstr>
      <vt:lpstr>A127830548F</vt:lpstr>
      <vt:lpstr>A127830548F_Data</vt:lpstr>
      <vt:lpstr>A127830548F_Latest</vt:lpstr>
      <vt:lpstr>A127830549J</vt:lpstr>
      <vt:lpstr>A127830549J_Data</vt:lpstr>
      <vt:lpstr>A127830549J_Latest</vt:lpstr>
      <vt:lpstr>A127830550T</vt:lpstr>
      <vt:lpstr>A127830550T_Data</vt:lpstr>
      <vt:lpstr>A127830550T_Latest</vt:lpstr>
      <vt:lpstr>A127830551V</vt:lpstr>
      <vt:lpstr>A127830551V_Data</vt:lpstr>
      <vt:lpstr>A127830551V_Latest</vt:lpstr>
      <vt:lpstr>A127830867R</vt:lpstr>
      <vt:lpstr>A127830867R_Data</vt:lpstr>
      <vt:lpstr>A127830867R_Latest</vt:lpstr>
      <vt:lpstr>A127830868T</vt:lpstr>
      <vt:lpstr>A127830868T_Data</vt:lpstr>
      <vt:lpstr>A127830868T_Latest</vt:lpstr>
      <vt:lpstr>A127830869V</vt:lpstr>
      <vt:lpstr>A127830869V_Data</vt:lpstr>
      <vt:lpstr>A127830869V_Latest</vt:lpstr>
      <vt:lpstr>A127830870C</vt:lpstr>
      <vt:lpstr>A127830870C_Data</vt:lpstr>
      <vt:lpstr>A127830870C_Latest</vt:lpstr>
      <vt:lpstr>A127830871F</vt:lpstr>
      <vt:lpstr>A127830871F_Data</vt:lpstr>
      <vt:lpstr>A127830871F_Latest</vt:lpstr>
      <vt:lpstr>A127830872J</vt:lpstr>
      <vt:lpstr>A127830872J_Data</vt:lpstr>
      <vt:lpstr>A127830872J_Latest</vt:lpstr>
      <vt:lpstr>A127830873K</vt:lpstr>
      <vt:lpstr>A127830873K_Data</vt:lpstr>
      <vt:lpstr>A127830873K_Latest</vt:lpstr>
      <vt:lpstr>A127830874L</vt:lpstr>
      <vt:lpstr>A127830874L_Data</vt:lpstr>
      <vt:lpstr>A127830874L_Latest</vt:lpstr>
      <vt:lpstr>A127830875R</vt:lpstr>
      <vt:lpstr>A127830875R_Data</vt:lpstr>
      <vt:lpstr>A127830875R_Latest</vt:lpstr>
      <vt:lpstr>A127830876T</vt:lpstr>
      <vt:lpstr>A127830876T_Data</vt:lpstr>
      <vt:lpstr>A127830876T_Latest</vt:lpstr>
      <vt:lpstr>A127830877V</vt:lpstr>
      <vt:lpstr>A127830877V_Data</vt:lpstr>
      <vt:lpstr>A127830877V_Latest</vt:lpstr>
      <vt:lpstr>A127830878W</vt:lpstr>
      <vt:lpstr>A127830878W_Data</vt:lpstr>
      <vt:lpstr>A127830878W_Latest</vt:lpstr>
      <vt:lpstr>A127830879X</vt:lpstr>
      <vt:lpstr>A127830879X_Data</vt:lpstr>
      <vt:lpstr>A127830879X_Latest</vt:lpstr>
      <vt:lpstr>A127830880J</vt:lpstr>
      <vt:lpstr>A127830880J_Data</vt:lpstr>
      <vt:lpstr>A127830880J_Latest</vt:lpstr>
      <vt:lpstr>A127830881K</vt:lpstr>
      <vt:lpstr>A127830881K_Data</vt:lpstr>
      <vt:lpstr>A127830881K_Latest</vt:lpstr>
      <vt:lpstr>A127831197J</vt:lpstr>
      <vt:lpstr>A127831197J_Data</vt:lpstr>
      <vt:lpstr>A127831197J_Latest</vt:lpstr>
      <vt:lpstr>A127831198K</vt:lpstr>
      <vt:lpstr>A127831198K_Data</vt:lpstr>
      <vt:lpstr>A127831198K_Latest</vt:lpstr>
      <vt:lpstr>A127831199L</vt:lpstr>
      <vt:lpstr>A127831199L_Data</vt:lpstr>
      <vt:lpstr>A127831199L_Latest</vt:lpstr>
      <vt:lpstr>A127831200K</vt:lpstr>
      <vt:lpstr>A127831200K_Data</vt:lpstr>
      <vt:lpstr>A127831200K_Latest</vt:lpstr>
      <vt:lpstr>A127831201L</vt:lpstr>
      <vt:lpstr>A127831201L_Data</vt:lpstr>
      <vt:lpstr>A127831201L_Latest</vt:lpstr>
      <vt:lpstr>A127831202R</vt:lpstr>
      <vt:lpstr>A127831202R_Data</vt:lpstr>
      <vt:lpstr>A127831202R_Latest</vt:lpstr>
      <vt:lpstr>A127831203T</vt:lpstr>
      <vt:lpstr>A127831203T_Data</vt:lpstr>
      <vt:lpstr>A127831203T_Latest</vt:lpstr>
      <vt:lpstr>A127831204V</vt:lpstr>
      <vt:lpstr>A127831204V_Data</vt:lpstr>
      <vt:lpstr>A127831204V_Latest</vt:lpstr>
      <vt:lpstr>A127831205W</vt:lpstr>
      <vt:lpstr>A127831205W_Data</vt:lpstr>
      <vt:lpstr>A127831205W_Latest</vt:lpstr>
      <vt:lpstr>A127831206X</vt:lpstr>
      <vt:lpstr>A127831206X_Data</vt:lpstr>
      <vt:lpstr>A127831206X_Latest</vt:lpstr>
      <vt:lpstr>A127831207A</vt:lpstr>
      <vt:lpstr>A127831207A_Data</vt:lpstr>
      <vt:lpstr>A127831207A_Latest</vt:lpstr>
      <vt:lpstr>A127831208C</vt:lpstr>
      <vt:lpstr>A127831208C_Data</vt:lpstr>
      <vt:lpstr>A127831208C_Latest</vt:lpstr>
      <vt:lpstr>A127831209F</vt:lpstr>
      <vt:lpstr>A127831209F_Data</vt:lpstr>
      <vt:lpstr>A127831209F_Latest</vt:lpstr>
      <vt:lpstr>A127831210R</vt:lpstr>
      <vt:lpstr>A127831210R_Data</vt:lpstr>
      <vt:lpstr>A127831210R_Latest</vt:lpstr>
      <vt:lpstr>A127831211T</vt:lpstr>
      <vt:lpstr>A127831211T_Data</vt:lpstr>
      <vt:lpstr>A127831211T_Latest</vt:lpstr>
      <vt:lpstr>A127831527L</vt:lpstr>
      <vt:lpstr>A127831527L_Data</vt:lpstr>
      <vt:lpstr>A127831527L_Latest</vt:lpstr>
      <vt:lpstr>A127831528R</vt:lpstr>
      <vt:lpstr>A127831528R_Data</vt:lpstr>
      <vt:lpstr>A127831528R_Latest</vt:lpstr>
      <vt:lpstr>A127831529T</vt:lpstr>
      <vt:lpstr>A127831529T_Data</vt:lpstr>
      <vt:lpstr>A127831529T_Latest</vt:lpstr>
      <vt:lpstr>A127831530A</vt:lpstr>
      <vt:lpstr>A127831530A_Data</vt:lpstr>
      <vt:lpstr>A127831530A_Latest</vt:lpstr>
      <vt:lpstr>A127831531C</vt:lpstr>
      <vt:lpstr>A127831531C_Data</vt:lpstr>
      <vt:lpstr>A127831531C_Latest</vt:lpstr>
      <vt:lpstr>A127831532F</vt:lpstr>
      <vt:lpstr>A127831532F_Data</vt:lpstr>
      <vt:lpstr>A127831532F_Latest</vt:lpstr>
      <vt:lpstr>A127831533J</vt:lpstr>
      <vt:lpstr>A127831533J_Data</vt:lpstr>
      <vt:lpstr>A127831533J_Latest</vt:lpstr>
      <vt:lpstr>A127831534K</vt:lpstr>
      <vt:lpstr>A127831534K_Data</vt:lpstr>
      <vt:lpstr>A127831534K_Latest</vt:lpstr>
      <vt:lpstr>A127831535L</vt:lpstr>
      <vt:lpstr>A127831535L_Data</vt:lpstr>
      <vt:lpstr>A127831535L_Latest</vt:lpstr>
      <vt:lpstr>A127831536R</vt:lpstr>
      <vt:lpstr>A127831536R_Data</vt:lpstr>
      <vt:lpstr>A127831536R_Latest</vt:lpstr>
      <vt:lpstr>A127831537T</vt:lpstr>
      <vt:lpstr>A127831537T_Data</vt:lpstr>
      <vt:lpstr>A127831537T_Latest</vt:lpstr>
      <vt:lpstr>A127831538V</vt:lpstr>
      <vt:lpstr>A127831538V_Data</vt:lpstr>
      <vt:lpstr>A127831538V_Latest</vt:lpstr>
      <vt:lpstr>A127831539W</vt:lpstr>
      <vt:lpstr>A127831539W_Data</vt:lpstr>
      <vt:lpstr>A127831539W_Latest</vt:lpstr>
      <vt:lpstr>A127831540F</vt:lpstr>
      <vt:lpstr>A127831540F_Data</vt:lpstr>
      <vt:lpstr>A127831540F_Latest</vt:lpstr>
      <vt:lpstr>A127831541J</vt:lpstr>
      <vt:lpstr>A127831541J_Data</vt:lpstr>
      <vt:lpstr>A127831541J_Latest</vt:lpstr>
      <vt:lpstr>A127831857C</vt:lpstr>
      <vt:lpstr>A127831857C_Data</vt:lpstr>
      <vt:lpstr>A127831857C_Latest</vt:lpstr>
      <vt:lpstr>A127831858F</vt:lpstr>
      <vt:lpstr>A127831858F_Data</vt:lpstr>
      <vt:lpstr>A127831858F_Latest</vt:lpstr>
      <vt:lpstr>A127831859J</vt:lpstr>
      <vt:lpstr>A127831859J_Data</vt:lpstr>
      <vt:lpstr>A127831859J_Latest</vt:lpstr>
      <vt:lpstr>A127831860T</vt:lpstr>
      <vt:lpstr>A127831860T_Data</vt:lpstr>
      <vt:lpstr>A127831860T_Latest</vt:lpstr>
      <vt:lpstr>A127831861V</vt:lpstr>
      <vt:lpstr>A127831861V_Data</vt:lpstr>
      <vt:lpstr>A127831861V_Latest</vt:lpstr>
      <vt:lpstr>A127831862W</vt:lpstr>
      <vt:lpstr>A127831862W_Data</vt:lpstr>
      <vt:lpstr>A127831862W_Latest</vt:lpstr>
      <vt:lpstr>A127831863X</vt:lpstr>
      <vt:lpstr>A127831863X_Data</vt:lpstr>
      <vt:lpstr>A127831863X_Latest</vt:lpstr>
      <vt:lpstr>A127831864A</vt:lpstr>
      <vt:lpstr>A127831864A_Data</vt:lpstr>
      <vt:lpstr>A127831864A_Latest</vt:lpstr>
      <vt:lpstr>A127831865C</vt:lpstr>
      <vt:lpstr>A127831865C_Data</vt:lpstr>
      <vt:lpstr>A127831865C_Latest</vt:lpstr>
      <vt:lpstr>A127831866F</vt:lpstr>
      <vt:lpstr>A127831866F_Data</vt:lpstr>
      <vt:lpstr>A127831866F_Latest</vt:lpstr>
      <vt:lpstr>A127831867J</vt:lpstr>
      <vt:lpstr>A127831867J_Data</vt:lpstr>
      <vt:lpstr>A127831867J_Latest</vt:lpstr>
      <vt:lpstr>A127831868K</vt:lpstr>
      <vt:lpstr>A127831868K_Data</vt:lpstr>
      <vt:lpstr>A127831868K_Latest</vt:lpstr>
      <vt:lpstr>A127831869L</vt:lpstr>
      <vt:lpstr>A127831869L_Data</vt:lpstr>
      <vt:lpstr>A127831869L_Latest</vt:lpstr>
      <vt:lpstr>A127831870W</vt:lpstr>
      <vt:lpstr>A127831870W_Data</vt:lpstr>
      <vt:lpstr>A127831870W_Latest</vt:lpstr>
      <vt:lpstr>A127831871X</vt:lpstr>
      <vt:lpstr>A127831871X_Data</vt:lpstr>
      <vt:lpstr>A127831871X_Latest</vt:lpstr>
      <vt:lpstr>A127832187W</vt:lpstr>
      <vt:lpstr>A127832187W_Data</vt:lpstr>
      <vt:lpstr>A127832187W_Latest</vt:lpstr>
      <vt:lpstr>A127832188X</vt:lpstr>
      <vt:lpstr>A127832188X_Data</vt:lpstr>
      <vt:lpstr>A127832188X_Latest</vt:lpstr>
      <vt:lpstr>A127832189A</vt:lpstr>
      <vt:lpstr>A127832189A_Data</vt:lpstr>
      <vt:lpstr>A127832189A_Latest</vt:lpstr>
      <vt:lpstr>A127832190K</vt:lpstr>
      <vt:lpstr>A127832190K_Data</vt:lpstr>
      <vt:lpstr>A127832190K_Latest</vt:lpstr>
      <vt:lpstr>A127832191L</vt:lpstr>
      <vt:lpstr>A127832191L_Data</vt:lpstr>
      <vt:lpstr>A127832191L_Latest</vt:lpstr>
      <vt:lpstr>A127832192R</vt:lpstr>
      <vt:lpstr>A127832192R_Data</vt:lpstr>
      <vt:lpstr>A127832192R_Latest</vt:lpstr>
      <vt:lpstr>A127832193T</vt:lpstr>
      <vt:lpstr>A127832193T_Data</vt:lpstr>
      <vt:lpstr>A127832193T_Latest</vt:lpstr>
      <vt:lpstr>A127832194V</vt:lpstr>
      <vt:lpstr>A127832194V_Data</vt:lpstr>
      <vt:lpstr>A127832194V_Latest</vt:lpstr>
      <vt:lpstr>A127832195W</vt:lpstr>
      <vt:lpstr>A127832195W_Data</vt:lpstr>
      <vt:lpstr>A127832195W_Latest</vt:lpstr>
      <vt:lpstr>A127832196X</vt:lpstr>
      <vt:lpstr>A127832196X_Data</vt:lpstr>
      <vt:lpstr>A127832196X_Latest</vt:lpstr>
      <vt:lpstr>A127832197A</vt:lpstr>
      <vt:lpstr>A127832197A_Data</vt:lpstr>
      <vt:lpstr>A127832197A_Latest</vt:lpstr>
      <vt:lpstr>A127832198C</vt:lpstr>
      <vt:lpstr>A127832198C_Data</vt:lpstr>
      <vt:lpstr>A127832198C_Latest</vt:lpstr>
      <vt:lpstr>A127832199F</vt:lpstr>
      <vt:lpstr>A127832199F_Data</vt:lpstr>
      <vt:lpstr>A127832199F_Latest</vt:lpstr>
      <vt:lpstr>A127832200C</vt:lpstr>
      <vt:lpstr>A127832200C_Data</vt:lpstr>
      <vt:lpstr>A127832200C_Latest</vt:lpstr>
      <vt:lpstr>A127832201F</vt:lpstr>
      <vt:lpstr>A127832201F_Data</vt:lpstr>
      <vt:lpstr>A127832201F_Latest</vt:lpstr>
      <vt:lpstr>A127832517A</vt:lpstr>
      <vt:lpstr>A127832517A_Data</vt:lpstr>
      <vt:lpstr>A127832517A_Latest</vt:lpstr>
      <vt:lpstr>A127832518C</vt:lpstr>
      <vt:lpstr>A127832518C_Data</vt:lpstr>
      <vt:lpstr>A127832518C_Latest</vt:lpstr>
      <vt:lpstr>A127832519F</vt:lpstr>
      <vt:lpstr>A127832519F_Data</vt:lpstr>
      <vt:lpstr>A127832519F_Latest</vt:lpstr>
      <vt:lpstr>A127832520R</vt:lpstr>
      <vt:lpstr>A127832520R_Data</vt:lpstr>
      <vt:lpstr>A127832520R_Latest</vt:lpstr>
      <vt:lpstr>A127832521T</vt:lpstr>
      <vt:lpstr>A127832521T_Data</vt:lpstr>
      <vt:lpstr>A127832521T_Latest</vt:lpstr>
      <vt:lpstr>A127832522V</vt:lpstr>
      <vt:lpstr>A127832522V_Data</vt:lpstr>
      <vt:lpstr>A127832522V_Latest</vt:lpstr>
      <vt:lpstr>A127832523W</vt:lpstr>
      <vt:lpstr>A127832523W_Data</vt:lpstr>
      <vt:lpstr>A127832523W_Latest</vt:lpstr>
      <vt:lpstr>A127832524X</vt:lpstr>
      <vt:lpstr>A127832524X_Data</vt:lpstr>
      <vt:lpstr>A127832524X_Latest</vt:lpstr>
      <vt:lpstr>A127832525A</vt:lpstr>
      <vt:lpstr>A127832525A_Data</vt:lpstr>
      <vt:lpstr>A127832525A_Latest</vt:lpstr>
      <vt:lpstr>A127832526C</vt:lpstr>
      <vt:lpstr>A127832526C_Data</vt:lpstr>
      <vt:lpstr>A127832526C_Latest</vt:lpstr>
      <vt:lpstr>A127832527F</vt:lpstr>
      <vt:lpstr>A127832527F_Data</vt:lpstr>
      <vt:lpstr>A127832527F_Latest</vt:lpstr>
      <vt:lpstr>A127832528J</vt:lpstr>
      <vt:lpstr>A127832528J_Data</vt:lpstr>
      <vt:lpstr>A127832528J_Latest</vt:lpstr>
      <vt:lpstr>A127832529K</vt:lpstr>
      <vt:lpstr>A127832529K_Data</vt:lpstr>
      <vt:lpstr>A127832529K_Latest</vt:lpstr>
      <vt:lpstr>A127832530V</vt:lpstr>
      <vt:lpstr>A127832530V_Data</vt:lpstr>
      <vt:lpstr>A127832530V_Latest</vt:lpstr>
      <vt:lpstr>A127832531W</vt:lpstr>
      <vt:lpstr>A127832531W_Data</vt:lpstr>
      <vt:lpstr>A127832531W_Latest</vt:lpstr>
      <vt:lpstr>A127832847T</vt:lpstr>
      <vt:lpstr>A127832847T_Data</vt:lpstr>
      <vt:lpstr>A127832847T_Latest</vt:lpstr>
      <vt:lpstr>A127832848V</vt:lpstr>
      <vt:lpstr>A127832848V_Data</vt:lpstr>
      <vt:lpstr>A127832848V_Latest</vt:lpstr>
      <vt:lpstr>A127832849W</vt:lpstr>
      <vt:lpstr>A127832849W_Data</vt:lpstr>
      <vt:lpstr>A127832849W_Latest</vt:lpstr>
      <vt:lpstr>A127832850F</vt:lpstr>
      <vt:lpstr>A127832850F_Data</vt:lpstr>
      <vt:lpstr>A127832850F_Latest</vt:lpstr>
      <vt:lpstr>A127832851J</vt:lpstr>
      <vt:lpstr>A127832851J_Data</vt:lpstr>
      <vt:lpstr>A127832851J_Latest</vt:lpstr>
      <vt:lpstr>A127832852K</vt:lpstr>
      <vt:lpstr>A127832852K_Data</vt:lpstr>
      <vt:lpstr>A127832852K_Latest</vt:lpstr>
      <vt:lpstr>A127832853L</vt:lpstr>
      <vt:lpstr>A127832853L_Data</vt:lpstr>
      <vt:lpstr>A127832853L_Latest</vt:lpstr>
      <vt:lpstr>A127832854R</vt:lpstr>
      <vt:lpstr>A127832854R_Data</vt:lpstr>
      <vt:lpstr>A127832854R_Latest</vt:lpstr>
      <vt:lpstr>A127832855T</vt:lpstr>
      <vt:lpstr>A127832855T_Data</vt:lpstr>
      <vt:lpstr>A127832855T_Latest</vt:lpstr>
      <vt:lpstr>A127832856V</vt:lpstr>
      <vt:lpstr>A127832856V_Data</vt:lpstr>
      <vt:lpstr>A127832856V_Latest</vt:lpstr>
      <vt:lpstr>A127832857W</vt:lpstr>
      <vt:lpstr>A127832857W_Data</vt:lpstr>
      <vt:lpstr>A127832857W_Latest</vt:lpstr>
      <vt:lpstr>A127832858X</vt:lpstr>
      <vt:lpstr>A127832858X_Data</vt:lpstr>
      <vt:lpstr>A127832858X_Latest</vt:lpstr>
      <vt:lpstr>A127832859A</vt:lpstr>
      <vt:lpstr>A127832859A_Data</vt:lpstr>
      <vt:lpstr>A127832859A_Latest</vt:lpstr>
      <vt:lpstr>A127832860K</vt:lpstr>
      <vt:lpstr>A127832860K_Data</vt:lpstr>
      <vt:lpstr>A127832860K_Latest</vt:lpstr>
      <vt:lpstr>A127832861L</vt:lpstr>
      <vt:lpstr>A127832861L_Data</vt:lpstr>
      <vt:lpstr>A127832861L_Latest</vt:lpstr>
      <vt:lpstr>A127832937W</vt:lpstr>
      <vt:lpstr>A127832937W_Data</vt:lpstr>
      <vt:lpstr>A127832937W_Latest</vt:lpstr>
      <vt:lpstr>A127832938X</vt:lpstr>
      <vt:lpstr>A127832938X_Data</vt:lpstr>
      <vt:lpstr>A127832938X_Latest</vt:lpstr>
      <vt:lpstr>A127832939A</vt:lpstr>
      <vt:lpstr>A127832939A_Data</vt:lpstr>
      <vt:lpstr>A127832939A_Latest</vt:lpstr>
      <vt:lpstr>A127832940K</vt:lpstr>
      <vt:lpstr>A127832940K_Data</vt:lpstr>
      <vt:lpstr>A127832940K_Latest</vt:lpstr>
      <vt:lpstr>A127832941L</vt:lpstr>
      <vt:lpstr>A127832941L_Data</vt:lpstr>
      <vt:lpstr>A127832941L_Latest</vt:lpstr>
      <vt:lpstr>A127832942R</vt:lpstr>
      <vt:lpstr>A127832942R_Data</vt:lpstr>
      <vt:lpstr>A127832942R_Latest</vt:lpstr>
      <vt:lpstr>A127832943T</vt:lpstr>
      <vt:lpstr>A127832943T_Data</vt:lpstr>
      <vt:lpstr>A127832943T_Latest</vt:lpstr>
      <vt:lpstr>A127832944V</vt:lpstr>
      <vt:lpstr>A127832944V_Data</vt:lpstr>
      <vt:lpstr>A127832944V_Latest</vt:lpstr>
      <vt:lpstr>A127832945W</vt:lpstr>
      <vt:lpstr>A127832945W_Data</vt:lpstr>
      <vt:lpstr>A127832945W_Latest</vt:lpstr>
      <vt:lpstr>A127832946X</vt:lpstr>
      <vt:lpstr>A127832946X_Data</vt:lpstr>
      <vt:lpstr>A127832946X_Latest</vt:lpstr>
      <vt:lpstr>A127832947A</vt:lpstr>
      <vt:lpstr>A127832947A_Data</vt:lpstr>
      <vt:lpstr>A127832947A_Latest</vt:lpstr>
      <vt:lpstr>A127832948C</vt:lpstr>
      <vt:lpstr>A127832948C_Data</vt:lpstr>
      <vt:lpstr>A127832948C_Latest</vt:lpstr>
      <vt:lpstr>A127832949F</vt:lpstr>
      <vt:lpstr>A127832949F_Data</vt:lpstr>
      <vt:lpstr>A127832949F_Latest</vt:lpstr>
      <vt:lpstr>A127832950R</vt:lpstr>
      <vt:lpstr>A127832950R_Data</vt:lpstr>
      <vt:lpstr>A127832950R_Latest</vt:lpstr>
      <vt:lpstr>A127832951T</vt:lpstr>
      <vt:lpstr>A127832951T_Data</vt:lpstr>
      <vt:lpstr>A127832951T_Latest</vt:lpstr>
      <vt:lpstr>A127832967K</vt:lpstr>
      <vt:lpstr>A127832967K_Data</vt:lpstr>
      <vt:lpstr>A127832967K_Latest</vt:lpstr>
      <vt:lpstr>A127832968L</vt:lpstr>
      <vt:lpstr>A127832968L_Data</vt:lpstr>
      <vt:lpstr>A127832968L_Latest</vt:lpstr>
      <vt:lpstr>A127832969R</vt:lpstr>
      <vt:lpstr>A127832969R_Data</vt:lpstr>
      <vt:lpstr>A127832969R_Latest</vt:lpstr>
      <vt:lpstr>A127832970X</vt:lpstr>
      <vt:lpstr>A127832970X_Data</vt:lpstr>
      <vt:lpstr>A127832970X_Latest</vt:lpstr>
      <vt:lpstr>A127832971A</vt:lpstr>
      <vt:lpstr>A127832971A_Data</vt:lpstr>
      <vt:lpstr>A127832971A_Latest</vt:lpstr>
      <vt:lpstr>A127832972C</vt:lpstr>
      <vt:lpstr>A127832972C_Data</vt:lpstr>
      <vt:lpstr>A127832972C_Latest</vt:lpstr>
      <vt:lpstr>A127832973F</vt:lpstr>
      <vt:lpstr>A127832973F_Data</vt:lpstr>
      <vt:lpstr>A127832973F_Latest</vt:lpstr>
      <vt:lpstr>A127832974J</vt:lpstr>
      <vt:lpstr>A127832974J_Data</vt:lpstr>
      <vt:lpstr>A127832974J_Latest</vt:lpstr>
      <vt:lpstr>A127832975K</vt:lpstr>
      <vt:lpstr>A127832975K_Data</vt:lpstr>
      <vt:lpstr>A127832975K_Latest</vt:lpstr>
      <vt:lpstr>A127832976L</vt:lpstr>
      <vt:lpstr>A127832976L_Data</vt:lpstr>
      <vt:lpstr>A127832976L_Latest</vt:lpstr>
      <vt:lpstr>A127832977R</vt:lpstr>
      <vt:lpstr>A127832977R_Data</vt:lpstr>
      <vt:lpstr>A127832977R_Latest</vt:lpstr>
      <vt:lpstr>A127832978T</vt:lpstr>
      <vt:lpstr>A127832978T_Data</vt:lpstr>
      <vt:lpstr>A127832978T_Latest</vt:lpstr>
      <vt:lpstr>A127832979V</vt:lpstr>
      <vt:lpstr>A127832979V_Data</vt:lpstr>
      <vt:lpstr>A127832979V_Latest</vt:lpstr>
      <vt:lpstr>A127832980C</vt:lpstr>
      <vt:lpstr>A127832980C_Data</vt:lpstr>
      <vt:lpstr>A127832980C_Latest</vt:lpstr>
      <vt:lpstr>A127832981F</vt:lpstr>
      <vt:lpstr>A127832981F_Data</vt:lpstr>
      <vt:lpstr>A127832981F_Latest</vt:lpstr>
      <vt:lpstr>A127832997X</vt:lpstr>
      <vt:lpstr>A127832997X_Data</vt:lpstr>
      <vt:lpstr>A127832997X_Latest</vt:lpstr>
      <vt:lpstr>A127832998A</vt:lpstr>
      <vt:lpstr>A127832998A_Data</vt:lpstr>
      <vt:lpstr>A127832998A_Latest</vt:lpstr>
      <vt:lpstr>A127832999C</vt:lpstr>
      <vt:lpstr>A127832999C_Data</vt:lpstr>
      <vt:lpstr>A127832999C_Latest</vt:lpstr>
      <vt:lpstr>A127833000C</vt:lpstr>
      <vt:lpstr>A127833000C_Data</vt:lpstr>
      <vt:lpstr>A127833000C_Latest</vt:lpstr>
      <vt:lpstr>A127833001F</vt:lpstr>
      <vt:lpstr>A127833001F_Data</vt:lpstr>
      <vt:lpstr>A127833001F_Latest</vt:lpstr>
      <vt:lpstr>A127833002J</vt:lpstr>
      <vt:lpstr>A127833002J_Data</vt:lpstr>
      <vt:lpstr>A127833002J_Latest</vt:lpstr>
      <vt:lpstr>A127833003K</vt:lpstr>
      <vt:lpstr>A127833003K_Data</vt:lpstr>
      <vt:lpstr>A127833003K_Latest</vt:lpstr>
      <vt:lpstr>A127833004L</vt:lpstr>
      <vt:lpstr>A127833004L_Data</vt:lpstr>
      <vt:lpstr>A127833004L_Latest</vt:lpstr>
      <vt:lpstr>A127833005R</vt:lpstr>
      <vt:lpstr>A127833005R_Data</vt:lpstr>
      <vt:lpstr>A127833005R_Latest</vt:lpstr>
      <vt:lpstr>A127833006T</vt:lpstr>
      <vt:lpstr>A127833006T_Data</vt:lpstr>
      <vt:lpstr>A127833006T_Latest</vt:lpstr>
      <vt:lpstr>A127833007V</vt:lpstr>
      <vt:lpstr>A127833007V_Data</vt:lpstr>
      <vt:lpstr>A127833007V_Latest</vt:lpstr>
      <vt:lpstr>A127833008W</vt:lpstr>
      <vt:lpstr>A127833008W_Data</vt:lpstr>
      <vt:lpstr>A127833008W_Latest</vt:lpstr>
      <vt:lpstr>A127833009X</vt:lpstr>
      <vt:lpstr>A127833009X_Data</vt:lpstr>
      <vt:lpstr>A127833009X_Latest</vt:lpstr>
      <vt:lpstr>A127833010J</vt:lpstr>
      <vt:lpstr>A127833010J_Data</vt:lpstr>
      <vt:lpstr>A127833010J_Latest</vt:lpstr>
      <vt:lpstr>A127833011K</vt:lpstr>
      <vt:lpstr>A127833011K_Data</vt:lpstr>
      <vt:lpstr>A127833011K_Latest</vt:lpstr>
      <vt:lpstr>A127833027C</vt:lpstr>
      <vt:lpstr>A127833027C_Data</vt:lpstr>
      <vt:lpstr>A127833027C_Latest</vt:lpstr>
      <vt:lpstr>A127833028F</vt:lpstr>
      <vt:lpstr>A127833028F_Data</vt:lpstr>
      <vt:lpstr>A127833028F_Latest</vt:lpstr>
      <vt:lpstr>A127833029J</vt:lpstr>
      <vt:lpstr>A127833029J_Data</vt:lpstr>
      <vt:lpstr>A127833029J_Latest</vt:lpstr>
      <vt:lpstr>A127833030T</vt:lpstr>
      <vt:lpstr>A127833030T_Data</vt:lpstr>
      <vt:lpstr>A127833030T_Latest</vt:lpstr>
      <vt:lpstr>A127833031V</vt:lpstr>
      <vt:lpstr>A127833031V_Data</vt:lpstr>
      <vt:lpstr>A127833031V_Latest</vt:lpstr>
      <vt:lpstr>A127833032W</vt:lpstr>
      <vt:lpstr>A127833032W_Data</vt:lpstr>
      <vt:lpstr>A127833032W_Latest</vt:lpstr>
      <vt:lpstr>A127833033X</vt:lpstr>
      <vt:lpstr>A127833033X_Data</vt:lpstr>
      <vt:lpstr>A127833033X_Latest</vt:lpstr>
      <vt:lpstr>A127833034A</vt:lpstr>
      <vt:lpstr>A127833034A_Data</vt:lpstr>
      <vt:lpstr>A127833034A_Latest</vt:lpstr>
      <vt:lpstr>A127833035C</vt:lpstr>
      <vt:lpstr>A127833035C_Data</vt:lpstr>
      <vt:lpstr>A127833035C_Latest</vt:lpstr>
      <vt:lpstr>A127833036F</vt:lpstr>
      <vt:lpstr>A127833036F_Data</vt:lpstr>
      <vt:lpstr>A127833036F_Latest</vt:lpstr>
      <vt:lpstr>A127833037J</vt:lpstr>
      <vt:lpstr>A127833037J_Data</vt:lpstr>
      <vt:lpstr>A127833037J_Latest</vt:lpstr>
      <vt:lpstr>A127833038K</vt:lpstr>
      <vt:lpstr>A127833038K_Data</vt:lpstr>
      <vt:lpstr>A127833038K_Latest</vt:lpstr>
      <vt:lpstr>A127833039L</vt:lpstr>
      <vt:lpstr>A127833039L_Data</vt:lpstr>
      <vt:lpstr>A127833039L_Latest</vt:lpstr>
      <vt:lpstr>A127833040W</vt:lpstr>
      <vt:lpstr>A127833040W_Data</vt:lpstr>
      <vt:lpstr>A127833040W_Latest</vt:lpstr>
      <vt:lpstr>A127833041X</vt:lpstr>
      <vt:lpstr>A127833041X_Data</vt:lpstr>
      <vt:lpstr>A127833041X_Latest</vt:lpstr>
      <vt:lpstr>A127833057T</vt:lpstr>
      <vt:lpstr>A127833057T_Data</vt:lpstr>
      <vt:lpstr>A127833057T_Latest</vt:lpstr>
      <vt:lpstr>A127833058V</vt:lpstr>
      <vt:lpstr>A127833058V_Data</vt:lpstr>
      <vt:lpstr>A127833058V_Latest</vt:lpstr>
      <vt:lpstr>A127833059W</vt:lpstr>
      <vt:lpstr>A127833059W_Data</vt:lpstr>
      <vt:lpstr>A127833059W_Latest</vt:lpstr>
      <vt:lpstr>A127833060F</vt:lpstr>
      <vt:lpstr>A127833060F_Data</vt:lpstr>
      <vt:lpstr>A127833060F_Latest</vt:lpstr>
      <vt:lpstr>A127833061J</vt:lpstr>
      <vt:lpstr>A127833061J_Data</vt:lpstr>
      <vt:lpstr>A127833061J_Latest</vt:lpstr>
      <vt:lpstr>A127833062K</vt:lpstr>
      <vt:lpstr>A127833062K_Data</vt:lpstr>
      <vt:lpstr>A127833062K_Latest</vt:lpstr>
      <vt:lpstr>A127833063L</vt:lpstr>
      <vt:lpstr>A127833063L_Data</vt:lpstr>
      <vt:lpstr>A127833063L_Latest</vt:lpstr>
      <vt:lpstr>A127833064R</vt:lpstr>
      <vt:lpstr>A127833064R_Data</vt:lpstr>
      <vt:lpstr>A127833064R_Latest</vt:lpstr>
      <vt:lpstr>A127833065T</vt:lpstr>
      <vt:lpstr>A127833065T_Data</vt:lpstr>
      <vt:lpstr>A127833065T_Latest</vt:lpstr>
      <vt:lpstr>A127833066V</vt:lpstr>
      <vt:lpstr>A127833066V_Data</vt:lpstr>
      <vt:lpstr>A127833066V_Latest</vt:lpstr>
      <vt:lpstr>A127833067W</vt:lpstr>
      <vt:lpstr>A127833067W_Data</vt:lpstr>
      <vt:lpstr>A127833067W_Latest</vt:lpstr>
      <vt:lpstr>A127833068X</vt:lpstr>
      <vt:lpstr>A127833068X_Data</vt:lpstr>
      <vt:lpstr>A127833068X_Latest</vt:lpstr>
      <vt:lpstr>A127833069A</vt:lpstr>
      <vt:lpstr>A127833069A_Data</vt:lpstr>
      <vt:lpstr>A127833069A_Latest</vt:lpstr>
      <vt:lpstr>A127833070K</vt:lpstr>
      <vt:lpstr>A127833070K_Data</vt:lpstr>
      <vt:lpstr>A127833070K_Latest</vt:lpstr>
      <vt:lpstr>A127833071L</vt:lpstr>
      <vt:lpstr>A127833071L_Data</vt:lpstr>
      <vt:lpstr>A127833071L_Latest</vt:lpstr>
      <vt:lpstr>A127833087F</vt:lpstr>
      <vt:lpstr>A127833087F_Data</vt:lpstr>
      <vt:lpstr>A127833087F_Latest</vt:lpstr>
      <vt:lpstr>A127833088J</vt:lpstr>
      <vt:lpstr>A127833088J_Data</vt:lpstr>
      <vt:lpstr>A127833088J_Latest</vt:lpstr>
      <vt:lpstr>A127833089K</vt:lpstr>
      <vt:lpstr>A127833089K_Data</vt:lpstr>
      <vt:lpstr>A127833089K_Latest</vt:lpstr>
      <vt:lpstr>A127833090V</vt:lpstr>
      <vt:lpstr>A127833090V_Data</vt:lpstr>
      <vt:lpstr>A127833090V_Latest</vt:lpstr>
      <vt:lpstr>A127833091W</vt:lpstr>
      <vt:lpstr>A127833091W_Data</vt:lpstr>
      <vt:lpstr>A127833091W_Latest</vt:lpstr>
      <vt:lpstr>A127833092X</vt:lpstr>
      <vt:lpstr>A127833092X_Data</vt:lpstr>
      <vt:lpstr>A127833092X_Latest</vt:lpstr>
      <vt:lpstr>A127833093A</vt:lpstr>
      <vt:lpstr>A127833093A_Data</vt:lpstr>
      <vt:lpstr>A127833093A_Latest</vt:lpstr>
      <vt:lpstr>A127833094C</vt:lpstr>
      <vt:lpstr>A127833094C_Data</vt:lpstr>
      <vt:lpstr>A127833094C_Latest</vt:lpstr>
      <vt:lpstr>A127833095F</vt:lpstr>
      <vt:lpstr>A127833095F_Data</vt:lpstr>
      <vt:lpstr>A127833095F_Latest</vt:lpstr>
      <vt:lpstr>A127833096J</vt:lpstr>
      <vt:lpstr>A127833096J_Data</vt:lpstr>
      <vt:lpstr>A127833096J_Latest</vt:lpstr>
      <vt:lpstr>A127833097K</vt:lpstr>
      <vt:lpstr>A127833097K_Data</vt:lpstr>
      <vt:lpstr>A127833097K_Latest</vt:lpstr>
      <vt:lpstr>A127833098L</vt:lpstr>
      <vt:lpstr>A127833098L_Data</vt:lpstr>
      <vt:lpstr>A127833098L_Latest</vt:lpstr>
      <vt:lpstr>A127833099R</vt:lpstr>
      <vt:lpstr>A127833099R_Data</vt:lpstr>
      <vt:lpstr>A127833099R_Latest</vt:lpstr>
      <vt:lpstr>A127833100L</vt:lpstr>
      <vt:lpstr>A127833100L_Data</vt:lpstr>
      <vt:lpstr>A127833100L_Latest</vt:lpstr>
      <vt:lpstr>A127833101R</vt:lpstr>
      <vt:lpstr>A127833101R_Data</vt:lpstr>
      <vt:lpstr>A127833101R_Latest</vt:lpstr>
      <vt:lpstr>A127833117J</vt:lpstr>
      <vt:lpstr>A127833117J_Data</vt:lpstr>
      <vt:lpstr>A127833117J_Latest</vt:lpstr>
      <vt:lpstr>A127833118K</vt:lpstr>
      <vt:lpstr>A127833118K_Data</vt:lpstr>
      <vt:lpstr>A127833118K_Latest</vt:lpstr>
      <vt:lpstr>A127833119L</vt:lpstr>
      <vt:lpstr>A127833119L_Data</vt:lpstr>
      <vt:lpstr>A127833119L_Latest</vt:lpstr>
      <vt:lpstr>A127833120W</vt:lpstr>
      <vt:lpstr>A127833120W_Data</vt:lpstr>
      <vt:lpstr>A127833120W_Latest</vt:lpstr>
      <vt:lpstr>A127833121X</vt:lpstr>
      <vt:lpstr>A127833121X_Data</vt:lpstr>
      <vt:lpstr>A127833121X_Latest</vt:lpstr>
      <vt:lpstr>A127833122A</vt:lpstr>
      <vt:lpstr>A127833122A_Data</vt:lpstr>
      <vt:lpstr>A127833122A_Latest</vt:lpstr>
      <vt:lpstr>A127833123C</vt:lpstr>
      <vt:lpstr>A127833123C_Data</vt:lpstr>
      <vt:lpstr>A127833123C_Latest</vt:lpstr>
      <vt:lpstr>A127833124F</vt:lpstr>
      <vt:lpstr>A127833124F_Data</vt:lpstr>
      <vt:lpstr>A127833124F_Latest</vt:lpstr>
      <vt:lpstr>A127833125J</vt:lpstr>
      <vt:lpstr>A127833125J_Data</vt:lpstr>
      <vt:lpstr>A127833125J_Latest</vt:lpstr>
      <vt:lpstr>A127833126K</vt:lpstr>
      <vt:lpstr>A127833126K_Data</vt:lpstr>
      <vt:lpstr>A127833126K_Latest</vt:lpstr>
      <vt:lpstr>A127833127L</vt:lpstr>
      <vt:lpstr>A127833127L_Data</vt:lpstr>
      <vt:lpstr>A127833127L_Latest</vt:lpstr>
      <vt:lpstr>A127833128R</vt:lpstr>
      <vt:lpstr>A127833128R_Data</vt:lpstr>
      <vt:lpstr>A127833128R_Latest</vt:lpstr>
      <vt:lpstr>A127833129T</vt:lpstr>
      <vt:lpstr>A127833129T_Data</vt:lpstr>
      <vt:lpstr>A127833129T_Latest</vt:lpstr>
      <vt:lpstr>A127833130A</vt:lpstr>
      <vt:lpstr>A127833130A_Data</vt:lpstr>
      <vt:lpstr>A127833130A_Latest</vt:lpstr>
      <vt:lpstr>A127833131C</vt:lpstr>
      <vt:lpstr>A127833131C_Data</vt:lpstr>
      <vt:lpstr>A127833131C_Latest</vt:lpstr>
      <vt:lpstr>A127833147W</vt:lpstr>
      <vt:lpstr>A127833147W_Data</vt:lpstr>
      <vt:lpstr>A127833147W_Latest</vt:lpstr>
      <vt:lpstr>A127833148X</vt:lpstr>
      <vt:lpstr>A127833148X_Data</vt:lpstr>
      <vt:lpstr>A127833148X_Latest</vt:lpstr>
      <vt:lpstr>A127833149A</vt:lpstr>
      <vt:lpstr>A127833149A_Data</vt:lpstr>
      <vt:lpstr>A127833149A_Latest</vt:lpstr>
      <vt:lpstr>A127833150K</vt:lpstr>
      <vt:lpstr>A127833150K_Data</vt:lpstr>
      <vt:lpstr>A127833150K_Latest</vt:lpstr>
      <vt:lpstr>A127833151L</vt:lpstr>
      <vt:lpstr>A127833151L_Data</vt:lpstr>
      <vt:lpstr>A127833151L_Latest</vt:lpstr>
      <vt:lpstr>A127833152R</vt:lpstr>
      <vt:lpstr>A127833152R_Data</vt:lpstr>
      <vt:lpstr>A127833152R_Latest</vt:lpstr>
      <vt:lpstr>A127833153T</vt:lpstr>
      <vt:lpstr>A127833153T_Data</vt:lpstr>
      <vt:lpstr>A127833153T_Latest</vt:lpstr>
      <vt:lpstr>A127833154V</vt:lpstr>
      <vt:lpstr>A127833154V_Data</vt:lpstr>
      <vt:lpstr>A127833154V_Latest</vt:lpstr>
      <vt:lpstr>A127833155W</vt:lpstr>
      <vt:lpstr>A127833155W_Data</vt:lpstr>
      <vt:lpstr>A127833155W_Latest</vt:lpstr>
      <vt:lpstr>A127833156X</vt:lpstr>
      <vt:lpstr>A127833156X_Data</vt:lpstr>
      <vt:lpstr>A127833156X_Latest</vt:lpstr>
      <vt:lpstr>A127833157A</vt:lpstr>
      <vt:lpstr>A127833157A_Data</vt:lpstr>
      <vt:lpstr>A127833157A_Latest</vt:lpstr>
      <vt:lpstr>A127833158C</vt:lpstr>
      <vt:lpstr>A127833158C_Data</vt:lpstr>
      <vt:lpstr>A127833158C_Latest</vt:lpstr>
      <vt:lpstr>A127833159F</vt:lpstr>
      <vt:lpstr>A127833159F_Data</vt:lpstr>
      <vt:lpstr>A127833159F_Latest</vt:lpstr>
      <vt:lpstr>A127833160R</vt:lpstr>
      <vt:lpstr>A127833160R_Data</vt:lpstr>
      <vt:lpstr>A127833160R_Latest</vt:lpstr>
      <vt:lpstr>A127833161T</vt:lpstr>
      <vt:lpstr>A127833161T_Data</vt:lpstr>
      <vt:lpstr>A127833161T_Latest</vt:lpstr>
      <vt:lpstr>A127833177K</vt:lpstr>
      <vt:lpstr>A127833177K_Data</vt:lpstr>
      <vt:lpstr>A127833177K_Latest</vt:lpstr>
      <vt:lpstr>A127833178L</vt:lpstr>
      <vt:lpstr>A127833178L_Data</vt:lpstr>
      <vt:lpstr>A127833178L_Latest</vt:lpstr>
      <vt:lpstr>A127833179R</vt:lpstr>
      <vt:lpstr>A127833179R_Data</vt:lpstr>
      <vt:lpstr>A127833179R_Latest</vt:lpstr>
      <vt:lpstr>A127833180X</vt:lpstr>
      <vt:lpstr>A127833180X_Data</vt:lpstr>
      <vt:lpstr>A127833180X_Latest</vt:lpstr>
      <vt:lpstr>A127833181A</vt:lpstr>
      <vt:lpstr>A127833181A_Data</vt:lpstr>
      <vt:lpstr>A127833181A_Latest</vt:lpstr>
      <vt:lpstr>A127833182C</vt:lpstr>
      <vt:lpstr>A127833182C_Data</vt:lpstr>
      <vt:lpstr>A127833182C_Latest</vt:lpstr>
      <vt:lpstr>A127833183F</vt:lpstr>
      <vt:lpstr>A127833183F_Data</vt:lpstr>
      <vt:lpstr>A127833183F_Latest</vt:lpstr>
      <vt:lpstr>A127833184J</vt:lpstr>
      <vt:lpstr>A127833184J_Data</vt:lpstr>
      <vt:lpstr>A127833184J_Latest</vt:lpstr>
      <vt:lpstr>A127833185K</vt:lpstr>
      <vt:lpstr>A127833185K_Data</vt:lpstr>
      <vt:lpstr>A127833185K_Latest</vt:lpstr>
      <vt:lpstr>A127833186L</vt:lpstr>
      <vt:lpstr>A127833186L_Data</vt:lpstr>
      <vt:lpstr>A127833186L_Latest</vt:lpstr>
      <vt:lpstr>A127833187R</vt:lpstr>
      <vt:lpstr>A127833187R_Data</vt:lpstr>
      <vt:lpstr>A127833187R_Latest</vt:lpstr>
      <vt:lpstr>A127833188T</vt:lpstr>
      <vt:lpstr>A127833188T_Data</vt:lpstr>
      <vt:lpstr>A127833188T_Latest</vt:lpstr>
      <vt:lpstr>A127833189V</vt:lpstr>
      <vt:lpstr>A127833189V_Data</vt:lpstr>
      <vt:lpstr>A127833189V_Latest</vt:lpstr>
      <vt:lpstr>A127833190C</vt:lpstr>
      <vt:lpstr>A127833190C_Data</vt:lpstr>
      <vt:lpstr>A127833190C_Latest</vt:lpstr>
      <vt:lpstr>A127833191F</vt:lpstr>
      <vt:lpstr>A127833191F_Data</vt:lpstr>
      <vt:lpstr>A127833191F_Latest</vt:lpstr>
      <vt:lpstr>A127833207L</vt:lpstr>
      <vt:lpstr>A127833207L_Data</vt:lpstr>
      <vt:lpstr>A127833207L_Latest</vt:lpstr>
      <vt:lpstr>A127833208R</vt:lpstr>
      <vt:lpstr>A127833208R_Data</vt:lpstr>
      <vt:lpstr>A127833208R_Latest</vt:lpstr>
      <vt:lpstr>A127833209T</vt:lpstr>
      <vt:lpstr>A127833209T_Data</vt:lpstr>
      <vt:lpstr>A127833209T_Latest</vt:lpstr>
      <vt:lpstr>A127833210A</vt:lpstr>
      <vt:lpstr>A127833210A_Data</vt:lpstr>
      <vt:lpstr>A127833210A_Latest</vt:lpstr>
      <vt:lpstr>A127833211C</vt:lpstr>
      <vt:lpstr>A127833211C_Data</vt:lpstr>
      <vt:lpstr>A127833211C_Latest</vt:lpstr>
      <vt:lpstr>A127833212F</vt:lpstr>
      <vt:lpstr>A127833212F_Data</vt:lpstr>
      <vt:lpstr>A127833212F_Latest</vt:lpstr>
      <vt:lpstr>A127833213J</vt:lpstr>
      <vt:lpstr>A127833213J_Data</vt:lpstr>
      <vt:lpstr>A127833213J_Latest</vt:lpstr>
      <vt:lpstr>A127833214K</vt:lpstr>
      <vt:lpstr>A127833214K_Data</vt:lpstr>
      <vt:lpstr>A127833214K_Latest</vt:lpstr>
      <vt:lpstr>A127833215L</vt:lpstr>
      <vt:lpstr>A127833215L_Data</vt:lpstr>
      <vt:lpstr>A127833215L_Latest</vt:lpstr>
      <vt:lpstr>A127833216R</vt:lpstr>
      <vt:lpstr>A127833216R_Data</vt:lpstr>
      <vt:lpstr>A127833216R_Latest</vt:lpstr>
      <vt:lpstr>A127833217T</vt:lpstr>
      <vt:lpstr>A127833217T_Data</vt:lpstr>
      <vt:lpstr>A127833217T_Latest</vt:lpstr>
      <vt:lpstr>A127833218V</vt:lpstr>
      <vt:lpstr>A127833218V_Data</vt:lpstr>
      <vt:lpstr>A127833218V_Latest</vt:lpstr>
      <vt:lpstr>A127833219W</vt:lpstr>
      <vt:lpstr>A127833219W_Data</vt:lpstr>
      <vt:lpstr>A127833219W_Latest</vt:lpstr>
      <vt:lpstr>A127833220F</vt:lpstr>
      <vt:lpstr>A127833220F_Data</vt:lpstr>
      <vt:lpstr>A127833220F_Latest</vt:lpstr>
      <vt:lpstr>A127833221J</vt:lpstr>
      <vt:lpstr>A127833221J_Data</vt:lpstr>
      <vt:lpstr>A127833221J_Latest</vt:lpstr>
      <vt:lpstr>A127833237A</vt:lpstr>
      <vt:lpstr>A127833237A_Data</vt:lpstr>
      <vt:lpstr>A127833237A_Latest</vt:lpstr>
      <vt:lpstr>A127833238C</vt:lpstr>
      <vt:lpstr>A127833238C_Data</vt:lpstr>
      <vt:lpstr>A127833238C_Latest</vt:lpstr>
      <vt:lpstr>A127833239F</vt:lpstr>
      <vt:lpstr>A127833239F_Data</vt:lpstr>
      <vt:lpstr>A127833239F_Latest</vt:lpstr>
      <vt:lpstr>A127833240R</vt:lpstr>
      <vt:lpstr>A127833240R_Data</vt:lpstr>
      <vt:lpstr>A127833240R_Latest</vt:lpstr>
      <vt:lpstr>A127833241T</vt:lpstr>
      <vt:lpstr>A127833241T_Data</vt:lpstr>
      <vt:lpstr>A127833241T_Latest</vt:lpstr>
      <vt:lpstr>A127833242V</vt:lpstr>
      <vt:lpstr>A127833242V_Data</vt:lpstr>
      <vt:lpstr>A127833242V_Latest</vt:lpstr>
      <vt:lpstr>A127833243W</vt:lpstr>
      <vt:lpstr>A127833243W_Data</vt:lpstr>
      <vt:lpstr>A127833243W_Latest</vt:lpstr>
      <vt:lpstr>A127833244X</vt:lpstr>
      <vt:lpstr>A127833244X_Data</vt:lpstr>
      <vt:lpstr>A127833244X_Latest</vt:lpstr>
      <vt:lpstr>A127833245A</vt:lpstr>
      <vt:lpstr>A127833245A_Data</vt:lpstr>
      <vt:lpstr>A127833245A_Latest</vt:lpstr>
      <vt:lpstr>A127833246C</vt:lpstr>
      <vt:lpstr>A127833246C_Data</vt:lpstr>
      <vt:lpstr>A127833246C_Latest</vt:lpstr>
      <vt:lpstr>A127833247F</vt:lpstr>
      <vt:lpstr>A127833247F_Data</vt:lpstr>
      <vt:lpstr>A127833247F_Latest</vt:lpstr>
      <vt:lpstr>A127833248J</vt:lpstr>
      <vt:lpstr>A127833248J_Data</vt:lpstr>
      <vt:lpstr>A127833248J_Latest</vt:lpstr>
      <vt:lpstr>A127833249K</vt:lpstr>
      <vt:lpstr>A127833249K_Data</vt:lpstr>
      <vt:lpstr>A127833249K_Latest</vt:lpstr>
      <vt:lpstr>A127833250V</vt:lpstr>
      <vt:lpstr>A127833250V_Data</vt:lpstr>
      <vt:lpstr>A127833250V_Latest</vt:lpstr>
      <vt:lpstr>A127833251W</vt:lpstr>
      <vt:lpstr>A127833251W_Data</vt:lpstr>
      <vt:lpstr>A127833251W_Latest</vt:lpstr>
      <vt:lpstr>A127833507R</vt:lpstr>
      <vt:lpstr>A127833507R_Data</vt:lpstr>
      <vt:lpstr>A127833507R_Latest</vt:lpstr>
      <vt:lpstr>A127833508T</vt:lpstr>
      <vt:lpstr>A127833508T_Data</vt:lpstr>
      <vt:lpstr>A127833508T_Latest</vt:lpstr>
      <vt:lpstr>A127833509V</vt:lpstr>
      <vt:lpstr>A127833509V_Data</vt:lpstr>
      <vt:lpstr>A127833509V_Latest</vt:lpstr>
      <vt:lpstr>A127833510C</vt:lpstr>
      <vt:lpstr>A127833510C_Data</vt:lpstr>
      <vt:lpstr>A127833510C_Latest</vt:lpstr>
      <vt:lpstr>A127833511F</vt:lpstr>
      <vt:lpstr>A127833511F_Data</vt:lpstr>
      <vt:lpstr>A127833511F_Latest</vt:lpstr>
      <vt:lpstr>A127833512J</vt:lpstr>
      <vt:lpstr>A127833512J_Data</vt:lpstr>
      <vt:lpstr>A127833512J_Latest</vt:lpstr>
      <vt:lpstr>A127833513K</vt:lpstr>
      <vt:lpstr>A127833513K_Data</vt:lpstr>
      <vt:lpstr>A127833513K_Latest</vt:lpstr>
      <vt:lpstr>A127833514L</vt:lpstr>
      <vt:lpstr>A127833514L_Data</vt:lpstr>
      <vt:lpstr>A127833514L_Latest</vt:lpstr>
      <vt:lpstr>A127833515R</vt:lpstr>
      <vt:lpstr>A127833515R_Data</vt:lpstr>
      <vt:lpstr>A127833515R_Latest</vt:lpstr>
      <vt:lpstr>A127833516T</vt:lpstr>
      <vt:lpstr>A127833516T_Data</vt:lpstr>
      <vt:lpstr>A127833516T_Latest</vt:lpstr>
      <vt:lpstr>A127833517V</vt:lpstr>
      <vt:lpstr>A127833517V_Data</vt:lpstr>
      <vt:lpstr>A127833517V_Latest</vt:lpstr>
      <vt:lpstr>A127833518W</vt:lpstr>
      <vt:lpstr>A127833518W_Data</vt:lpstr>
      <vt:lpstr>A127833518W_Latest</vt:lpstr>
      <vt:lpstr>A127833519X</vt:lpstr>
      <vt:lpstr>A127833519X_Data</vt:lpstr>
      <vt:lpstr>A127833519X_Latest</vt:lpstr>
      <vt:lpstr>A127833520J</vt:lpstr>
      <vt:lpstr>A127833520J_Data</vt:lpstr>
      <vt:lpstr>A127833520J_Latest</vt:lpstr>
      <vt:lpstr>A127833521K</vt:lpstr>
      <vt:lpstr>A127833521K_Data</vt:lpstr>
      <vt:lpstr>A127833521K_Latest</vt:lpstr>
      <vt:lpstr>A127833837F</vt:lpstr>
      <vt:lpstr>A127833837F_Data</vt:lpstr>
      <vt:lpstr>A127833837F_Latest</vt:lpstr>
      <vt:lpstr>A127833838J</vt:lpstr>
      <vt:lpstr>A127833838J_Data</vt:lpstr>
      <vt:lpstr>A127833838J_Latest</vt:lpstr>
      <vt:lpstr>A127833839K</vt:lpstr>
      <vt:lpstr>A127833839K_Data</vt:lpstr>
      <vt:lpstr>A127833839K_Latest</vt:lpstr>
      <vt:lpstr>A127833840V</vt:lpstr>
      <vt:lpstr>A127833840V_Data</vt:lpstr>
      <vt:lpstr>A127833840V_Latest</vt:lpstr>
      <vt:lpstr>A127833841W</vt:lpstr>
      <vt:lpstr>A127833841W_Data</vt:lpstr>
      <vt:lpstr>A127833841W_Latest</vt:lpstr>
      <vt:lpstr>A127833842X</vt:lpstr>
      <vt:lpstr>A127833842X_Data</vt:lpstr>
      <vt:lpstr>A127833842X_Latest</vt:lpstr>
      <vt:lpstr>A127833843A</vt:lpstr>
      <vt:lpstr>A127833843A_Data</vt:lpstr>
      <vt:lpstr>A127833843A_Latest</vt:lpstr>
      <vt:lpstr>A127833844C</vt:lpstr>
      <vt:lpstr>A127833844C_Data</vt:lpstr>
      <vt:lpstr>A127833844C_Latest</vt:lpstr>
      <vt:lpstr>A127833845F</vt:lpstr>
      <vt:lpstr>A127833845F_Data</vt:lpstr>
      <vt:lpstr>A127833845F_Latest</vt:lpstr>
      <vt:lpstr>A127833846J</vt:lpstr>
      <vt:lpstr>A127833846J_Data</vt:lpstr>
      <vt:lpstr>A127833846J_Latest</vt:lpstr>
      <vt:lpstr>A127833847K</vt:lpstr>
      <vt:lpstr>A127833847K_Data</vt:lpstr>
      <vt:lpstr>A127833847K_Latest</vt:lpstr>
      <vt:lpstr>A127833848L</vt:lpstr>
      <vt:lpstr>A127833848L_Data</vt:lpstr>
      <vt:lpstr>A127833848L_Latest</vt:lpstr>
      <vt:lpstr>A127833849R</vt:lpstr>
      <vt:lpstr>A127833849R_Data</vt:lpstr>
      <vt:lpstr>A127833849R_Latest</vt:lpstr>
      <vt:lpstr>A127833850X</vt:lpstr>
      <vt:lpstr>A127833850X_Data</vt:lpstr>
      <vt:lpstr>A127833850X_Latest</vt:lpstr>
      <vt:lpstr>A127833851A</vt:lpstr>
      <vt:lpstr>A127833851A_Data</vt:lpstr>
      <vt:lpstr>A127833851A_Latest</vt:lpstr>
      <vt:lpstr>A127834167X</vt:lpstr>
      <vt:lpstr>A127834167X_Data</vt:lpstr>
      <vt:lpstr>A127834167X_Latest</vt:lpstr>
      <vt:lpstr>A127834168A</vt:lpstr>
      <vt:lpstr>A127834168A_Data</vt:lpstr>
      <vt:lpstr>A127834168A_Latest</vt:lpstr>
      <vt:lpstr>A127834169C</vt:lpstr>
      <vt:lpstr>A127834169C_Data</vt:lpstr>
      <vt:lpstr>A127834169C_Latest</vt:lpstr>
      <vt:lpstr>A127834170L</vt:lpstr>
      <vt:lpstr>A127834170L_Data</vt:lpstr>
      <vt:lpstr>A127834170L_Latest</vt:lpstr>
      <vt:lpstr>A127834171R</vt:lpstr>
      <vt:lpstr>A127834171R_Data</vt:lpstr>
      <vt:lpstr>A127834171R_Latest</vt:lpstr>
      <vt:lpstr>A127834172T</vt:lpstr>
      <vt:lpstr>A127834172T_Data</vt:lpstr>
      <vt:lpstr>A127834172T_Latest</vt:lpstr>
      <vt:lpstr>A127834173V</vt:lpstr>
      <vt:lpstr>A127834173V_Data</vt:lpstr>
      <vt:lpstr>A127834173V_Latest</vt:lpstr>
      <vt:lpstr>A127834174W</vt:lpstr>
      <vt:lpstr>A127834174W_Data</vt:lpstr>
      <vt:lpstr>A127834174W_Latest</vt:lpstr>
      <vt:lpstr>A127834175X</vt:lpstr>
      <vt:lpstr>A127834175X_Data</vt:lpstr>
      <vt:lpstr>A127834175X_Latest</vt:lpstr>
      <vt:lpstr>A127834176A</vt:lpstr>
      <vt:lpstr>A127834176A_Data</vt:lpstr>
      <vt:lpstr>A127834176A_Latest</vt:lpstr>
      <vt:lpstr>A127834177C</vt:lpstr>
      <vt:lpstr>A127834177C_Data</vt:lpstr>
      <vt:lpstr>A127834177C_Latest</vt:lpstr>
      <vt:lpstr>A127834178F</vt:lpstr>
      <vt:lpstr>A127834178F_Data</vt:lpstr>
      <vt:lpstr>A127834178F_Latest</vt:lpstr>
      <vt:lpstr>A127834179J</vt:lpstr>
      <vt:lpstr>A127834179J_Data</vt:lpstr>
      <vt:lpstr>A127834179J_Latest</vt:lpstr>
      <vt:lpstr>A127834180T</vt:lpstr>
      <vt:lpstr>A127834180T_Data</vt:lpstr>
      <vt:lpstr>A127834180T_Latest</vt:lpstr>
      <vt:lpstr>A127834181V</vt:lpstr>
      <vt:lpstr>A127834181V_Data</vt:lpstr>
      <vt:lpstr>A127834181V_Latest</vt:lpstr>
      <vt:lpstr>A127834497R</vt:lpstr>
      <vt:lpstr>A127834497R_Data</vt:lpstr>
      <vt:lpstr>A127834497R_Latest</vt:lpstr>
      <vt:lpstr>A127834498T</vt:lpstr>
      <vt:lpstr>A127834498T_Data</vt:lpstr>
      <vt:lpstr>A127834498T_Latest</vt:lpstr>
      <vt:lpstr>A127834499V</vt:lpstr>
      <vt:lpstr>A127834499V_Data</vt:lpstr>
      <vt:lpstr>A127834499V_Latest</vt:lpstr>
      <vt:lpstr>A127834500T</vt:lpstr>
      <vt:lpstr>A127834500T_Data</vt:lpstr>
      <vt:lpstr>A127834500T_Latest</vt:lpstr>
      <vt:lpstr>A127834501V</vt:lpstr>
      <vt:lpstr>A127834501V_Data</vt:lpstr>
      <vt:lpstr>A127834501V_Latest</vt:lpstr>
      <vt:lpstr>A127834502W</vt:lpstr>
      <vt:lpstr>A127834502W_Data</vt:lpstr>
      <vt:lpstr>A127834502W_Latest</vt:lpstr>
      <vt:lpstr>A127834503X</vt:lpstr>
      <vt:lpstr>A127834503X_Data</vt:lpstr>
      <vt:lpstr>A127834503X_Latest</vt:lpstr>
      <vt:lpstr>A127834504A</vt:lpstr>
      <vt:lpstr>A127834504A_Data</vt:lpstr>
      <vt:lpstr>A127834504A_Latest</vt:lpstr>
      <vt:lpstr>A127834505C</vt:lpstr>
      <vt:lpstr>A127834505C_Data</vt:lpstr>
      <vt:lpstr>A127834505C_Latest</vt:lpstr>
      <vt:lpstr>A127834506F</vt:lpstr>
      <vt:lpstr>A127834506F_Data</vt:lpstr>
      <vt:lpstr>A127834506F_Latest</vt:lpstr>
      <vt:lpstr>A127834507J</vt:lpstr>
      <vt:lpstr>A127834507J_Data</vt:lpstr>
      <vt:lpstr>A127834507J_Latest</vt:lpstr>
      <vt:lpstr>A127834508K</vt:lpstr>
      <vt:lpstr>A127834508K_Data</vt:lpstr>
      <vt:lpstr>A127834508K_Latest</vt:lpstr>
      <vt:lpstr>A127834509L</vt:lpstr>
      <vt:lpstr>A127834509L_Data</vt:lpstr>
      <vt:lpstr>A127834509L_Latest</vt:lpstr>
      <vt:lpstr>A127834510W</vt:lpstr>
      <vt:lpstr>A127834510W_Data</vt:lpstr>
      <vt:lpstr>A127834510W_Latest</vt:lpstr>
      <vt:lpstr>A127834511X</vt:lpstr>
      <vt:lpstr>A127834511X_Data</vt:lpstr>
      <vt:lpstr>A127834511X_Latest</vt:lpstr>
      <vt:lpstr>A127834827V</vt:lpstr>
      <vt:lpstr>A127834827V_Data</vt:lpstr>
      <vt:lpstr>A127834827V_Latest</vt:lpstr>
      <vt:lpstr>A127834828W</vt:lpstr>
      <vt:lpstr>A127834828W_Data</vt:lpstr>
      <vt:lpstr>A127834828W_Latest</vt:lpstr>
      <vt:lpstr>A127834829X</vt:lpstr>
      <vt:lpstr>A127834829X_Data</vt:lpstr>
      <vt:lpstr>A127834829X_Latest</vt:lpstr>
      <vt:lpstr>A127834830J</vt:lpstr>
      <vt:lpstr>A127834830J_Data</vt:lpstr>
      <vt:lpstr>A127834830J_Latest</vt:lpstr>
      <vt:lpstr>A127834831K</vt:lpstr>
      <vt:lpstr>A127834831K_Data</vt:lpstr>
      <vt:lpstr>A127834831K_Latest</vt:lpstr>
      <vt:lpstr>A127834832L</vt:lpstr>
      <vt:lpstr>A127834832L_Data</vt:lpstr>
      <vt:lpstr>A127834832L_Latest</vt:lpstr>
      <vt:lpstr>A127834833R</vt:lpstr>
      <vt:lpstr>A127834833R_Data</vt:lpstr>
      <vt:lpstr>A127834833R_Latest</vt:lpstr>
      <vt:lpstr>A127834834T</vt:lpstr>
      <vt:lpstr>A127834834T_Data</vt:lpstr>
      <vt:lpstr>A127834834T_Latest</vt:lpstr>
      <vt:lpstr>A127834835V</vt:lpstr>
      <vt:lpstr>A127834835V_Data</vt:lpstr>
      <vt:lpstr>A127834835V_Latest</vt:lpstr>
      <vt:lpstr>A127834836W</vt:lpstr>
      <vt:lpstr>A127834836W_Data</vt:lpstr>
      <vt:lpstr>A127834836W_Latest</vt:lpstr>
      <vt:lpstr>A127834837X</vt:lpstr>
      <vt:lpstr>A127834837X_Data</vt:lpstr>
      <vt:lpstr>A127834837X_Latest</vt:lpstr>
      <vt:lpstr>A127834838A</vt:lpstr>
      <vt:lpstr>A127834838A_Data</vt:lpstr>
      <vt:lpstr>A127834838A_Latest</vt:lpstr>
      <vt:lpstr>A127834839C</vt:lpstr>
      <vt:lpstr>A127834839C_Data</vt:lpstr>
      <vt:lpstr>A127834839C_Latest</vt:lpstr>
      <vt:lpstr>A127834840L</vt:lpstr>
      <vt:lpstr>A127834840L_Data</vt:lpstr>
      <vt:lpstr>A127834840L_Latest</vt:lpstr>
      <vt:lpstr>A127834841R</vt:lpstr>
      <vt:lpstr>A127834841R_Data</vt:lpstr>
      <vt:lpstr>A127834841R_Latest</vt:lpstr>
      <vt:lpstr>A127835157L</vt:lpstr>
      <vt:lpstr>A127835157L_Data</vt:lpstr>
      <vt:lpstr>A127835157L_Latest</vt:lpstr>
      <vt:lpstr>A127835158R</vt:lpstr>
      <vt:lpstr>A127835158R_Data</vt:lpstr>
      <vt:lpstr>A127835158R_Latest</vt:lpstr>
      <vt:lpstr>A127835159T</vt:lpstr>
      <vt:lpstr>A127835159T_Data</vt:lpstr>
      <vt:lpstr>A127835159T_Latest</vt:lpstr>
      <vt:lpstr>A127835160A</vt:lpstr>
      <vt:lpstr>A127835160A_Data</vt:lpstr>
      <vt:lpstr>A127835160A_Latest</vt:lpstr>
      <vt:lpstr>A127835161C</vt:lpstr>
      <vt:lpstr>A127835161C_Data</vt:lpstr>
      <vt:lpstr>A127835161C_Latest</vt:lpstr>
      <vt:lpstr>A127835162F</vt:lpstr>
      <vt:lpstr>A127835162F_Data</vt:lpstr>
      <vt:lpstr>A127835162F_Latest</vt:lpstr>
      <vt:lpstr>A127835163J</vt:lpstr>
      <vt:lpstr>A127835163J_Data</vt:lpstr>
      <vt:lpstr>A127835163J_Latest</vt:lpstr>
      <vt:lpstr>A127835164K</vt:lpstr>
      <vt:lpstr>A127835164K_Data</vt:lpstr>
      <vt:lpstr>A127835164K_Latest</vt:lpstr>
      <vt:lpstr>A127835165L</vt:lpstr>
      <vt:lpstr>A127835165L_Data</vt:lpstr>
      <vt:lpstr>A127835165L_Latest</vt:lpstr>
      <vt:lpstr>A127835166R</vt:lpstr>
      <vt:lpstr>A127835166R_Data</vt:lpstr>
      <vt:lpstr>A127835166R_Latest</vt:lpstr>
      <vt:lpstr>A127835167T</vt:lpstr>
      <vt:lpstr>A127835167T_Data</vt:lpstr>
      <vt:lpstr>A127835167T_Latest</vt:lpstr>
      <vt:lpstr>A127835168V</vt:lpstr>
      <vt:lpstr>A127835168V_Data</vt:lpstr>
      <vt:lpstr>A127835168V_Latest</vt:lpstr>
      <vt:lpstr>A127835169W</vt:lpstr>
      <vt:lpstr>A127835169W_Data</vt:lpstr>
      <vt:lpstr>A127835169W_Latest</vt:lpstr>
      <vt:lpstr>A127835170F</vt:lpstr>
      <vt:lpstr>A127835170F_Data</vt:lpstr>
      <vt:lpstr>A127835170F_Latest</vt:lpstr>
      <vt:lpstr>A127835171J</vt:lpstr>
      <vt:lpstr>A127835171J_Data</vt:lpstr>
      <vt:lpstr>A127835171J_Latest</vt:lpstr>
      <vt:lpstr>A127835487C</vt:lpstr>
      <vt:lpstr>A127835487C_Data</vt:lpstr>
      <vt:lpstr>A127835487C_Latest</vt:lpstr>
      <vt:lpstr>A127835488F</vt:lpstr>
      <vt:lpstr>A127835488F_Data</vt:lpstr>
      <vt:lpstr>A127835488F_Latest</vt:lpstr>
      <vt:lpstr>A127835489J</vt:lpstr>
      <vt:lpstr>A127835489J_Data</vt:lpstr>
      <vt:lpstr>A127835489J_Latest</vt:lpstr>
      <vt:lpstr>A127835490T</vt:lpstr>
      <vt:lpstr>A127835490T_Data</vt:lpstr>
      <vt:lpstr>A127835490T_Latest</vt:lpstr>
      <vt:lpstr>A127835491V</vt:lpstr>
      <vt:lpstr>A127835491V_Data</vt:lpstr>
      <vt:lpstr>A127835491V_Latest</vt:lpstr>
      <vt:lpstr>A127835492W</vt:lpstr>
      <vt:lpstr>A127835492W_Data</vt:lpstr>
      <vt:lpstr>A127835492W_Latest</vt:lpstr>
      <vt:lpstr>A127835493X</vt:lpstr>
      <vt:lpstr>A127835493X_Data</vt:lpstr>
      <vt:lpstr>A127835493X_Latest</vt:lpstr>
      <vt:lpstr>A127835494A</vt:lpstr>
      <vt:lpstr>A127835494A_Data</vt:lpstr>
      <vt:lpstr>A127835494A_Latest</vt:lpstr>
      <vt:lpstr>A127835495C</vt:lpstr>
      <vt:lpstr>A127835495C_Data</vt:lpstr>
      <vt:lpstr>A127835495C_Latest</vt:lpstr>
      <vt:lpstr>A127835496F</vt:lpstr>
      <vt:lpstr>A127835496F_Data</vt:lpstr>
      <vt:lpstr>A127835496F_Latest</vt:lpstr>
      <vt:lpstr>A127835497J</vt:lpstr>
      <vt:lpstr>A127835497J_Data</vt:lpstr>
      <vt:lpstr>A127835497J_Latest</vt:lpstr>
      <vt:lpstr>A127835498K</vt:lpstr>
      <vt:lpstr>A127835498K_Data</vt:lpstr>
      <vt:lpstr>A127835498K_Latest</vt:lpstr>
      <vt:lpstr>A127835499L</vt:lpstr>
      <vt:lpstr>A127835499L_Data</vt:lpstr>
      <vt:lpstr>A127835499L_Latest</vt:lpstr>
      <vt:lpstr>A127835500K</vt:lpstr>
      <vt:lpstr>A127835500K_Data</vt:lpstr>
      <vt:lpstr>A127835500K_Latest</vt:lpstr>
      <vt:lpstr>A127835501L</vt:lpstr>
      <vt:lpstr>A127835501L_Data</vt:lpstr>
      <vt:lpstr>A127835501L_Latest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2024-06-27T00:47:06Z</dcterms:created>
  <dcterms:modified xsi:type="dcterms:W3CDTF">2024-06-30T23:14:35Z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2024-06-27T00:51:34Z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d5798810-6568-432c-b4dc-b4d4998bd945</vt:lpwstr>
  </property>
  <property fmtid="{D5CDD505-2E9C-101B-9397-08002B2CF9AE}" pid="8" name="MSIP_Label_c8e5a7ee-c283-40b0-98eb-fa437df4c031_ContentBits">
    <vt:lpwstr>0</vt:lpwstr>
  </property>
</Properties>
</file>